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ots" sheetId="1" r:id="rId4"/>
    <sheet state="visible" name="Statistics-FixedEPRFrameSize" sheetId="2" r:id="rId5"/>
    <sheet state="visible" name="Statistics-VariableEPRFrameSize" sheetId="3" r:id="rId6"/>
    <sheet state="visible" name="EPR-B20 PEPR11" sheetId="4" r:id="rId7"/>
    <sheet state="visible" name="EPR-B20 PEPR21" sheetId="5" r:id="rId8"/>
    <sheet state="visible" name="EPR-B20 PEPR22" sheetId="6" r:id="rId9"/>
    <sheet state="visible" name="EPR-B20 PEPR23" sheetId="7" r:id="rId10"/>
    <sheet state="visible" name="EPR-B20 PEPR24" sheetId="8" r:id="rId11"/>
    <sheet state="visible" name="EPR-B20 PEPR25" sheetId="9" r:id="rId12"/>
    <sheet state="visible" name="EPR-B20 PEPR26" sheetId="10" r:id="rId13"/>
    <sheet state="visible" name="EPR-B20 PEPR27" sheetId="11" r:id="rId14"/>
    <sheet state="visible" name="EPR-B20 PEPR28" sheetId="12" r:id="rId15"/>
    <sheet state="visible" name="EPR-B20 PEPR29" sheetId="13" r:id="rId16"/>
    <sheet state="visible" name="EPR-B20 PEPR31" sheetId="14" r:id="rId17"/>
    <sheet state="visible" name="EPR-B20 PEPR32" sheetId="15" r:id="rId18"/>
    <sheet state="visible" name="EPR-B20 PEPR33" sheetId="16" r:id="rId19"/>
    <sheet state="visible" name="EPR-B20 PEPR34" sheetId="17" r:id="rId20"/>
    <sheet state="visible" name="EPR-B20 PEPR35" sheetId="18" r:id="rId21"/>
    <sheet state="visible" name="EPR-B20 PEPR36" sheetId="19" r:id="rId22"/>
    <sheet state="visible" name="EPR-B20 PEPR37" sheetId="20" r:id="rId23"/>
    <sheet state="visible" name="EPR-B20 PEPR38" sheetId="21" r:id="rId24"/>
    <sheet state="visible" name="EPR-B20 PEPR39" sheetId="22" r:id="rId25"/>
    <sheet state="visible" name="EPR-B20 PEPR41" sheetId="23" r:id="rId26"/>
    <sheet state="visible" name="EPR-B20 PEPR42" sheetId="24" r:id="rId27"/>
    <sheet state="visible" name="EPR-B20 PEPR43" sheetId="25" r:id="rId28"/>
    <sheet state="visible" name="EPR-B20 PEPR44" sheetId="26" r:id="rId29"/>
    <sheet state="visible" name="EPR-B20 PEPR45" sheetId="27" r:id="rId30"/>
    <sheet state="visible" name="EPR-B20 PEPR46" sheetId="28" r:id="rId31"/>
    <sheet state="visible" name="EPR-B20 PEPR47" sheetId="29" r:id="rId32"/>
    <sheet state="visible" name="EPR-B20 PEPR48" sheetId="30" r:id="rId33"/>
    <sheet state="visible" name="EPR-B20 PEPR49" sheetId="31" r:id="rId34"/>
    <sheet state="visible" name="EPR-B20 PEPR51" sheetId="32" r:id="rId35"/>
    <sheet state="visible" name="EPR-B20 PEPR52" sheetId="33" r:id="rId36"/>
    <sheet state="visible" name="EPR-B20 PEPR53" sheetId="34" r:id="rId37"/>
    <sheet state="visible" name="EPR-B20 PEPR54" sheetId="35" r:id="rId38"/>
    <sheet state="visible" name="EPR-B20 PEPR55" sheetId="36" r:id="rId39"/>
    <sheet state="visible" name="EPR-B20 PEPR56" sheetId="37" r:id="rId40"/>
    <sheet state="visible" name="EPR-B20 PEPR57" sheetId="38" r:id="rId41"/>
    <sheet state="visible" name="EPR-B20 PEPR58" sheetId="39" r:id="rId42"/>
    <sheet state="visible" name="EPR-B20 PEPR59" sheetId="40" r:id="rId43"/>
    <sheet state="visible" name="EPR-B20 PEPR61" sheetId="41" r:id="rId44"/>
    <sheet state="visible" name="EPR-B20 PEPR62" sheetId="42" r:id="rId45"/>
    <sheet state="visible" name="EPR-B20 PEPR63" sheetId="43" r:id="rId46"/>
    <sheet state="visible" name="EPR-B20 PEPR64" sheetId="44" r:id="rId47"/>
    <sheet state="visible" name="EPR-B20 PEPR65" sheetId="45" r:id="rId48"/>
    <sheet state="visible" name="EPR-B20 PEPR66" sheetId="46" r:id="rId49"/>
    <sheet state="visible" name="EPR-B20 PEPR67" sheetId="47" r:id="rId50"/>
    <sheet state="visible" name="EPR-B20 PEPR68" sheetId="48" r:id="rId51"/>
    <sheet state="visible" name="EPR-B20 PEPR69" sheetId="49" r:id="rId52"/>
    <sheet state="visible" name="EPR-B20 PEPR101" sheetId="50" r:id="rId53"/>
    <sheet state="visible" name="EPR-B20 PEPR102" sheetId="51" r:id="rId54"/>
    <sheet state="visible" name="EPR-B20 PEPR103" sheetId="52" r:id="rId55"/>
    <sheet state="visible" name="EPR-B20 PEPR104" sheetId="53" r:id="rId56"/>
    <sheet state="visible" name="EPR-B20 PEPR105" sheetId="54" r:id="rId57"/>
    <sheet state="visible" name="EPR-B20 PEPR106" sheetId="55" r:id="rId58"/>
    <sheet state="visible" name="EPR-B20 PEPR107" sheetId="56" r:id="rId59"/>
    <sheet state="visible" name="EPR-B20 PEPR108" sheetId="57" r:id="rId60"/>
    <sheet state="visible" name="EPR-B20 PEPR109" sheetId="58" r:id="rId61"/>
    <sheet state="visible" name="EPR-B1 PEPR1010" sheetId="59" r:id="rId62"/>
    <sheet state="visible" name="EPR-B2 PEPR1010" sheetId="60" r:id="rId63"/>
    <sheet state="visible" name="EPR-B3 PEPR1010" sheetId="61" r:id="rId64"/>
    <sheet state="visible" name="EPR-B4 PEPR1010" sheetId="62" r:id="rId65"/>
    <sheet state="visible" name="EPR-B5 PEPR1010" sheetId="63" r:id="rId66"/>
    <sheet state="visible" name="EPR-B6 PEPR1010" sheetId="64" r:id="rId67"/>
    <sheet state="visible" name="EPR-B7 PEPR1010" sheetId="65" r:id="rId68"/>
    <sheet state="visible" name="EPR-B8 PEPR1010" sheetId="66" r:id="rId69"/>
    <sheet state="visible" name="EPR-B9 PEPR1010" sheetId="67" r:id="rId70"/>
    <sheet state="visible" name="EPR-B10 PEPR1010" sheetId="68" r:id="rId71"/>
    <sheet state="visible" name="EPR-B11 PEPR1010" sheetId="69" r:id="rId72"/>
    <sheet state="visible" name="EPR-B1 PEPR110" sheetId="70" r:id="rId73"/>
    <sheet state="visible" name="EPR-B2 PEPR110" sheetId="71" r:id="rId74"/>
    <sheet state="visible" name="EPR-B3 PEPR110" sheetId="72" r:id="rId75"/>
    <sheet state="visible" name="EPR-B4 PEPR110" sheetId="73" r:id="rId76"/>
    <sheet state="visible" name="EPR-B5 PEPR110" sheetId="74" r:id="rId77"/>
    <sheet state="visible" name="EPR-B6 PEPR110" sheetId="75" r:id="rId78"/>
    <sheet state="visible" name="EPR-B7 PEPR110" sheetId="76" r:id="rId79"/>
    <sheet state="visible" name="EPR-B8 PEPR110" sheetId="77" r:id="rId80"/>
    <sheet state="visible" name="EPR-B9 PEPR110" sheetId="78" r:id="rId81"/>
    <sheet state="visible" name="EPR-B10 PEPR110" sheetId="79" r:id="rId82"/>
    <sheet state="visible" name="EPR-B11 PEPR110" sheetId="80" r:id="rId83"/>
    <sheet state="visible" name="EPR-B1 PEPR310" sheetId="81" r:id="rId84"/>
    <sheet state="visible" name="EPR-B2 PEPR310" sheetId="82" r:id="rId85"/>
    <sheet state="visible" name="EPR-B3 PEPR310" sheetId="83" r:id="rId86"/>
    <sheet state="visible" name="EPR-B4 PEPR310" sheetId="84" r:id="rId87"/>
    <sheet state="visible" name="EPR-B5 PEPR310" sheetId="85" r:id="rId88"/>
    <sheet state="visible" name="EPR-B6 PEPR310" sheetId="86" r:id="rId89"/>
    <sheet state="visible" name="EPR-B7 PEPR310" sheetId="87" r:id="rId90"/>
    <sheet state="visible" name="EPR-B8 PEPR310" sheetId="88" r:id="rId91"/>
    <sheet state="visible" name="EPR-B9 PEPR310" sheetId="89" r:id="rId92"/>
    <sheet state="visible" name="EPR-B10 PEPR310" sheetId="90" r:id="rId93"/>
    <sheet state="visible" name="EPR-B11 PEPR310" sheetId="91" r:id="rId94"/>
    <sheet state="visible" name="EPR-B1 PEPR510" sheetId="92" r:id="rId95"/>
    <sheet state="visible" name="EPR-B2 PEPR510" sheetId="93" r:id="rId96"/>
    <sheet state="visible" name="EPR-B3 PEPR510" sheetId="94" r:id="rId97"/>
    <sheet state="visible" name="EPR-B4 PEPR510" sheetId="95" r:id="rId98"/>
    <sheet state="visible" name="EPR-B5 PEPR510" sheetId="96" r:id="rId99"/>
    <sheet state="visible" name="EPR-B6 PEPR510" sheetId="97" r:id="rId100"/>
    <sheet state="visible" name="EPR-B7 PEPR510" sheetId="98" r:id="rId101"/>
    <sheet state="visible" name="EPR-B8 PEPR510" sheetId="99" r:id="rId102"/>
    <sheet state="visible" name="EPR-B9 PEPR510" sheetId="100" r:id="rId103"/>
    <sheet state="visible" name="EPR-B10 PEPR510" sheetId="101" r:id="rId104"/>
    <sheet state="visible" name="EPR-B11 PEPR510" sheetId="102" r:id="rId105"/>
  </sheets>
  <definedNames/>
  <calcPr/>
</workbook>
</file>

<file path=xl/sharedStrings.xml><?xml version="1.0" encoding="utf-8"?>
<sst xmlns="http://schemas.openxmlformats.org/spreadsheetml/2006/main" count="32906" uniqueCount="60">
  <si>
    <t>Data Packets Between Single EPR packet</t>
  </si>
  <si>
    <t>Total transmissions</t>
  </si>
  <si>
    <t>Total Data Packets</t>
  </si>
  <si>
    <t>Transmissions per Packet</t>
  </si>
  <si>
    <t>AVERAGE bits per single transmission</t>
  </si>
  <si>
    <t>NUMBER OF EPR PACKETS BETWEEN BURSTS</t>
  </si>
  <si>
    <t>NUMBER OF PACKETS IN A BURST</t>
  </si>
  <si>
    <t>SIMULATION SETTINGS</t>
  </si>
  <si>
    <t>qubytes per epr frame</t>
  </si>
  <si>
    <t>qubits per epr frame</t>
  </si>
  <si>
    <t>bytes per data frame</t>
  </si>
  <si>
    <t>bits per data frame</t>
  </si>
  <si>
    <t>Average bits per single transmission (Calculation)</t>
  </si>
  <si>
    <t>CALCULATION INPUT</t>
  </si>
  <si>
    <t>*Calculated data varies from simulation data due to the fact that simulation was limted to 100 packets total, so logging might stop in the middle of the burst, which skews the data</t>
  </si>
  <si>
    <t>Average capacity (Simulation)</t>
  </si>
  <si>
    <t>EPR Frame Size [QB]</t>
  </si>
  <si>
    <t>EPR amount of Qubits per round</t>
  </si>
  <si>
    <t>Data Frame Capacity [b/transmission]</t>
  </si>
  <si>
    <t xml:space="preserve">Burn-In Data Frame Capacity </t>
  </si>
  <si>
    <t>Simulation Settings</t>
  </si>
  <si>
    <t>EPR packets per round</t>
  </si>
  <si>
    <t>Data packets per round</t>
  </si>
  <si>
    <t>EPR Frame Size</t>
  </si>
  <si>
    <t>[1,2,3,4,5,6,7,8,9,10]</t>
  </si>
  <si>
    <t>Average Capacity with varying epr frame sizes (Calculation)</t>
  </si>
  <si>
    <t>Data Packet Burst Size [Amount of data packets in a burst]</t>
  </si>
  <si>
    <t>EPR Frame size in QuBytes</t>
  </si>
  <si>
    <t>sender</t>
  </si>
  <si>
    <t>receiver</t>
  </si>
  <si>
    <t>start_time</t>
  </si>
  <si>
    <t>end_time</t>
  </si>
  <si>
    <t>transmission_time</t>
  </si>
  <si>
    <t>measurement_time</t>
  </si>
  <si>
    <t>transmission_time_no_measurement</t>
  </si>
  <si>
    <t>packet bit length</t>
  </si>
  <si>
    <t>packet transmission rate (w m)</t>
  </si>
  <si>
    <t>packet transmission rate (w/o measurement)</t>
  </si>
  <si>
    <t>transmission time</t>
  </si>
  <si>
    <t>number of epr consumed</t>
  </si>
  <si>
    <t>number of transmissions</t>
  </si>
  <si>
    <t>11.0.0.1</t>
  </si>
  <si>
    <t>11.0.0.2</t>
  </si>
  <si>
    <t>epr</t>
  </si>
  <si>
    <t>superdense</t>
  </si>
  <si>
    <t>Superdense Stats</t>
  </si>
  <si>
    <t>Total</t>
  </si>
  <si>
    <t>Average</t>
  </si>
  <si>
    <t>Max</t>
  </si>
  <si>
    <t>Min</t>
  </si>
  <si>
    <t>Median</t>
  </si>
  <si>
    <t>Deviation</t>
  </si>
  <si>
    <t>Normal Stats</t>
  </si>
  <si>
    <t>Total EPR Bits Transmitted</t>
  </si>
  <si>
    <t>Total Data Bits Transmitted</t>
  </si>
  <si>
    <t>Total Data Transmissions made</t>
  </si>
  <si>
    <t>Average Bits per transmission</t>
  </si>
  <si>
    <t>mixed</t>
  </si>
  <si>
    <t>transmission type</t>
  </si>
  <si>
    <t>normal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</si>
</sst>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10">
    <font>
      <sz val="10.0"/>
      <color rgb="FF000000"/>
      <name val="Arial"/>
    </font>
    <font>
      <color theme="1"/>
      <name val="Arial"/>
    </font>
    <font>
      <b/>
      <color theme="1"/>
      <name val="Arial"/>
    </font>
    <font>
      <sz val="9.0"/>
      <color theme="1"/>
      <name val="Arial"/>
    </font>
    <font/>
    <font>
      <color rgb="FF000000"/>
      <name val="Arial"/>
    </font>
    <font>
      <sz val="11.0"/>
      <color rgb="FF000000"/>
      <name val="Arial"/>
    </font>
    <font>
      <sz val="11.0"/>
      <color rgb="FFF7981D"/>
      <name val="Arial"/>
    </font>
    <font>
      <sz val="11.0"/>
      <color theme="1"/>
      <name val="Arial"/>
    </font>
    <font>
      <sz val="11.0"/>
      <color rgb="FFA61D4C"/>
      <name val="Arial"/>
    </font>
  </fonts>
  <fills count="8">
    <fill>
      <patternFill patternType="none"/>
    </fill>
    <fill>
      <patternFill patternType="lightGray"/>
    </fill>
    <fill>
      <patternFill patternType="solid">
        <fgColor rgb="FF00FFFF"/>
        <bgColor rgb="FF00FFFF"/>
      </patternFill>
    </fill>
    <fill>
      <patternFill patternType="solid">
        <fgColor rgb="FFFFF2CC"/>
        <bgColor rgb="FFFFF2CC"/>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EAD1DC"/>
        <bgColor rgb="FFEAD1DC"/>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Font="1" applyNumberFormat="1"/>
    <xf borderId="0" fillId="0" fontId="1" numFmtId="0" xfId="0" applyFont="1"/>
    <xf borderId="0" fillId="0" fontId="2" numFmtId="0" xfId="0" applyAlignment="1" applyFont="1">
      <alignment horizontal="center" readingOrder="0"/>
    </xf>
    <xf borderId="1" fillId="0" fontId="3" numFmtId="0" xfId="0" applyAlignment="1" applyBorder="1" applyFont="1">
      <alignment horizontal="center" readingOrder="0"/>
    </xf>
    <xf borderId="2" fillId="0" fontId="4" numFmtId="0" xfId="0" applyBorder="1" applyFont="1"/>
    <xf borderId="3" fillId="0" fontId="4" numFmtId="0" xfId="0" applyBorder="1" applyFont="1"/>
    <xf borderId="4" fillId="0" fontId="1" numFmtId="0" xfId="0" applyAlignment="1" applyBorder="1" applyFont="1">
      <alignment readingOrder="0"/>
    </xf>
    <xf borderId="4" fillId="2" fontId="1" numFmtId="0" xfId="0" applyAlignment="1" applyBorder="1" applyFill="1" applyFont="1">
      <alignment readingOrder="0"/>
    </xf>
    <xf borderId="4" fillId="2" fontId="5" numFmtId="0" xfId="0" applyAlignment="1" applyBorder="1" applyFont="1">
      <alignment readingOrder="0"/>
    </xf>
    <xf borderId="5" fillId="0" fontId="3" numFmtId="0" xfId="0" applyAlignment="1" applyBorder="1" applyFont="1">
      <alignment horizontal="center" readingOrder="0" shrinkToFit="0" textRotation="90" vertical="center" wrapText="0"/>
    </xf>
    <xf borderId="4" fillId="3" fontId="1" numFmtId="0" xfId="0" applyAlignment="1" applyBorder="1" applyFill="1" applyFont="1">
      <alignment readingOrder="0"/>
    </xf>
    <xf borderId="6" fillId="0" fontId="1" numFmtId="0" xfId="0" applyAlignment="1" applyBorder="1" applyFont="1">
      <alignment readingOrder="0"/>
    </xf>
    <xf borderId="7" fillId="0" fontId="1" numFmtId="0" xfId="0" applyBorder="1" applyFont="1"/>
    <xf borderId="8" fillId="0" fontId="5" numFmtId="0" xfId="0" applyBorder="1" applyFont="1"/>
    <xf borderId="1" fillId="0" fontId="2" numFmtId="0" xfId="0" applyAlignment="1" applyBorder="1" applyFont="1">
      <alignment readingOrder="0"/>
    </xf>
    <xf borderId="9" fillId="0" fontId="4" numFmtId="0" xfId="0" applyBorder="1" applyFont="1"/>
    <xf borderId="10" fillId="0" fontId="1" numFmtId="0" xfId="0" applyAlignment="1" applyBorder="1" applyFont="1">
      <alignment readingOrder="0"/>
    </xf>
    <xf borderId="0" fillId="0" fontId="6" numFmtId="0" xfId="0" applyFont="1"/>
    <xf borderId="11" fillId="0" fontId="6" numFmtId="0" xfId="0" applyBorder="1" applyFont="1"/>
    <xf borderId="4" fillId="4" fontId="1" numFmtId="0" xfId="0" applyAlignment="1" applyBorder="1" applyFill="1" applyFont="1">
      <alignment readingOrder="0"/>
    </xf>
    <xf borderId="4" fillId="5" fontId="1" numFmtId="0" xfId="0" applyAlignment="1" applyBorder="1" applyFill="1" applyFont="1">
      <alignment readingOrder="0"/>
    </xf>
    <xf borderId="0" fillId="0" fontId="7" numFmtId="0" xfId="0" applyFont="1"/>
    <xf borderId="12" fillId="0" fontId="4" numFmtId="0" xfId="0" applyBorder="1" applyFont="1"/>
    <xf borderId="4" fillId="3" fontId="5" numFmtId="0" xfId="0" applyAlignment="1" applyBorder="1" applyFont="1">
      <alignment readingOrder="0"/>
    </xf>
    <xf borderId="13" fillId="0" fontId="5" numFmtId="0" xfId="0" applyAlignment="1" applyBorder="1" applyFont="1">
      <alignment readingOrder="0"/>
    </xf>
    <xf borderId="14" fillId="0" fontId="6" numFmtId="0" xfId="0" applyBorder="1" applyFont="1"/>
    <xf borderId="15" fillId="0" fontId="6" numFmtId="0" xfId="0" applyBorder="1" applyFont="1"/>
    <xf borderId="0" fillId="0" fontId="5" numFmtId="0" xfId="0" applyFont="1"/>
    <xf borderId="1" fillId="0" fontId="1" numFmtId="0" xfId="0" applyAlignment="1" applyBorder="1" applyFont="1">
      <alignment horizontal="center" readingOrder="0"/>
    </xf>
    <xf borderId="5" fillId="2" fontId="1" numFmtId="0" xfId="0" applyAlignment="1" applyBorder="1" applyFont="1">
      <alignment readingOrder="0"/>
    </xf>
    <xf borderId="5" fillId="2" fontId="5" numFmtId="0" xfId="0" applyAlignment="1" applyBorder="1" applyFont="1">
      <alignment readingOrder="0"/>
    </xf>
    <xf borderId="5" fillId="0" fontId="3" numFmtId="0" xfId="0" applyAlignment="1" applyBorder="1" applyFont="1">
      <alignment horizontal="center" readingOrder="0" textRotation="90" vertical="center"/>
    </xf>
    <xf borderId="1" fillId="3" fontId="1" numFmtId="0" xfId="0" applyAlignment="1" applyBorder="1" applyFont="1">
      <alignment readingOrder="0"/>
    </xf>
    <xf borderId="6" fillId="0" fontId="1" numFmtId="0" xfId="0" applyBorder="1" applyFont="1"/>
    <xf borderId="10" fillId="0" fontId="1" numFmtId="0" xfId="0" applyBorder="1" applyFont="1"/>
    <xf borderId="11" fillId="0" fontId="5" numFmtId="0" xfId="0" applyBorder="1" applyFont="1"/>
    <xf borderId="13" fillId="0" fontId="1" numFmtId="0" xfId="0" applyBorder="1" applyFont="1"/>
    <xf borderId="14" fillId="0" fontId="1" numFmtId="0" xfId="0" applyBorder="1" applyFont="1"/>
    <xf borderId="15" fillId="0" fontId="5" numFmtId="0" xfId="0" applyBorder="1" applyFont="1"/>
    <xf borderId="0" fillId="0" fontId="3" numFmtId="0" xfId="0" applyAlignment="1" applyFont="1">
      <alignment horizontal="center" readingOrder="0"/>
    </xf>
    <xf borderId="0" fillId="0" fontId="3" numFmtId="0" xfId="0" applyAlignment="1" applyFont="1">
      <alignment horizontal="center" readingOrder="0" shrinkToFit="0" textRotation="90" vertical="center" wrapText="0"/>
    </xf>
    <xf borderId="0" fillId="0" fontId="8" numFmtId="0" xfId="0" applyFont="1"/>
    <xf borderId="1" fillId="2" fontId="1" numFmtId="0" xfId="0" applyAlignment="1" applyBorder="1" applyFont="1">
      <alignment readingOrder="0"/>
    </xf>
    <xf borderId="2" fillId="2" fontId="1" numFmtId="0" xfId="0" applyAlignment="1" applyBorder="1" applyFont="1">
      <alignment readingOrder="0"/>
    </xf>
    <xf borderId="3" fillId="2" fontId="1" numFmtId="0" xfId="0" applyAlignment="1" applyBorder="1" applyFont="1">
      <alignment readingOrder="0"/>
    </xf>
    <xf borderId="0" fillId="6" fontId="1" numFmtId="0" xfId="0" applyFill="1" applyFont="1"/>
    <xf borderId="10" fillId="3" fontId="1" numFmtId="0" xfId="0" applyAlignment="1" applyBorder="1" applyFont="1">
      <alignment readingOrder="0"/>
    </xf>
    <xf borderId="11" fillId="0" fontId="7" numFmtId="0" xfId="0" applyBorder="1" applyFont="1"/>
    <xf borderId="0" fillId="6" fontId="2" numFmtId="0" xfId="0" applyAlignment="1" applyFont="1">
      <alignment horizontal="center" readingOrder="0"/>
    </xf>
    <xf borderId="1" fillId="2" fontId="2" numFmtId="0" xfId="0" applyAlignment="1" applyBorder="1" applyFont="1">
      <alignment horizontal="center" readingOrder="0"/>
    </xf>
    <xf borderId="0" fillId="6" fontId="1" numFmtId="0" xfId="0" applyAlignment="1" applyFont="1">
      <alignment readingOrder="0"/>
    </xf>
    <xf borderId="4" fillId="0" fontId="1" numFmtId="0" xfId="0" applyAlignment="1" applyBorder="1" applyFont="1">
      <alignment horizontal="right" readingOrder="0"/>
    </xf>
    <xf borderId="0" fillId="0" fontId="1" numFmtId="0" xfId="0" applyAlignment="1" applyFont="1">
      <alignment horizontal="right" readingOrder="0"/>
    </xf>
    <xf borderId="13" fillId="3" fontId="1" numFmtId="0" xfId="0" applyAlignment="1" applyBorder="1" applyFont="1">
      <alignment readingOrder="0"/>
    </xf>
    <xf borderId="15" fillId="0" fontId="7" numFmtId="0" xfId="0" applyBorder="1" applyFont="1"/>
    <xf borderId="1" fillId="2" fontId="2" numFmtId="0" xfId="0" applyAlignment="1" applyBorder="1" applyFont="1">
      <alignment horizontal="center" readingOrder="0" vertical="center"/>
    </xf>
    <xf borderId="5" fillId="3" fontId="2" numFmtId="0" xfId="0" applyAlignment="1" applyBorder="1" applyFont="1">
      <alignment horizontal="center" readingOrder="0" textRotation="90" vertical="center"/>
    </xf>
    <xf borderId="6" fillId="7" fontId="9" numFmtId="164" xfId="0" applyBorder="1" applyFill="1" applyFont="1" applyNumberFormat="1"/>
    <xf borderId="7" fillId="0" fontId="9" numFmtId="164" xfId="0" applyBorder="1" applyFont="1" applyNumberFormat="1"/>
    <xf borderId="7" fillId="7" fontId="9" numFmtId="164" xfId="0" applyBorder="1" applyFont="1" applyNumberFormat="1"/>
    <xf borderId="8" fillId="7" fontId="9" numFmtId="164" xfId="0" applyBorder="1" applyFont="1" applyNumberFormat="1"/>
    <xf borderId="6" fillId="0" fontId="7" numFmtId="0" xfId="0" applyBorder="1" applyFont="1"/>
    <xf borderId="7" fillId="0" fontId="7" numFmtId="0" xfId="0" applyBorder="1" applyFont="1"/>
    <xf borderId="8" fillId="0" fontId="7" numFmtId="0" xfId="0" applyBorder="1" applyFont="1"/>
    <xf borderId="10" fillId="7" fontId="9" numFmtId="164" xfId="0" applyBorder="1" applyFont="1" applyNumberFormat="1"/>
    <xf borderId="0" fillId="0" fontId="9" numFmtId="164" xfId="0" applyFont="1" applyNumberFormat="1"/>
    <xf borderId="0" fillId="7" fontId="9" numFmtId="164" xfId="0" applyFont="1" applyNumberFormat="1"/>
    <xf borderId="11" fillId="7" fontId="9" numFmtId="164" xfId="0" applyBorder="1" applyFont="1" applyNumberFormat="1"/>
    <xf borderId="10" fillId="0" fontId="7" numFmtId="0" xfId="0" applyBorder="1" applyFont="1"/>
    <xf borderId="13" fillId="7" fontId="9" numFmtId="164" xfId="0" applyBorder="1" applyFont="1" applyNumberFormat="1"/>
    <xf borderId="14" fillId="0" fontId="9" numFmtId="164" xfId="0" applyBorder="1" applyFont="1" applyNumberFormat="1"/>
    <xf borderId="14" fillId="7" fontId="9" numFmtId="164" xfId="0" applyBorder="1" applyFont="1" applyNumberFormat="1"/>
    <xf borderId="15" fillId="7" fontId="9" numFmtId="164" xfId="0" applyBorder="1" applyFont="1" applyNumberFormat="1"/>
    <xf borderId="13" fillId="0" fontId="7" numFmtId="0" xfId="0" applyBorder="1" applyFont="1"/>
    <xf borderId="14" fillId="0" fontId="7" numFmtId="0" xfId="0" applyBorder="1" applyFont="1"/>
    <xf borderId="0" fillId="0" fontId="2"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1" numFmtId="2" xfId="0" applyAlignment="1" applyFont="1" applyNumberFormat="1">
      <alignment horizontal="right" vertical="bottom"/>
    </xf>
    <xf borderId="0" fillId="0" fontId="1" numFmtId="0" xfId="0" applyAlignment="1" applyFont="1">
      <alignment horizontal="right" vertical="bottom"/>
    </xf>
    <xf borderId="0" fillId="6" fontId="5" numFmtId="4" xfId="0" applyAlignment="1" applyFont="1" applyNumberFormat="1">
      <alignment horizontal="right" vertical="bottom"/>
    </xf>
    <xf borderId="0" fillId="6" fontId="5" numFmtId="0" xfId="0" applyAlignment="1" applyFont="1">
      <alignment horizontal="righ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05" Type="http://schemas.openxmlformats.org/officeDocument/2006/relationships/worksheet" Target="worksheets/sheet102.xml"/><Relationship Id="rId104" Type="http://schemas.openxmlformats.org/officeDocument/2006/relationships/worksheet" Target="worksheets/sheet101.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103" Type="http://schemas.openxmlformats.org/officeDocument/2006/relationships/worksheet" Target="worksheets/sheet100.xml"/><Relationship Id="rId102" Type="http://schemas.openxmlformats.org/officeDocument/2006/relationships/worksheet" Target="worksheets/sheet99.xml"/><Relationship Id="rId101" Type="http://schemas.openxmlformats.org/officeDocument/2006/relationships/worksheet" Target="worksheets/sheet98.xml"/><Relationship Id="rId100" Type="http://schemas.openxmlformats.org/officeDocument/2006/relationships/worksheet" Target="worksheets/sheet97.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0" Type="http://schemas.openxmlformats.org/officeDocument/2006/relationships/worksheet" Target="worksheets/sheet57.xml"/><Relationship Id="rId69" Type="http://schemas.openxmlformats.org/officeDocument/2006/relationships/worksheet" Target="worksheets/sheet6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54" Type="http://schemas.openxmlformats.org/officeDocument/2006/relationships/worksheet" Target="worksheets/sheet51.xml"/><Relationship Id="rId57" Type="http://schemas.openxmlformats.org/officeDocument/2006/relationships/worksheet" Target="worksheets/sheet54.xml"/><Relationship Id="rId56" Type="http://schemas.openxmlformats.org/officeDocument/2006/relationships/worksheet" Target="worksheets/sheet53.xml"/><Relationship Id="rId59" Type="http://schemas.openxmlformats.org/officeDocument/2006/relationships/worksheet" Target="worksheets/sheet56.xml"/><Relationship Id="rId58" Type="http://schemas.openxmlformats.org/officeDocument/2006/relationships/worksheet" Target="worksheets/sheet5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Transmissions per Packet vs Data Packets Between Single EPR packet</a:t>
            </a:r>
          </a:p>
        </c:rich>
      </c:tx>
      <c:overlay val="0"/>
    </c:title>
    <c:plotArea>
      <c:layout/>
      <c:lineChart>
        <c:varyColors val="0"/>
        <c:ser>
          <c:idx val="0"/>
          <c:order val="0"/>
          <c:tx>
            <c:strRef>
              <c:f>Plots!$D$1</c:f>
            </c:strRef>
          </c:tx>
          <c:spPr>
            <a:ln cmpd="sng">
              <a:solidFill>
                <a:srgbClr val="4285F4"/>
              </a:solidFill>
            </a:ln>
          </c:spPr>
          <c:marker>
            <c:symbol val="none"/>
          </c:marker>
          <c:cat>
            <c:strRef>
              <c:f>Plots!$A$2:$A$5</c:f>
            </c:strRef>
          </c:cat>
          <c:val>
            <c:numRef>
              <c:f>Plots!$D$2:$D$5</c:f>
              <c:numCache/>
            </c:numRef>
          </c:val>
          <c:smooth val="0"/>
        </c:ser>
        <c:axId val="1070894889"/>
        <c:axId val="1609516531"/>
      </c:lineChart>
      <c:catAx>
        <c:axId val="10708948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Data Packets Between Single EPR packet</a:t>
                </a:r>
              </a:p>
            </c:rich>
          </c:tx>
          <c:overlay val="0"/>
        </c:title>
        <c:numFmt formatCode="General" sourceLinked="1"/>
        <c:majorTickMark val="none"/>
        <c:minorTickMark val="none"/>
        <c:spPr/>
        <c:txPr>
          <a:bodyPr/>
          <a:lstStyle/>
          <a:p>
            <a:pPr lvl="0">
              <a:defRPr b="0">
                <a:solidFill>
                  <a:srgbClr val="000000"/>
                </a:solidFill>
                <a:latin typeface="+mn-lt"/>
              </a:defRPr>
            </a:pPr>
          </a:p>
        </c:txPr>
        <c:crossAx val="1609516531"/>
      </c:catAx>
      <c:valAx>
        <c:axId val="16095165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Transmissions per Packet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089488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Capacity of the Link</a:t>
            </a:r>
          </a:p>
        </c:rich>
      </c:tx>
      <c:overlay val="0"/>
    </c:title>
    <c:plotArea>
      <c:layout/>
      <c:lineChart>
        <c:ser>
          <c:idx val="0"/>
          <c:order val="0"/>
          <c:tx>
            <c:v>1 packet burst</c:v>
          </c:tx>
          <c:spPr>
            <a:ln cmpd="sng">
              <a:solidFill>
                <a:srgbClr val="4285F4"/>
              </a:solidFill>
            </a:ln>
          </c:spPr>
          <c:marker>
            <c:symbol val="none"/>
          </c:marker>
          <c:cat>
            <c:strRef>
              <c:f>'Statistics-FixedEPRFrameSize'!$C$17:$M$17</c:f>
            </c:strRef>
          </c:cat>
          <c:val>
            <c:numRef>
              <c:f>'Statistics-FixedEPRFrameSize'!$C$18:$M$18</c:f>
              <c:numCache/>
            </c:numRef>
          </c:val>
          <c:smooth val="0"/>
        </c:ser>
        <c:ser>
          <c:idx val="1"/>
          <c:order val="1"/>
          <c:tx>
            <c:v>2 packet burst</c:v>
          </c:tx>
          <c:spPr>
            <a:ln cmpd="sng">
              <a:solidFill>
                <a:srgbClr val="EA4335"/>
              </a:solidFill>
            </a:ln>
          </c:spPr>
          <c:marker>
            <c:symbol val="none"/>
          </c:marker>
          <c:cat>
            <c:strRef>
              <c:f>'Statistics-FixedEPRFrameSize'!$C$17:$M$17</c:f>
            </c:strRef>
          </c:cat>
          <c:val>
            <c:numRef>
              <c:f>'Statistics-FixedEPRFrameSize'!$C$19:$M$19</c:f>
              <c:numCache/>
            </c:numRef>
          </c:val>
          <c:smooth val="0"/>
        </c:ser>
        <c:ser>
          <c:idx val="2"/>
          <c:order val="2"/>
          <c:tx>
            <c:v>3 packet burst</c:v>
          </c:tx>
          <c:spPr>
            <a:ln cmpd="sng">
              <a:solidFill>
                <a:srgbClr val="FBBC04"/>
              </a:solidFill>
            </a:ln>
          </c:spPr>
          <c:marker>
            <c:symbol val="none"/>
          </c:marker>
          <c:cat>
            <c:strRef>
              <c:f>'Statistics-FixedEPRFrameSize'!$C$17:$M$17</c:f>
            </c:strRef>
          </c:cat>
          <c:val>
            <c:numRef>
              <c:f>'Statistics-FixedEPRFrameSize'!$C$20:$M$20</c:f>
              <c:numCache/>
            </c:numRef>
          </c:val>
          <c:smooth val="0"/>
        </c:ser>
        <c:ser>
          <c:idx val="3"/>
          <c:order val="3"/>
          <c:tx>
            <c:v>4 packet burst</c:v>
          </c:tx>
          <c:spPr>
            <a:ln cmpd="sng">
              <a:solidFill>
                <a:srgbClr val="34A853"/>
              </a:solidFill>
            </a:ln>
          </c:spPr>
          <c:marker>
            <c:symbol val="none"/>
          </c:marker>
          <c:cat>
            <c:strRef>
              <c:f>'Statistics-FixedEPRFrameSize'!$C$17:$M$17</c:f>
            </c:strRef>
          </c:cat>
          <c:val>
            <c:numRef>
              <c:f>'Statistics-FixedEPRFrameSize'!$C$21:$M$21</c:f>
              <c:numCache/>
            </c:numRef>
          </c:val>
          <c:smooth val="0"/>
        </c:ser>
        <c:ser>
          <c:idx val="4"/>
          <c:order val="4"/>
          <c:tx>
            <c:v>5 packet burst</c:v>
          </c:tx>
          <c:spPr>
            <a:ln cmpd="sng">
              <a:solidFill>
                <a:srgbClr val="FF6D01"/>
              </a:solidFill>
            </a:ln>
          </c:spPr>
          <c:marker>
            <c:symbol val="none"/>
          </c:marker>
          <c:cat>
            <c:strRef>
              <c:f>'Statistics-FixedEPRFrameSize'!$C$17:$M$17</c:f>
            </c:strRef>
          </c:cat>
          <c:val>
            <c:numRef>
              <c:f>'Statistics-FixedEPRFrameSize'!$C$22:$M$22</c:f>
              <c:numCache/>
            </c:numRef>
          </c:val>
          <c:smooth val="0"/>
        </c:ser>
        <c:ser>
          <c:idx val="5"/>
          <c:order val="5"/>
          <c:tx>
            <c:v>6 packet burst</c:v>
          </c:tx>
          <c:spPr>
            <a:ln cmpd="sng">
              <a:solidFill>
                <a:srgbClr val="46BDC6"/>
              </a:solidFill>
            </a:ln>
          </c:spPr>
          <c:marker>
            <c:symbol val="none"/>
          </c:marker>
          <c:cat>
            <c:strRef>
              <c:f>'Statistics-FixedEPRFrameSize'!$C$17:$M$17</c:f>
            </c:strRef>
          </c:cat>
          <c:val>
            <c:numRef>
              <c:f>'Statistics-FixedEPRFrameSize'!$C$23:$M$23</c:f>
              <c:numCache/>
            </c:numRef>
          </c:val>
          <c:smooth val="0"/>
        </c:ser>
        <c:ser>
          <c:idx val="6"/>
          <c:order val="6"/>
          <c:tx>
            <c:v>7 packet burst</c:v>
          </c:tx>
          <c:spPr>
            <a:ln cmpd="sng">
              <a:solidFill>
                <a:srgbClr val="7BAAF7"/>
              </a:solidFill>
            </a:ln>
          </c:spPr>
          <c:marker>
            <c:symbol val="none"/>
          </c:marker>
          <c:cat>
            <c:strRef>
              <c:f>'Statistics-FixedEPRFrameSize'!$C$17:$M$17</c:f>
            </c:strRef>
          </c:cat>
          <c:val>
            <c:numRef>
              <c:f>'Statistics-FixedEPRFrameSize'!$C$24:$M$24</c:f>
              <c:numCache/>
            </c:numRef>
          </c:val>
          <c:smooth val="0"/>
        </c:ser>
        <c:ser>
          <c:idx val="7"/>
          <c:order val="7"/>
          <c:tx>
            <c:v>8 packet burst</c:v>
          </c:tx>
          <c:spPr>
            <a:ln cmpd="sng">
              <a:solidFill>
                <a:srgbClr val="F07B72"/>
              </a:solidFill>
            </a:ln>
          </c:spPr>
          <c:marker>
            <c:symbol val="none"/>
          </c:marker>
          <c:cat>
            <c:strRef>
              <c:f>'Statistics-FixedEPRFrameSize'!$C$17:$M$17</c:f>
            </c:strRef>
          </c:cat>
          <c:val>
            <c:numRef>
              <c:f>'Statistics-FixedEPRFrameSize'!$C$25:$M$25</c:f>
              <c:numCache/>
            </c:numRef>
          </c:val>
          <c:smooth val="0"/>
        </c:ser>
        <c:ser>
          <c:idx val="8"/>
          <c:order val="8"/>
          <c:tx>
            <c:v>9 packet burst</c:v>
          </c:tx>
          <c:spPr>
            <a:ln cmpd="sng">
              <a:solidFill>
                <a:srgbClr val="FCD04F"/>
              </a:solidFill>
            </a:ln>
          </c:spPr>
          <c:marker>
            <c:symbol val="none"/>
          </c:marker>
          <c:cat>
            <c:strRef>
              <c:f>'Statistics-FixedEPRFrameSize'!$C$17:$M$17</c:f>
            </c:strRef>
          </c:cat>
          <c:val>
            <c:numRef>
              <c:f>'Statistics-FixedEPRFrameSize'!$C$26:$M$26</c:f>
              <c:numCache/>
            </c:numRef>
          </c:val>
          <c:smooth val="0"/>
        </c:ser>
        <c:ser>
          <c:idx val="9"/>
          <c:order val="9"/>
          <c:tx>
            <c:v>10 packet burst</c:v>
          </c:tx>
          <c:spPr>
            <a:ln cmpd="sng">
              <a:solidFill>
                <a:srgbClr val="71C287"/>
              </a:solidFill>
            </a:ln>
          </c:spPr>
          <c:marker>
            <c:symbol val="none"/>
          </c:marker>
          <c:cat>
            <c:strRef>
              <c:f>'Statistics-FixedEPRFrameSize'!$C$17:$M$17</c:f>
            </c:strRef>
          </c:cat>
          <c:val>
            <c:numRef>
              <c:f>'Statistics-FixedEPRFrameSize'!$C$27:$M$27</c:f>
              <c:numCache/>
            </c:numRef>
          </c:val>
          <c:smooth val="0"/>
        </c:ser>
        <c:axId val="2018634514"/>
        <c:axId val="1229589603"/>
      </c:lineChart>
      <c:catAx>
        <c:axId val="20186345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Number of EPR packets between bursts</a:t>
                </a:r>
              </a:p>
            </c:rich>
          </c:tx>
          <c:overlay val="0"/>
        </c:title>
        <c:numFmt formatCode="General" sourceLinked="1"/>
        <c:majorTickMark val="none"/>
        <c:minorTickMark val="none"/>
        <c:spPr/>
        <c:txPr>
          <a:bodyPr/>
          <a:lstStyle/>
          <a:p>
            <a:pPr lvl="0">
              <a:defRPr b="0">
                <a:solidFill>
                  <a:srgbClr val="000000"/>
                </a:solidFill>
                <a:latin typeface="+mn-lt"/>
              </a:defRPr>
            </a:pPr>
          </a:p>
        </c:txPr>
        <c:crossAx val="1229589603"/>
      </c:catAx>
      <c:valAx>
        <c:axId val="1229589603"/>
        <c:scaling>
          <c:orientation val="minMax"/>
          <c:max val="2.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bits per transmission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18634514"/>
      </c:valAx>
    </c:plotArea>
    <c:legend>
      <c:legendPos val="r"/>
      <c:layout>
        <c:manualLayout>
          <c:xMode val="edge"/>
          <c:yMode val="edge"/>
          <c:x val="0.8080581761006289"/>
          <c:y val="0.13409475465313028"/>
        </c:manualLayout>
      </c:layout>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Capacity of the Link</a:t>
            </a:r>
          </a:p>
        </c:rich>
      </c:tx>
      <c:overlay val="0"/>
    </c:title>
    <c:plotArea>
      <c:layout/>
      <c:lineChart>
        <c:varyColors val="0"/>
        <c:ser>
          <c:idx val="0"/>
          <c:order val="0"/>
          <c:spPr>
            <a:ln cmpd="sng">
              <a:solidFill>
                <a:srgbClr val="4285F4"/>
              </a:solidFill>
            </a:ln>
          </c:spPr>
          <c:marker>
            <c:symbol val="circle"/>
            <c:size val="7"/>
            <c:spPr>
              <a:solidFill>
                <a:srgbClr val="4285F4"/>
              </a:solidFill>
              <a:ln cmpd="sng">
                <a:solidFill>
                  <a:srgbClr val="4285F4"/>
                </a:solidFill>
              </a:ln>
            </c:spPr>
          </c:marker>
          <c:cat>
            <c:strRef>
              <c:f>'Statistics-VariableEPRFrameSize'!$C$5:$C$14</c:f>
            </c:strRef>
          </c:cat>
          <c:val>
            <c:numRef>
              <c:f>'Statistics-VariableEPRFrameSize'!$E$5:$E$14</c:f>
              <c:numCache/>
            </c:numRef>
          </c:val>
          <c:smooth val="0"/>
        </c:ser>
        <c:axId val="1385303618"/>
        <c:axId val="402046506"/>
      </c:lineChart>
      <c:catAx>
        <c:axId val="1385303618"/>
        <c:scaling>
          <c:orientation val="minMax"/>
          <c:max val="10.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02046506"/>
      </c:catAx>
      <c:valAx>
        <c:axId val="402046506"/>
        <c:scaling>
          <c:orientation val="minMax"/>
          <c:max val="2.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385303618"/>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Capacity of the Link</a:t>
            </a:r>
          </a:p>
        </c:rich>
      </c:tx>
      <c:overlay val="0"/>
    </c:title>
    <c:plotArea>
      <c:layout>
        <c:manualLayout>
          <c:xMode val="edge"/>
          <c:yMode val="edge"/>
          <c:x val="0.09927140255009097"/>
          <c:y val="0.22558139534883723"/>
          <c:w val="0.5288581998063154"/>
          <c:h val="0.5514456316781898"/>
        </c:manualLayout>
      </c:layout>
      <c:lineChart>
        <c:ser>
          <c:idx val="0"/>
          <c:order val="0"/>
          <c:tx>
            <c:v>1 Data Packets per Burst</c:v>
          </c:tx>
          <c:spPr>
            <a:ln cmpd="sng">
              <a:solidFill>
                <a:srgbClr val="4285F4"/>
              </a:solidFill>
            </a:ln>
          </c:spPr>
          <c:marker>
            <c:symbol val="circle"/>
            <c:size val="5"/>
            <c:spPr>
              <a:solidFill>
                <a:srgbClr val="4285F4"/>
              </a:solidFill>
              <a:ln cmpd="sng">
                <a:solidFill>
                  <a:srgbClr val="4285F4"/>
                </a:solidFill>
              </a:ln>
            </c:spPr>
          </c:marker>
          <c:cat>
            <c:strRef>
              <c:f>'Statistics-VariableEPRFrameSize'!$C$22:$C$32</c:f>
            </c:strRef>
          </c:cat>
          <c:val>
            <c:numRef>
              <c:f>'Statistics-VariableEPRFrameSize'!$D$22:$D$32</c:f>
              <c:numCache/>
            </c:numRef>
          </c:val>
          <c:smooth val="0"/>
        </c:ser>
        <c:ser>
          <c:idx val="1"/>
          <c:order val="1"/>
          <c:tx>
            <c:v>3 Data Packets per Burst</c:v>
          </c:tx>
          <c:spPr>
            <a:ln cmpd="sng">
              <a:solidFill>
                <a:srgbClr val="EA4335"/>
              </a:solidFill>
            </a:ln>
          </c:spPr>
          <c:marker>
            <c:symbol val="circle"/>
            <c:size val="5"/>
            <c:spPr>
              <a:solidFill>
                <a:srgbClr val="EA4335"/>
              </a:solidFill>
              <a:ln cmpd="sng">
                <a:solidFill>
                  <a:srgbClr val="EA4335"/>
                </a:solidFill>
              </a:ln>
            </c:spPr>
          </c:marker>
          <c:cat>
            <c:strRef>
              <c:f>'Statistics-VariableEPRFrameSize'!$C$22:$C$32</c:f>
            </c:strRef>
          </c:cat>
          <c:val>
            <c:numRef>
              <c:f>'Statistics-VariableEPRFrameSize'!$E$22:$E$32</c:f>
              <c:numCache/>
            </c:numRef>
          </c:val>
          <c:smooth val="0"/>
        </c:ser>
        <c:ser>
          <c:idx val="2"/>
          <c:order val="2"/>
          <c:tx>
            <c:v>5 Data Packets per Burst</c:v>
          </c:tx>
          <c:spPr>
            <a:ln cmpd="sng">
              <a:solidFill>
                <a:srgbClr val="FBBC04"/>
              </a:solidFill>
            </a:ln>
          </c:spPr>
          <c:marker>
            <c:symbol val="circle"/>
            <c:size val="5"/>
            <c:spPr>
              <a:solidFill>
                <a:srgbClr val="FBBC04"/>
              </a:solidFill>
              <a:ln cmpd="sng">
                <a:solidFill>
                  <a:srgbClr val="FBBC04"/>
                </a:solidFill>
              </a:ln>
            </c:spPr>
          </c:marker>
          <c:cat>
            <c:strRef>
              <c:f>'Statistics-VariableEPRFrameSize'!$C$22:$C$32</c:f>
            </c:strRef>
          </c:cat>
          <c:val>
            <c:numRef>
              <c:f>'Statistics-VariableEPRFrameSize'!$F$22:$F$32</c:f>
              <c:numCache/>
            </c:numRef>
          </c:val>
          <c:smooth val="0"/>
        </c:ser>
        <c:ser>
          <c:idx val="3"/>
          <c:order val="3"/>
          <c:tx>
            <c:v>10 Data Packets per Burst</c:v>
          </c:tx>
          <c:spPr>
            <a:ln cmpd="sng">
              <a:solidFill>
                <a:srgbClr val="34A853"/>
              </a:solidFill>
            </a:ln>
          </c:spPr>
          <c:marker>
            <c:symbol val="circle"/>
            <c:size val="5"/>
            <c:spPr>
              <a:solidFill>
                <a:srgbClr val="34A853"/>
              </a:solidFill>
              <a:ln cmpd="sng">
                <a:solidFill>
                  <a:srgbClr val="34A853"/>
                </a:solidFill>
              </a:ln>
            </c:spPr>
          </c:marker>
          <c:cat>
            <c:strRef>
              <c:f>'Statistics-VariableEPRFrameSize'!$C$22:$C$32</c:f>
            </c:strRef>
          </c:cat>
          <c:val>
            <c:numRef>
              <c:f>'Statistics-VariableEPRFrameSize'!$G$22:$G$32</c:f>
              <c:numCache/>
            </c:numRef>
          </c:val>
          <c:smooth val="0"/>
        </c:ser>
        <c:axId val="158187160"/>
        <c:axId val="1574167847"/>
      </c:lineChart>
      <c:catAx>
        <c:axId val="158187160"/>
        <c:scaling>
          <c:orientation val="minMax"/>
          <c:max val="12.0"/>
        </c:scaling>
        <c:delete val="0"/>
        <c:axPos val="b"/>
        <c:title>
          <c:tx>
            <c:rich>
              <a:bodyPr/>
              <a:lstStyle/>
              <a:p>
                <a:pPr lvl="0">
                  <a:defRPr b="0">
                    <a:solidFill>
                      <a:srgbClr val="000000"/>
                    </a:solidFill>
                    <a:latin typeface="+mn-lt"/>
                  </a:defRPr>
                </a:pPr>
                <a:r>
                  <a:rPr b="0">
                    <a:solidFill>
                      <a:srgbClr val="000000"/>
                    </a:solidFill>
                    <a:latin typeface="+mn-lt"/>
                  </a:rPr>
                  <a:t>EPR Frame length in QuBytes</a:t>
                </a:r>
              </a:p>
            </c:rich>
          </c:tx>
          <c:overlay val="0"/>
        </c:title>
        <c:numFmt formatCode="General" sourceLinked="1"/>
        <c:majorTickMark val="none"/>
        <c:minorTickMark val="none"/>
        <c:spPr/>
        <c:txPr>
          <a:bodyPr/>
          <a:lstStyle/>
          <a:p>
            <a:pPr lvl="0">
              <a:defRPr b="0">
                <a:solidFill>
                  <a:srgbClr val="000000"/>
                </a:solidFill>
                <a:latin typeface="+mn-lt"/>
              </a:defRPr>
            </a:pPr>
          </a:p>
        </c:txPr>
        <c:crossAx val="1574167847"/>
      </c:catAx>
      <c:valAx>
        <c:axId val="1574167847"/>
        <c:scaling>
          <c:orientation val="minMax"/>
          <c:max val="2.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Link Capacity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187160"/>
      </c:valAx>
    </c:plotArea>
    <c:legend>
      <c:legendPos val="r"/>
      <c:layout>
        <c:manualLayout>
          <c:xMode val="edge"/>
          <c:yMode val="edge"/>
          <c:x val="0.6793596202988044"/>
          <c:y val="0.2302325581395349"/>
        </c:manualLayout>
      </c:layout>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Capacity</a:t>
            </a:r>
          </a:p>
        </c:rich>
      </c:tx>
      <c:overlay val="0"/>
    </c:title>
    <c:plotArea>
      <c:layout>
        <c:manualLayout>
          <c:xMode val="edge"/>
          <c:yMode val="edge"/>
          <c:x val="0.07424999999999997"/>
          <c:y val="0.15341419586702607"/>
          <c:w val="0.6499166666666667"/>
          <c:h val="0.667205750224618"/>
        </c:manualLayout>
      </c:layout>
      <c:lineChart>
        <c:ser>
          <c:idx val="0"/>
          <c:order val="0"/>
          <c:tx>
            <c:v>1 Packet Bursts</c:v>
          </c:tx>
          <c:spPr>
            <a:ln cmpd="sng">
              <a:solidFill>
                <a:srgbClr val="4285F4"/>
              </a:solidFill>
            </a:ln>
          </c:spPr>
          <c:marker>
            <c:symbol val="none"/>
          </c:marker>
          <c:cat>
            <c:strRef>
              <c:f>'Statistics-VariableEPRFrameSize'!$K$21:$K$31</c:f>
            </c:strRef>
          </c:cat>
          <c:val>
            <c:numRef>
              <c:f>'Statistics-VariableEPRFrameSize'!$L$21:$L$31</c:f>
              <c:numCache/>
            </c:numRef>
          </c:val>
          <c:smooth val="0"/>
        </c:ser>
        <c:ser>
          <c:idx val="1"/>
          <c:order val="1"/>
          <c:tx>
            <c:v>2 Packet Bursts</c:v>
          </c:tx>
          <c:spPr>
            <a:ln cmpd="sng">
              <a:solidFill>
                <a:srgbClr val="EA4335"/>
              </a:solidFill>
            </a:ln>
          </c:spPr>
          <c:marker>
            <c:symbol val="none"/>
          </c:marker>
          <c:cat>
            <c:strRef>
              <c:f>'Statistics-VariableEPRFrameSize'!$K$21:$K$31</c:f>
            </c:strRef>
          </c:cat>
          <c:val>
            <c:numRef>
              <c:f>'Statistics-VariableEPRFrameSize'!$N$21:$N$31</c:f>
              <c:numCache/>
            </c:numRef>
          </c:val>
          <c:smooth val="0"/>
        </c:ser>
        <c:ser>
          <c:idx val="2"/>
          <c:order val="2"/>
          <c:tx>
            <c:v>3 Packet Bursts</c:v>
          </c:tx>
          <c:spPr>
            <a:ln cmpd="sng">
              <a:solidFill>
                <a:srgbClr val="FBBC04"/>
              </a:solidFill>
            </a:ln>
          </c:spPr>
          <c:marker>
            <c:symbol val="none"/>
          </c:marker>
          <c:cat>
            <c:strRef>
              <c:f>'Statistics-VariableEPRFrameSize'!$K$21:$K$31</c:f>
            </c:strRef>
          </c:cat>
          <c:val>
            <c:numRef>
              <c:f>'Statistics-VariableEPRFrameSize'!$P$21:$P$31</c:f>
              <c:numCache/>
            </c:numRef>
          </c:val>
          <c:smooth val="0"/>
        </c:ser>
        <c:ser>
          <c:idx val="3"/>
          <c:order val="3"/>
          <c:tx>
            <c:v>4 Packet Bursts</c:v>
          </c:tx>
          <c:spPr>
            <a:ln cmpd="sng">
              <a:solidFill>
                <a:srgbClr val="34A853"/>
              </a:solidFill>
            </a:ln>
          </c:spPr>
          <c:marker>
            <c:symbol val="none"/>
          </c:marker>
          <c:cat>
            <c:strRef>
              <c:f>'Statistics-VariableEPRFrameSize'!$K$21:$K$31</c:f>
            </c:strRef>
          </c:cat>
          <c:val>
            <c:numRef>
              <c:f>'Statistics-VariableEPRFrameSize'!$U$21:$U$31</c:f>
              <c:numCache/>
            </c:numRef>
          </c:val>
          <c:smooth val="0"/>
        </c:ser>
        <c:axId val="1685489701"/>
        <c:axId val="168189717"/>
      </c:lineChart>
      <c:catAx>
        <c:axId val="1685489701"/>
        <c:scaling>
          <c:orientation val="minMax"/>
          <c:max val="12.0"/>
        </c:scaling>
        <c:delete val="0"/>
        <c:axPos val="b"/>
        <c:title>
          <c:tx>
            <c:rich>
              <a:bodyPr/>
              <a:lstStyle/>
              <a:p>
                <a:pPr lvl="0">
                  <a:defRPr b="0">
                    <a:solidFill>
                      <a:srgbClr val="000000"/>
                    </a:solidFill>
                    <a:latin typeface="+mn-lt"/>
                  </a:defRPr>
                </a:pPr>
                <a:r>
                  <a:rPr b="0">
                    <a:solidFill>
                      <a:srgbClr val="000000"/>
                    </a:solidFill>
                    <a:latin typeface="+mn-lt"/>
                  </a:rPr>
                  <a:t>Average Capacity </a:t>
                </a:r>
              </a:p>
            </c:rich>
          </c:tx>
          <c:overlay val="0"/>
        </c:title>
        <c:numFmt formatCode="General" sourceLinked="1"/>
        <c:majorTickMark val="none"/>
        <c:minorTickMark val="none"/>
        <c:spPr/>
        <c:txPr>
          <a:bodyPr/>
          <a:lstStyle/>
          <a:p>
            <a:pPr lvl="0">
              <a:defRPr b="0">
                <a:solidFill>
                  <a:srgbClr val="000000"/>
                </a:solidFill>
                <a:latin typeface="+mn-lt"/>
              </a:defRPr>
            </a:pPr>
          </a:p>
        </c:txPr>
        <c:crossAx val="168189717"/>
      </c:catAx>
      <c:valAx>
        <c:axId val="168189717"/>
        <c:scaling>
          <c:orientation val="minMax"/>
          <c:max val="2.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a:solidFill>
                  <a:srgbClr val="000000"/>
                </a:solidFill>
                <a:latin typeface="+mn-lt"/>
              </a:defRPr>
            </a:pPr>
          </a:p>
        </c:txPr>
        <c:crossAx val="1685489701"/>
      </c:valAx>
    </c:plotArea>
    <c:legend>
      <c:legendPos val="r"/>
      <c:layout>
        <c:manualLayout>
          <c:xMode val="edge"/>
          <c:yMode val="edge"/>
          <c:x val="0.7471037037037037"/>
          <c:y val="0.1830637915543576"/>
        </c:manualLayout>
      </c:layout>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8</xdr:row>
      <xdr:rowOff>142875</xdr:rowOff>
    </xdr:from>
    <xdr:ext cx="5448300" cy="3371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257175</xdr:colOff>
      <xdr:row>30</xdr:row>
      <xdr:rowOff>28575</xdr:rowOff>
    </xdr:from>
    <xdr:ext cx="7696200" cy="37338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304800</xdr:colOff>
      <xdr:row>3</xdr:row>
      <xdr:rowOff>57150</xdr:rowOff>
    </xdr:from>
    <xdr:ext cx="3848100" cy="2371725"/>
    <xdr:graphicFrame>
      <xdr:nvGraphicFramePr>
        <xdr:cNvPr id="3" name="Chart 3" title="Tabela"/>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923925</xdr:colOff>
      <xdr:row>34</xdr:row>
      <xdr:rowOff>0</xdr:rowOff>
    </xdr:from>
    <xdr:ext cx="5238750" cy="2619375"/>
    <xdr:graphicFrame>
      <xdr:nvGraphicFramePr>
        <xdr:cNvPr id="4" name="Chart 4" title="Tabela"/>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923925</xdr:colOff>
      <xdr:row>47</xdr:row>
      <xdr:rowOff>200025</xdr:rowOff>
    </xdr:from>
    <xdr:ext cx="5305425" cy="3314700"/>
    <xdr:graphicFrame>
      <xdr:nvGraphicFramePr>
        <xdr:cNvPr id="5" name="Chart 5" title="Tabela"/>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22.57"/>
    <col customWidth="1" min="3" max="3" width="24.0"/>
    <col customWidth="1" min="4" max="4" width="30.0"/>
    <col customWidth="1" min="5" max="5" width="20.0"/>
  </cols>
  <sheetData>
    <row r="1">
      <c r="A1" s="1" t="s">
        <v>0</v>
      </c>
      <c r="B1" s="1" t="s">
        <v>1</v>
      </c>
      <c r="C1" s="1" t="s">
        <v>2</v>
      </c>
      <c r="D1" s="1" t="s">
        <v>3</v>
      </c>
    </row>
    <row r="2">
      <c r="A2" s="1">
        <v>1.0</v>
      </c>
      <c r="B2" s="2">
        <f>'EPR-B20 PEPR11'!$M$106</f>
        <v>4284</v>
      </c>
      <c r="C2" s="1">
        <f t="shared" ref="C2:C5" si="1">100/A2</f>
        <v>100</v>
      </c>
      <c r="D2" s="3">
        <f t="shared" ref="D2:D5" si="2">B2/C2</f>
        <v>42.84</v>
      </c>
    </row>
    <row r="3">
      <c r="A3" s="1">
        <v>2.0</v>
      </c>
      <c r="B3" s="2">
        <f>'EPR-B20 PEPR21'!$M$106</f>
        <v>2856</v>
      </c>
      <c r="C3" s="1">
        <f t="shared" si="1"/>
        <v>50</v>
      </c>
      <c r="D3" s="3">
        <f t="shared" si="2"/>
        <v>57.12</v>
      </c>
    </row>
    <row r="4">
      <c r="A4" s="1">
        <v>3.0</v>
      </c>
      <c r="B4" s="2">
        <f>'EPR-B20 PEPR31'!$M$106</f>
        <v>2100</v>
      </c>
      <c r="C4" s="1">
        <f t="shared" si="1"/>
        <v>33.33333333</v>
      </c>
      <c r="D4" s="3">
        <f t="shared" si="2"/>
        <v>63</v>
      </c>
    </row>
    <row r="5">
      <c r="A5" s="1">
        <v>4.0</v>
      </c>
      <c r="B5" s="2">
        <f>'EPR-B20 PEPR41'!$M$106</f>
        <v>1680</v>
      </c>
      <c r="C5" s="1">
        <f t="shared" si="1"/>
        <v>25</v>
      </c>
      <c r="D5" s="3">
        <f t="shared" si="2"/>
        <v>67.2</v>
      </c>
    </row>
    <row r="6">
      <c r="A6" s="1">
        <v>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3" max="3" width="14.71"/>
    <col customWidth="1" min="15" max="15" width="24.86"/>
  </cols>
  <sheetData>
    <row r="1">
      <c r="C1" s="4" t="s">
        <v>4</v>
      </c>
    </row>
    <row r="2">
      <c r="C2" s="5" t="s">
        <v>5</v>
      </c>
      <c r="D2" s="6"/>
      <c r="E2" s="6"/>
      <c r="F2" s="6"/>
      <c r="G2" s="6"/>
      <c r="H2" s="6"/>
      <c r="I2" s="6"/>
      <c r="J2" s="6"/>
      <c r="K2" s="6"/>
      <c r="L2" s="6"/>
      <c r="M2" s="7"/>
    </row>
    <row r="3">
      <c r="B3" s="8"/>
      <c r="C3" s="9">
        <v>0.0</v>
      </c>
      <c r="D3" s="9">
        <v>1.0</v>
      </c>
      <c r="E3" s="9">
        <v>2.0</v>
      </c>
      <c r="F3" s="9">
        <v>3.0</v>
      </c>
      <c r="G3" s="9">
        <v>4.0</v>
      </c>
      <c r="H3" s="9">
        <v>5.0</v>
      </c>
      <c r="I3" s="9">
        <v>6.0</v>
      </c>
      <c r="J3" s="9">
        <v>7.0</v>
      </c>
      <c r="K3" s="9">
        <v>8.0</v>
      </c>
      <c r="L3" s="9">
        <v>9.0</v>
      </c>
      <c r="M3" s="10">
        <v>10.0</v>
      </c>
    </row>
    <row r="4">
      <c r="A4" s="11" t="s">
        <v>6</v>
      </c>
      <c r="B4" s="12">
        <v>1.0</v>
      </c>
      <c r="C4" s="13">
        <v>1.0</v>
      </c>
      <c r="D4" s="14">
        <f>'EPR-B20 PEPR11'!$B$133</f>
        <v>2</v>
      </c>
      <c r="E4" s="14" t="str">
        <f>'EPR-B:20 P/EPR:1/2'!$B$133</f>
        <v>#REF!</v>
      </c>
      <c r="F4" s="14" t="str">
        <f>'EPR-B:20 P/EPR:1/3'!$B$133</f>
        <v>#REF!</v>
      </c>
      <c r="G4" s="14" t="str">
        <f>'EPR-B:20 P/EPR:1/4'!$B$133</f>
        <v>#REF!</v>
      </c>
      <c r="H4" s="14" t="str">
        <f>'EPR-B:20 P/EPR:1/5'!$B$133</f>
        <v>#REF!</v>
      </c>
      <c r="I4" s="14" t="str">
        <f>'EPR-B:20 P/EPR:1/6'!$B$133</f>
        <v>#REF!</v>
      </c>
      <c r="J4" s="14" t="str">
        <f>'EPR-B:20 P/EPR:1/7'!$B$133</f>
        <v>#REF!</v>
      </c>
      <c r="K4" s="14" t="str">
        <f>'EPR-B:20 P/EPR:1/8'!$B$133</f>
        <v>#REF!</v>
      </c>
      <c r="L4" s="14" t="str">
        <f t="shared" ref="L4:M4" si="1">'EPR-B:20 P/EPR:1/9'!$B$133</f>
        <v>#REF!</v>
      </c>
      <c r="M4" s="15" t="str">
        <f t="shared" si="1"/>
        <v>#REF!</v>
      </c>
      <c r="O4" s="16" t="s">
        <v>7</v>
      </c>
      <c r="P4" s="7"/>
    </row>
    <row r="5">
      <c r="A5" s="17"/>
      <c r="B5" s="12">
        <v>2.0</v>
      </c>
      <c r="C5" s="18">
        <v>1.0</v>
      </c>
      <c r="D5" s="19">
        <f>'EPR-B20 PEPR21'!$B$133</f>
        <v>1.909090909</v>
      </c>
      <c r="E5" s="19">
        <f>'EPR-B20 PEPR22'!$B$133</f>
        <v>2</v>
      </c>
      <c r="F5" s="19">
        <f>'EPR-B20 PEPR23'!$B$133</f>
        <v>2</v>
      </c>
      <c r="G5" s="19">
        <f>'EPR-B20 PEPR24'!$B$133</f>
        <v>2</v>
      </c>
      <c r="H5" s="19">
        <f>'EPR-B20 PEPR25'!$B$133</f>
        <v>2</v>
      </c>
      <c r="I5" s="19">
        <f>'EPR-B20 PEPR26'!$B$133</f>
        <v>2</v>
      </c>
      <c r="J5" s="19">
        <f>'EPR-B20 PEPR27'!$B$133</f>
        <v>2</v>
      </c>
      <c r="K5" s="19">
        <f>'EPR-B20 PEPR28'!$B$133</f>
        <v>2</v>
      </c>
      <c r="L5" s="19">
        <f>'EPR-B20 PEPR29'!$B$133</f>
        <v>2</v>
      </c>
      <c r="M5" s="20" t="str">
        <f>'EPR-B:20 P/EPR:2/10'!$B$133</f>
        <v>#REF!</v>
      </c>
      <c r="O5" s="21" t="s">
        <v>8</v>
      </c>
      <c r="P5" s="21">
        <v>20.0</v>
      </c>
    </row>
    <row r="6">
      <c r="A6" s="17"/>
      <c r="B6" s="12">
        <v>3.0</v>
      </c>
      <c r="C6" s="18">
        <v>1.0</v>
      </c>
      <c r="D6" s="19">
        <f>'EPR-B20 PEPR31'!$B$133</f>
        <v>1.465116279</v>
      </c>
      <c r="E6" s="19">
        <f>'EPR-B20 PEPR32'!$B$133</f>
        <v>2</v>
      </c>
      <c r="F6" s="19">
        <f>'EPR-B20 PEPR33'!$B$133</f>
        <v>2</v>
      </c>
      <c r="G6" s="19">
        <f>'EPR-B20 PEPR34'!$B$133</f>
        <v>2</v>
      </c>
      <c r="H6" s="19">
        <f>'EPR-B20 PEPR35'!$B$133</f>
        <v>2</v>
      </c>
      <c r="I6" s="19">
        <f>'EPR-B20 PEPR36'!$B$133</f>
        <v>2</v>
      </c>
      <c r="J6" s="19">
        <f>'EPR-B20 PEPR37'!$B$133</f>
        <v>2</v>
      </c>
      <c r="K6" s="19">
        <f>'EPR-B20 PEPR38'!$B$133</f>
        <v>2</v>
      </c>
      <c r="L6" s="19">
        <f>'EPR-B20 PEPR39'!$B$133</f>
        <v>2</v>
      </c>
      <c r="M6" s="20" t="str">
        <f>'EPR-B:20 P/EPR:3/10'!$B$133</f>
        <v>#REF!</v>
      </c>
      <c r="O6" s="22" t="s">
        <v>9</v>
      </c>
      <c r="P6" s="22">
        <f>P5*8</f>
        <v>160</v>
      </c>
    </row>
    <row r="7">
      <c r="A7" s="17"/>
      <c r="B7" s="12">
        <v>4.0</v>
      </c>
      <c r="C7" s="18">
        <v>1.0</v>
      </c>
      <c r="D7" s="19">
        <f>'EPR-B20 PEPR41'!$B$133</f>
        <v>1.3125</v>
      </c>
      <c r="E7" s="19">
        <f>'EPR-B20 PEPR42'!$B$133</f>
        <v>1.909090909</v>
      </c>
      <c r="F7" s="19">
        <f>'EPR-B20 PEPR43'!$B$133</f>
        <v>2</v>
      </c>
      <c r="G7" s="19">
        <f>'EPR-B20 PEPR44'!$B$133</f>
        <v>2</v>
      </c>
      <c r="H7" s="19">
        <f>'EPR-B20 PEPR45'!$B$133</f>
        <v>2</v>
      </c>
      <c r="I7" s="19">
        <f>'EPR-B20 PEPR46'!$B$133</f>
        <v>2</v>
      </c>
      <c r="J7" s="19">
        <f>'EPR-B20 PEPR47'!$B$133</f>
        <v>2</v>
      </c>
      <c r="K7" s="19">
        <f>'EPR-B20 PEPR48'!$B$133</f>
        <v>2</v>
      </c>
      <c r="L7" s="19">
        <f>'EPR-B20 PEPR49'!$B$133</f>
        <v>2</v>
      </c>
      <c r="M7" s="20" t="str">
        <f>'EPR-B:20 P/EPR:4/10'!$B$133</f>
        <v>#REF!</v>
      </c>
      <c r="O7" s="21" t="s">
        <v>10</v>
      </c>
      <c r="P7" s="21">
        <v>21.0</v>
      </c>
    </row>
    <row r="8">
      <c r="A8" s="17"/>
      <c r="B8" s="12">
        <v>5.0</v>
      </c>
      <c r="C8" s="18">
        <v>1.0</v>
      </c>
      <c r="D8" s="19">
        <f>'EPR-B20 PEPR51'!$B$133</f>
        <v>1.238764045</v>
      </c>
      <c r="E8" s="19">
        <f>'EPR-B20 PEPR52'!$B$133</f>
        <v>1.62406015</v>
      </c>
      <c r="F8" s="19">
        <f>'EPR-B20 PEPR53'!$B$133</f>
        <v>2</v>
      </c>
      <c r="G8" s="19">
        <f>'EPR-B20 PEPR54'!$B$133</f>
        <v>2</v>
      </c>
      <c r="H8" s="19">
        <f>'EPR-B20 PEPR55'!$B$133</f>
        <v>2</v>
      </c>
      <c r="I8" s="19">
        <f>'EPR-B20 PEPR56'!$B$133</f>
        <v>2</v>
      </c>
      <c r="J8" s="19">
        <f>'EPR-B20 PEPR57'!$B$133</f>
        <v>2</v>
      </c>
      <c r="K8" s="19">
        <f>'EPR-B20 PEPR58'!$B$133</f>
        <v>2</v>
      </c>
      <c r="L8" s="19">
        <f>'EPR-B20 PEPR59'!$B$133</f>
        <v>2</v>
      </c>
      <c r="M8" s="20" t="str">
        <f>'EPR-B:20 P/EPR:5/10'!$B$133</f>
        <v>#REF!</v>
      </c>
      <c r="O8" s="22" t="s">
        <v>11</v>
      </c>
      <c r="P8" s="22">
        <f>P7*8</f>
        <v>168</v>
      </c>
    </row>
    <row r="9">
      <c r="A9" s="17"/>
      <c r="B9" s="12">
        <v>6.0</v>
      </c>
      <c r="C9" s="18">
        <v>1.0</v>
      </c>
      <c r="D9" s="19">
        <f>'EPR-B20 PEPR61'!$B$133</f>
        <v>1.196463654</v>
      </c>
      <c r="E9" s="19">
        <f>'EPR-B20 PEPR62'!$B$133</f>
        <v>1.483271375</v>
      </c>
      <c r="F9" s="19">
        <f>'EPR-B20 PEPR63'!$B$133</f>
        <v>1.909090909</v>
      </c>
      <c r="G9" s="19">
        <f>'EPR-B20 PEPR64'!$B$133</f>
        <v>2</v>
      </c>
      <c r="H9" s="19">
        <f>'EPR-B20 PEPR65'!$B$133</f>
        <v>2</v>
      </c>
      <c r="I9" s="19">
        <f>'EPR-B20 PEPR66'!$B$133</f>
        <v>2</v>
      </c>
      <c r="J9" s="19">
        <f>'EPR-B20 PEPR67'!$B$133</f>
        <v>2</v>
      </c>
      <c r="K9" s="19">
        <f>'EPR-B20 PEPR68'!$B$133</f>
        <v>2</v>
      </c>
      <c r="L9" s="19">
        <f>'EPR-B20 PEPR69'!$B$133</f>
        <v>2</v>
      </c>
      <c r="M9" s="20" t="str">
        <f>'EPR-B:20 P/EPR:6/10'!$B$133</f>
        <v>#REF!</v>
      </c>
    </row>
    <row r="10">
      <c r="A10" s="17"/>
      <c r="B10" s="12">
        <v>7.0</v>
      </c>
      <c r="C10" s="18">
        <v>1.0</v>
      </c>
      <c r="D10" s="23" t="str">
        <f>'EPR-B:20 P/EPR:7/1'!$B$133</f>
        <v>#REF!</v>
      </c>
      <c r="E10" s="23" t="str">
        <f>'EPR-B:20 P/EPR:7/2'!$B$133</f>
        <v>#REF!</v>
      </c>
      <c r="F10" s="23" t="str">
        <f>'EPR-B:20 P/EPR:7/3'!$B$133</f>
        <v>#REF!</v>
      </c>
      <c r="G10" s="23" t="str">
        <f>'EPR-B:20 P/EPR:7/4'!$B$133</f>
        <v>#REF!</v>
      </c>
      <c r="H10" s="23" t="str">
        <f>'EPR-B:20 P/EPR:7/5'!$B$133</f>
        <v>#REF!</v>
      </c>
      <c r="I10" s="23" t="str">
        <f>'EPR-B:20 P/EPR:7/6'!$B$133</f>
        <v>#REF!</v>
      </c>
      <c r="J10" s="23" t="str">
        <f>'EPR-B:20 P/EPR:7/7'!$B$133</f>
        <v>#REF!</v>
      </c>
      <c r="K10" s="23" t="str">
        <f>'EPR-B:20 P/EPR:7/8'!$B$133</f>
        <v>#REF!</v>
      </c>
      <c r="L10" s="23" t="str">
        <f>'EPR-B:20 P/EPR:7/9'!$B$133</f>
        <v>#REF!</v>
      </c>
      <c r="M10" s="20" t="str">
        <f>'EPR-B:20 P/EPR:7/10'!$B$133</f>
        <v>#REF!</v>
      </c>
    </row>
    <row r="11">
      <c r="A11" s="17"/>
      <c r="B11" s="12">
        <v>8.0</v>
      </c>
      <c r="C11" s="18">
        <v>1.0</v>
      </c>
      <c r="D11" s="23" t="str">
        <f>'EPR-B:20 P/EPR:8/1'!$B$133</f>
        <v>#REF!</v>
      </c>
      <c r="E11" s="23" t="str">
        <f>'EPR-B:20 P/EPR:8/2'!$B$133</f>
        <v>#REF!</v>
      </c>
      <c r="F11" s="23" t="str">
        <f t="shared" ref="F11:G11" si="2">'EPR-B:20 P/EPR:8/3'!$B$133</f>
        <v>#REF!</v>
      </c>
      <c r="G11" s="23" t="str">
        <f t="shared" si="2"/>
        <v>#REF!</v>
      </c>
      <c r="H11" s="23" t="str">
        <f>'EPR-B:20 P/EPR:8/5'!$B$133</f>
        <v>#REF!</v>
      </c>
      <c r="I11" s="23" t="str">
        <f>'EPR-B:20 P/EPR:8/6'!$B$133</f>
        <v>#REF!</v>
      </c>
      <c r="J11" s="23" t="str">
        <f>'EPR-B:20 P/EPR:8/7'!$B$133</f>
        <v>#REF!</v>
      </c>
      <c r="K11" s="23" t="str">
        <f>'EPR-B:20 P/EPR:8/8'!$B$133</f>
        <v>#REF!</v>
      </c>
      <c r="L11" s="23" t="str">
        <f>'EPR-B:20 P/EPR:8/9'!$B$133</f>
        <v>#REF!</v>
      </c>
      <c r="M11" s="20" t="str">
        <f>'EPR-B:20 P/EPR:8/10'!$B$133</f>
        <v>#REF!</v>
      </c>
    </row>
    <row r="12">
      <c r="A12" s="17"/>
      <c r="B12" s="12">
        <v>9.0</v>
      </c>
      <c r="C12" s="18">
        <v>1.0</v>
      </c>
      <c r="D12" s="23" t="str">
        <f>'EPR-B:20 P/EPR:9/1'!$B$133</f>
        <v>#REF!</v>
      </c>
      <c r="E12" s="23" t="str">
        <f>'EPR-B:20 P/EPR:9/2'!$B$133</f>
        <v>#REF!</v>
      </c>
      <c r="F12" s="23" t="str">
        <f>'EPR-B:20 P/EPR:9/3'!$B$133</f>
        <v>#REF!</v>
      </c>
      <c r="G12" s="23" t="str">
        <f>'EPR-B:20 P/EPR:9/4'!$B$133</f>
        <v>#REF!</v>
      </c>
      <c r="H12" s="23" t="str">
        <f>'EPR-B:20 P/EPR:9/5'!$B$133</f>
        <v>#REF!</v>
      </c>
      <c r="I12" s="23" t="str">
        <f>'EPR-B:20 P/EPR:9/6'!$B$133</f>
        <v>#REF!</v>
      </c>
      <c r="J12" s="23" t="str">
        <f>'EPR-B:20 P/EPR:9/7'!$B$133</f>
        <v>#REF!</v>
      </c>
      <c r="K12" s="23" t="str">
        <f>'EPR-B:20 P/EPR:9/8'!$B$133</f>
        <v>#REF!</v>
      </c>
      <c r="L12" s="23" t="str">
        <f>'EPR-B:20 P/EPR:9/9'!$B$133</f>
        <v>#REF!</v>
      </c>
      <c r="M12" s="20" t="str">
        <f>'EPR-B:20 P/EPR:9/10'!$B$133</f>
        <v>#REF!</v>
      </c>
    </row>
    <row r="13">
      <c r="A13" s="24"/>
      <c r="B13" s="25">
        <v>10.0</v>
      </c>
      <c r="C13" s="26">
        <v>1.0</v>
      </c>
      <c r="D13" s="27">
        <f>'EPR-B20 PEPR101'!$B$133</f>
        <v>1.105263158</v>
      </c>
      <c r="E13" s="27">
        <f>'EPR-B20 PEPR102'!$B$133</f>
        <v>1.256410256</v>
      </c>
      <c r="F13" s="27">
        <f>'EPR-B20 PEPR103'!$B$133</f>
        <v>1.422163588</v>
      </c>
      <c r="G13" s="27">
        <f>'EPR-B20 PEPR104'!$B$133</f>
        <v>1.615384615</v>
      </c>
      <c r="H13" s="27">
        <f>'EPR-B20 PEPR105'!$B$133</f>
        <v>1.918200409</v>
      </c>
      <c r="I13" s="27">
        <f>'EPR-B20 PEPR106'!$B$133</f>
        <v>2</v>
      </c>
      <c r="J13" s="27">
        <f>'EPR-B20 PEPR107'!$B$133</f>
        <v>2</v>
      </c>
      <c r="K13" s="27">
        <f>'EPR-B20 PEPR108'!$B$133</f>
        <v>2</v>
      </c>
      <c r="L13" s="27">
        <f>'EPR-B20 PEPR109'!$B$133</f>
        <v>2</v>
      </c>
      <c r="M13" s="28" t="str">
        <f>'EPR-B:20 P/EPR:10/10'!$B$133</f>
        <v>#REF!</v>
      </c>
      <c r="N13" s="29"/>
      <c r="O13" s="29"/>
      <c r="P13" s="29"/>
      <c r="Q13" s="29"/>
      <c r="R13" s="29"/>
      <c r="S13" s="29"/>
      <c r="T13" s="29"/>
      <c r="U13" s="29"/>
      <c r="V13" s="29"/>
      <c r="W13" s="29"/>
      <c r="X13" s="29"/>
      <c r="Y13" s="29"/>
      <c r="Z13" s="29"/>
    </row>
    <row r="14">
      <c r="M14" s="29"/>
    </row>
    <row r="15">
      <c r="C15" s="4" t="s">
        <v>12</v>
      </c>
    </row>
    <row r="16">
      <c r="C16" s="30" t="s">
        <v>5</v>
      </c>
      <c r="D16" s="6"/>
      <c r="E16" s="6"/>
      <c r="F16" s="6"/>
      <c r="G16" s="6"/>
      <c r="H16" s="6"/>
      <c r="I16" s="6"/>
      <c r="J16" s="6"/>
      <c r="K16" s="6"/>
      <c r="L16" s="6"/>
      <c r="M16" s="7"/>
    </row>
    <row r="17">
      <c r="C17" s="31">
        <v>0.0</v>
      </c>
      <c r="D17" s="31">
        <v>1.0</v>
      </c>
      <c r="E17" s="31">
        <v>2.0</v>
      </c>
      <c r="F17" s="31">
        <v>3.0</v>
      </c>
      <c r="G17" s="31">
        <v>4.0</v>
      </c>
      <c r="H17" s="31">
        <v>5.0</v>
      </c>
      <c r="I17" s="31">
        <v>6.0</v>
      </c>
      <c r="J17" s="31">
        <v>7.0</v>
      </c>
      <c r="K17" s="31">
        <v>8.0</v>
      </c>
      <c r="L17" s="31">
        <v>9.0</v>
      </c>
      <c r="M17" s="32">
        <v>10.0</v>
      </c>
    </row>
    <row r="18">
      <c r="A18" s="33" t="s">
        <v>6</v>
      </c>
      <c r="B18" s="34">
        <v>1.0</v>
      </c>
      <c r="C18" s="35">
        <f t="shared" ref="C18:M18" si="3">IF(($B18*$P$22)&lt;(2*C$17*$P$20),2,($B18*$P$22)/((C$17*$P$20)+($B18*$P$22-C$17*$P$20*2)))</f>
        <v>1</v>
      </c>
      <c r="D18" s="14">
        <f t="shared" si="3"/>
        <v>2</v>
      </c>
      <c r="E18" s="14">
        <f t="shared" si="3"/>
        <v>2</v>
      </c>
      <c r="F18" s="14">
        <f t="shared" si="3"/>
        <v>2</v>
      </c>
      <c r="G18" s="14">
        <f t="shared" si="3"/>
        <v>2</v>
      </c>
      <c r="H18" s="14">
        <f t="shared" si="3"/>
        <v>2</v>
      </c>
      <c r="I18" s="14">
        <f t="shared" si="3"/>
        <v>2</v>
      </c>
      <c r="J18" s="14">
        <f t="shared" si="3"/>
        <v>2</v>
      </c>
      <c r="K18" s="14">
        <f t="shared" si="3"/>
        <v>2</v>
      </c>
      <c r="L18" s="14">
        <f t="shared" si="3"/>
        <v>2</v>
      </c>
      <c r="M18" s="15">
        <f t="shared" si="3"/>
        <v>2</v>
      </c>
      <c r="O18" s="16" t="s">
        <v>13</v>
      </c>
      <c r="P18" s="7"/>
    </row>
    <row r="19">
      <c r="A19" s="17"/>
      <c r="B19" s="34">
        <v>2.0</v>
      </c>
      <c r="C19" s="36">
        <f t="shared" ref="C19:M19" si="4">IF(($B19*$P$22)&lt;(2*C$17*$P$20),2,($B19*$P$22)/((C$17*$P$20)+($B19*$P$22-C$17*$P$20*2)))</f>
        <v>1</v>
      </c>
      <c r="D19" s="3">
        <f t="shared" si="4"/>
        <v>1.909090909</v>
      </c>
      <c r="E19" s="3">
        <f t="shared" si="4"/>
        <v>2</v>
      </c>
      <c r="F19" s="3">
        <f t="shared" si="4"/>
        <v>2</v>
      </c>
      <c r="G19" s="3">
        <f t="shared" si="4"/>
        <v>2</v>
      </c>
      <c r="H19" s="3">
        <f t="shared" si="4"/>
        <v>2</v>
      </c>
      <c r="I19" s="3">
        <f t="shared" si="4"/>
        <v>2</v>
      </c>
      <c r="J19" s="3">
        <f t="shared" si="4"/>
        <v>2</v>
      </c>
      <c r="K19" s="3">
        <f t="shared" si="4"/>
        <v>2</v>
      </c>
      <c r="L19" s="3">
        <f t="shared" si="4"/>
        <v>2</v>
      </c>
      <c r="M19" s="37">
        <f t="shared" si="4"/>
        <v>2</v>
      </c>
      <c r="O19" s="21" t="s">
        <v>8</v>
      </c>
      <c r="P19" s="21">
        <v>20.0</v>
      </c>
    </row>
    <row r="20">
      <c r="A20" s="17"/>
      <c r="B20" s="34">
        <v>3.0</v>
      </c>
      <c r="C20" s="36">
        <f t="shared" ref="C20:M20" si="5">IF(($B20*$P$22)&lt;(2*C$17*$P$20),2,($B20*$P$22)/((C$17*$P$20)+($B20*$P$22-C$17*$P$20*2)))</f>
        <v>1</v>
      </c>
      <c r="D20" s="3">
        <f t="shared" si="5"/>
        <v>1.465116279</v>
      </c>
      <c r="E20" s="3">
        <f t="shared" si="5"/>
        <v>2</v>
      </c>
      <c r="F20" s="3">
        <f t="shared" si="5"/>
        <v>2</v>
      </c>
      <c r="G20" s="3">
        <f t="shared" si="5"/>
        <v>2</v>
      </c>
      <c r="H20" s="3">
        <f t="shared" si="5"/>
        <v>2</v>
      </c>
      <c r="I20" s="3">
        <f t="shared" si="5"/>
        <v>2</v>
      </c>
      <c r="J20" s="3">
        <f t="shared" si="5"/>
        <v>2</v>
      </c>
      <c r="K20" s="3">
        <f t="shared" si="5"/>
        <v>2</v>
      </c>
      <c r="L20" s="3">
        <f t="shared" si="5"/>
        <v>2</v>
      </c>
      <c r="M20" s="37">
        <f t="shared" si="5"/>
        <v>2</v>
      </c>
      <c r="O20" s="22" t="s">
        <v>9</v>
      </c>
      <c r="P20" s="22">
        <f>P19*8</f>
        <v>160</v>
      </c>
    </row>
    <row r="21">
      <c r="A21" s="17"/>
      <c r="B21" s="34">
        <v>4.0</v>
      </c>
      <c r="C21" s="36">
        <f t="shared" ref="C21:M21" si="6">IF(($B21*$P$22)&lt;(2*C$17*$P$20),2,($B21*$P$22)/((C$17*$P$20)+($B21*$P$22-C$17*$P$20*2)))</f>
        <v>1</v>
      </c>
      <c r="D21" s="3">
        <f t="shared" si="6"/>
        <v>1.3125</v>
      </c>
      <c r="E21" s="3">
        <f t="shared" si="6"/>
        <v>1.909090909</v>
      </c>
      <c r="F21" s="3">
        <f t="shared" si="6"/>
        <v>2</v>
      </c>
      <c r="G21" s="3">
        <f t="shared" si="6"/>
        <v>2</v>
      </c>
      <c r="H21" s="3">
        <f t="shared" si="6"/>
        <v>2</v>
      </c>
      <c r="I21" s="3">
        <f t="shared" si="6"/>
        <v>2</v>
      </c>
      <c r="J21" s="3">
        <f t="shared" si="6"/>
        <v>2</v>
      </c>
      <c r="K21" s="3">
        <f t="shared" si="6"/>
        <v>2</v>
      </c>
      <c r="L21" s="3">
        <f t="shared" si="6"/>
        <v>2</v>
      </c>
      <c r="M21" s="37">
        <f t="shared" si="6"/>
        <v>2</v>
      </c>
      <c r="O21" s="21" t="s">
        <v>10</v>
      </c>
      <c r="P21" s="21">
        <v>21.0</v>
      </c>
    </row>
    <row r="22">
      <c r="A22" s="17"/>
      <c r="B22" s="34">
        <v>5.0</v>
      </c>
      <c r="C22" s="36">
        <f t="shared" ref="C22:M22" si="7">IF(($B22*$P$22)&lt;(2*C$17*$P$20),2,($B22*$P$22)/((C$17*$P$20)+($B22*$P$22-C$17*$P$20*2)))</f>
        <v>1</v>
      </c>
      <c r="D22" s="3">
        <f t="shared" si="7"/>
        <v>1.235294118</v>
      </c>
      <c r="E22" s="3">
        <f t="shared" si="7"/>
        <v>1.615384615</v>
      </c>
      <c r="F22" s="3">
        <f t="shared" si="7"/>
        <v>2</v>
      </c>
      <c r="G22" s="3">
        <f t="shared" si="7"/>
        <v>2</v>
      </c>
      <c r="H22" s="3">
        <f t="shared" si="7"/>
        <v>2</v>
      </c>
      <c r="I22" s="3">
        <f t="shared" si="7"/>
        <v>2</v>
      </c>
      <c r="J22" s="3">
        <f t="shared" si="7"/>
        <v>2</v>
      </c>
      <c r="K22" s="3">
        <f t="shared" si="7"/>
        <v>2</v>
      </c>
      <c r="L22" s="3">
        <f t="shared" si="7"/>
        <v>2</v>
      </c>
      <c r="M22" s="37">
        <f t="shared" si="7"/>
        <v>2</v>
      </c>
      <c r="O22" s="22" t="s">
        <v>11</v>
      </c>
      <c r="P22" s="22">
        <f>P21*8</f>
        <v>168</v>
      </c>
    </row>
    <row r="23">
      <c r="A23" s="17"/>
      <c r="B23" s="34">
        <v>6.0</v>
      </c>
      <c r="C23" s="36">
        <f t="shared" ref="C23:M23" si="8">IF(($B23*$P$22)&lt;(2*C$17*$P$20),2,($B23*$P$22)/((C$17*$P$20)+($B23*$P$22-C$17*$P$20*2)))</f>
        <v>1</v>
      </c>
      <c r="D23" s="3">
        <f t="shared" si="8"/>
        <v>1.188679245</v>
      </c>
      <c r="E23" s="3">
        <f t="shared" si="8"/>
        <v>1.465116279</v>
      </c>
      <c r="F23" s="3">
        <f t="shared" si="8"/>
        <v>1.909090909</v>
      </c>
      <c r="G23" s="3">
        <f t="shared" si="8"/>
        <v>2</v>
      </c>
      <c r="H23" s="3">
        <f t="shared" si="8"/>
        <v>2</v>
      </c>
      <c r="I23" s="3">
        <f t="shared" si="8"/>
        <v>2</v>
      </c>
      <c r="J23" s="3">
        <f t="shared" si="8"/>
        <v>2</v>
      </c>
      <c r="K23" s="3">
        <f t="shared" si="8"/>
        <v>2</v>
      </c>
      <c r="L23" s="3">
        <f t="shared" si="8"/>
        <v>2</v>
      </c>
      <c r="M23" s="37">
        <f t="shared" si="8"/>
        <v>2</v>
      </c>
    </row>
    <row r="24">
      <c r="A24" s="17"/>
      <c r="B24" s="34">
        <v>7.0</v>
      </c>
      <c r="C24" s="36">
        <f t="shared" ref="C24:M24" si="9">IF(($B24*$P$22)&lt;(2*C$17*$P$20),2,($B24*$P$22)/((C$17*$P$20)+($B24*$P$22-C$17*$P$20*2)))</f>
        <v>1</v>
      </c>
      <c r="D24" s="3">
        <f t="shared" si="9"/>
        <v>1.157480315</v>
      </c>
      <c r="E24" s="3">
        <f t="shared" si="9"/>
        <v>1.373831776</v>
      </c>
      <c r="F24" s="3">
        <f t="shared" si="9"/>
        <v>1.689655172</v>
      </c>
      <c r="G24" s="3">
        <f t="shared" si="9"/>
        <v>2</v>
      </c>
      <c r="H24" s="3">
        <f t="shared" si="9"/>
        <v>2</v>
      </c>
      <c r="I24" s="3">
        <f t="shared" si="9"/>
        <v>2</v>
      </c>
      <c r="J24" s="3">
        <f t="shared" si="9"/>
        <v>2</v>
      </c>
      <c r="K24" s="3">
        <f t="shared" si="9"/>
        <v>2</v>
      </c>
      <c r="L24" s="3">
        <f t="shared" si="9"/>
        <v>2</v>
      </c>
      <c r="M24" s="37">
        <f t="shared" si="9"/>
        <v>2</v>
      </c>
    </row>
    <row r="25">
      <c r="A25" s="17"/>
      <c r="B25" s="34">
        <v>8.0</v>
      </c>
      <c r="C25" s="36">
        <f t="shared" ref="C25:M25" si="10">IF(($B25*$P$22)&lt;(2*C$17*$P$20),2,($B25*$P$22)/((C$17*$P$20)+($B25*$P$22-C$17*$P$20*2)))</f>
        <v>1</v>
      </c>
      <c r="D25" s="3">
        <f t="shared" si="10"/>
        <v>1.135135135</v>
      </c>
      <c r="E25" s="3">
        <f t="shared" si="10"/>
        <v>1.3125</v>
      </c>
      <c r="F25" s="3">
        <f t="shared" si="10"/>
        <v>1.555555556</v>
      </c>
      <c r="G25" s="3">
        <f t="shared" si="10"/>
        <v>1.909090909</v>
      </c>
      <c r="H25" s="3">
        <f t="shared" si="10"/>
        <v>2</v>
      </c>
      <c r="I25" s="3">
        <f t="shared" si="10"/>
        <v>2</v>
      </c>
      <c r="J25" s="3">
        <f t="shared" si="10"/>
        <v>2</v>
      </c>
      <c r="K25" s="3">
        <f t="shared" si="10"/>
        <v>2</v>
      </c>
      <c r="L25" s="3">
        <f t="shared" si="10"/>
        <v>2</v>
      </c>
      <c r="M25" s="37">
        <f t="shared" si="10"/>
        <v>2</v>
      </c>
    </row>
    <row r="26">
      <c r="A26" s="17"/>
      <c r="B26" s="34">
        <v>9.0</v>
      </c>
      <c r="C26" s="36">
        <f t="shared" ref="C26:M26" si="11">IF(($B26*$P$22)&lt;(2*C$17*$P$20),2,($B26*$P$22)/((C$17*$P$20)+($B26*$P$22-C$17*$P$20*2)))</f>
        <v>1</v>
      </c>
      <c r="D26" s="3">
        <f t="shared" si="11"/>
        <v>1.118343195</v>
      </c>
      <c r="E26" s="3">
        <f t="shared" si="11"/>
        <v>1.268456376</v>
      </c>
      <c r="F26" s="3">
        <f t="shared" si="11"/>
        <v>1.465116279</v>
      </c>
      <c r="G26" s="3">
        <f t="shared" si="11"/>
        <v>1.733944954</v>
      </c>
      <c r="H26" s="3">
        <f t="shared" si="11"/>
        <v>2</v>
      </c>
      <c r="I26" s="3">
        <f t="shared" si="11"/>
        <v>2</v>
      </c>
      <c r="J26" s="3">
        <f t="shared" si="11"/>
        <v>2</v>
      </c>
      <c r="K26" s="3">
        <f t="shared" si="11"/>
        <v>2</v>
      </c>
      <c r="L26" s="3">
        <f t="shared" si="11"/>
        <v>2</v>
      </c>
      <c r="M26" s="37">
        <f t="shared" si="11"/>
        <v>2</v>
      </c>
    </row>
    <row r="27">
      <c r="A27" s="24"/>
      <c r="B27" s="34">
        <v>10.0</v>
      </c>
      <c r="C27" s="38">
        <f t="shared" ref="C27:M27" si="12">IF(($B27*$P$22)&lt;(2*C$17*$P$20),2,($B27*$P$22)/((C$17*$P$20)+($B27*$P$22-C$17*$P$20*2)))</f>
        <v>1</v>
      </c>
      <c r="D27" s="39">
        <f t="shared" si="12"/>
        <v>1.105263158</v>
      </c>
      <c r="E27" s="39">
        <f t="shared" si="12"/>
        <v>1.235294118</v>
      </c>
      <c r="F27" s="39">
        <f t="shared" si="12"/>
        <v>1.4</v>
      </c>
      <c r="G27" s="39">
        <f t="shared" si="12"/>
        <v>1.615384615</v>
      </c>
      <c r="H27" s="39">
        <f t="shared" si="12"/>
        <v>1.909090909</v>
      </c>
      <c r="I27" s="39">
        <f t="shared" si="12"/>
        <v>2</v>
      </c>
      <c r="J27" s="39">
        <f t="shared" si="12"/>
        <v>2</v>
      </c>
      <c r="K27" s="39">
        <f t="shared" si="12"/>
        <v>2</v>
      </c>
      <c r="L27" s="39">
        <f t="shared" si="12"/>
        <v>2</v>
      </c>
      <c r="M27" s="40">
        <f t="shared" si="12"/>
        <v>2</v>
      </c>
    </row>
    <row r="28">
      <c r="M28" s="29"/>
    </row>
    <row r="29">
      <c r="C29" s="1" t="s">
        <v>14</v>
      </c>
    </row>
    <row r="30">
      <c r="M30" s="29"/>
    </row>
    <row r="31">
      <c r="M31" s="29"/>
    </row>
    <row r="32">
      <c r="M32" s="29"/>
    </row>
    <row r="33">
      <c r="M33" s="29"/>
    </row>
    <row r="34">
      <c r="M34" s="29"/>
    </row>
    <row r="35">
      <c r="K35" s="3">
        <f t="shared" ref="K35:L35" si="13">8/C4</f>
        <v>8</v>
      </c>
      <c r="L35" s="3">
        <f t="shared" si="13"/>
        <v>4</v>
      </c>
      <c r="M35" s="3">
        <f t="shared" ref="M35:P35" si="14">8/2</f>
        <v>4</v>
      </c>
      <c r="N35" s="3">
        <f t="shared" si="14"/>
        <v>4</v>
      </c>
      <c r="O35" s="3">
        <f t="shared" si="14"/>
        <v>4</v>
      </c>
      <c r="P35" s="3">
        <f t="shared" si="14"/>
        <v>4</v>
      </c>
    </row>
    <row r="36">
      <c r="K36" s="3">
        <f t="shared" ref="K36:P36" si="15">8/C5</f>
        <v>8</v>
      </c>
      <c r="L36" s="3">
        <f t="shared" si="15"/>
        <v>4.19047619</v>
      </c>
      <c r="M36" s="3">
        <f t="shared" si="15"/>
        <v>4</v>
      </c>
      <c r="N36" s="3">
        <f t="shared" si="15"/>
        <v>4</v>
      </c>
      <c r="O36" s="3">
        <f t="shared" si="15"/>
        <v>4</v>
      </c>
      <c r="P36" s="3">
        <f t="shared" si="15"/>
        <v>4</v>
      </c>
    </row>
    <row r="37">
      <c r="K37" s="3">
        <f t="shared" ref="K37:P37" si="16">8/C6</f>
        <v>8</v>
      </c>
      <c r="L37" s="3">
        <f t="shared" si="16"/>
        <v>5.46031746</v>
      </c>
      <c r="M37" s="3">
        <f t="shared" si="16"/>
        <v>4</v>
      </c>
      <c r="N37" s="3">
        <f t="shared" si="16"/>
        <v>4</v>
      </c>
      <c r="O37" s="3">
        <f t="shared" si="16"/>
        <v>4</v>
      </c>
      <c r="P37" s="3">
        <f t="shared" si="16"/>
        <v>4</v>
      </c>
    </row>
    <row r="38">
      <c r="K38" s="3">
        <f t="shared" ref="K38:P38" si="17">8/C7</f>
        <v>8</v>
      </c>
      <c r="L38" s="3">
        <f t="shared" si="17"/>
        <v>6.095238095</v>
      </c>
      <c r="M38" s="3">
        <f t="shared" si="17"/>
        <v>4.19047619</v>
      </c>
      <c r="N38" s="3">
        <f t="shared" si="17"/>
        <v>4</v>
      </c>
      <c r="O38" s="3">
        <f t="shared" si="17"/>
        <v>4</v>
      </c>
      <c r="P38" s="3">
        <f t="shared" si="17"/>
        <v>4</v>
      </c>
    </row>
    <row r="39">
      <c r="K39" s="3">
        <f t="shared" ref="K39:P39" si="18">8/C8</f>
        <v>8</v>
      </c>
      <c r="L39" s="3">
        <f t="shared" si="18"/>
        <v>6.458049887</v>
      </c>
      <c r="M39" s="3">
        <f t="shared" si="18"/>
        <v>4.925925926</v>
      </c>
      <c r="N39" s="3">
        <f t="shared" si="18"/>
        <v>4</v>
      </c>
      <c r="O39" s="3">
        <f t="shared" si="18"/>
        <v>4</v>
      </c>
      <c r="P39" s="3">
        <f t="shared" si="18"/>
        <v>4</v>
      </c>
    </row>
    <row r="40">
      <c r="K40" s="3">
        <f t="shared" ref="K40:P40" si="19">8/C9</f>
        <v>8</v>
      </c>
      <c r="L40" s="3">
        <f t="shared" si="19"/>
        <v>6.6863711</v>
      </c>
      <c r="M40" s="3">
        <f t="shared" si="19"/>
        <v>5.393483709</v>
      </c>
      <c r="N40" s="3">
        <f t="shared" si="19"/>
        <v>4.19047619</v>
      </c>
      <c r="O40" s="3">
        <f t="shared" si="19"/>
        <v>4</v>
      </c>
      <c r="P40" s="3">
        <f t="shared" si="19"/>
        <v>4</v>
      </c>
    </row>
    <row r="41">
      <c r="M41" s="29"/>
    </row>
    <row r="42">
      <c r="M42" s="29"/>
    </row>
    <row r="43">
      <c r="M43" s="29"/>
    </row>
    <row r="44">
      <c r="M44" s="29"/>
    </row>
    <row r="45">
      <c r="M45" s="29"/>
    </row>
    <row r="46">
      <c r="M46" s="29"/>
    </row>
    <row r="47">
      <c r="M47" s="29"/>
    </row>
    <row r="48">
      <c r="M48" s="29"/>
    </row>
    <row r="49">
      <c r="M49" s="29"/>
    </row>
    <row r="50">
      <c r="M50" s="29"/>
    </row>
    <row r="51">
      <c r="M51" s="29"/>
    </row>
    <row r="52">
      <c r="C52" s="4"/>
    </row>
    <row r="53">
      <c r="C53" s="41"/>
    </row>
    <row r="54">
      <c r="B54" s="1"/>
      <c r="C54" s="1"/>
      <c r="D54" s="1"/>
      <c r="E54" s="1"/>
      <c r="F54" s="1"/>
      <c r="G54" s="1"/>
      <c r="H54" s="1"/>
      <c r="I54" s="1"/>
      <c r="J54" s="1"/>
      <c r="K54" s="1"/>
      <c r="L54" s="1"/>
      <c r="M54" s="1"/>
    </row>
    <row r="55">
      <c r="A55" s="42"/>
      <c r="B55" s="1"/>
      <c r="C55" s="1"/>
    </row>
    <row r="56">
      <c r="B56" s="1"/>
      <c r="C56" s="1"/>
      <c r="D56" s="43"/>
      <c r="E56" s="43"/>
      <c r="F56" s="43"/>
      <c r="G56" s="43"/>
      <c r="H56" s="43"/>
      <c r="I56" s="43"/>
      <c r="J56" s="43"/>
      <c r="K56" s="43"/>
      <c r="L56" s="43"/>
      <c r="M56" s="43"/>
      <c r="O56" s="1"/>
      <c r="P56" s="1"/>
    </row>
    <row r="57">
      <c r="B57" s="1"/>
      <c r="C57" s="1"/>
      <c r="D57" s="43"/>
      <c r="E57" s="43"/>
      <c r="F57" s="43"/>
      <c r="G57" s="43"/>
      <c r="H57" s="43"/>
      <c r="I57" s="43"/>
      <c r="J57" s="43"/>
      <c r="K57" s="43"/>
      <c r="L57" s="43"/>
      <c r="M57" s="43"/>
      <c r="O57" s="1"/>
      <c r="P57" s="1"/>
    </row>
    <row r="58">
      <c r="B58" s="1"/>
      <c r="C58" s="1"/>
      <c r="D58" s="43"/>
      <c r="E58" s="43"/>
      <c r="F58" s="43"/>
      <c r="G58" s="43"/>
      <c r="H58" s="43"/>
      <c r="I58" s="43"/>
      <c r="J58" s="43"/>
      <c r="K58" s="43"/>
      <c r="L58" s="43"/>
      <c r="M58" s="43"/>
      <c r="O58" s="1"/>
      <c r="P58" s="1"/>
    </row>
    <row r="59">
      <c r="B59" s="1"/>
      <c r="C59" s="1"/>
      <c r="D59" s="43"/>
      <c r="E59" s="43"/>
      <c r="F59" s="43"/>
      <c r="G59" s="43"/>
      <c r="H59" s="43"/>
      <c r="I59" s="43"/>
      <c r="J59" s="43"/>
      <c r="K59" s="43"/>
      <c r="L59" s="43"/>
      <c r="M59" s="43"/>
      <c r="O59" s="1"/>
      <c r="P59" s="1"/>
    </row>
    <row r="60">
      <c r="B60" s="1"/>
      <c r="C60" s="1"/>
      <c r="D60" s="43"/>
      <c r="E60" s="43"/>
      <c r="F60" s="43"/>
      <c r="G60" s="43"/>
      <c r="H60" s="43"/>
      <c r="I60" s="43"/>
      <c r="J60" s="43"/>
      <c r="K60" s="43"/>
      <c r="L60" s="43"/>
      <c r="M60" s="43"/>
    </row>
    <row r="61">
      <c r="B61" s="1"/>
      <c r="C61" s="1"/>
      <c r="D61" s="43"/>
      <c r="E61" s="43"/>
      <c r="F61" s="43"/>
      <c r="G61" s="43"/>
      <c r="H61" s="43"/>
      <c r="I61" s="43"/>
      <c r="J61" s="43"/>
      <c r="K61" s="43"/>
      <c r="L61" s="43"/>
      <c r="M61" s="43"/>
    </row>
    <row r="62">
      <c r="B62" s="1"/>
      <c r="C62" s="1"/>
      <c r="D62" s="43"/>
      <c r="E62" s="43"/>
      <c r="F62" s="43"/>
      <c r="G62" s="43"/>
      <c r="H62" s="43"/>
      <c r="I62" s="43"/>
      <c r="J62" s="43"/>
      <c r="K62" s="43"/>
      <c r="L62" s="43"/>
      <c r="M62" s="43"/>
    </row>
    <row r="63">
      <c r="B63" s="1"/>
      <c r="C63" s="1"/>
      <c r="D63" s="43"/>
      <c r="E63" s="43"/>
      <c r="F63" s="43"/>
      <c r="G63" s="43"/>
      <c r="H63" s="43"/>
      <c r="I63" s="43"/>
      <c r="J63" s="43"/>
      <c r="K63" s="43"/>
      <c r="L63" s="43"/>
      <c r="M63" s="43"/>
    </row>
    <row r="64">
      <c r="B64" s="1"/>
      <c r="C64" s="1"/>
      <c r="D64" s="43"/>
      <c r="E64" s="43"/>
      <c r="F64" s="43"/>
      <c r="G64" s="43"/>
      <c r="H64" s="43"/>
      <c r="I64" s="43"/>
      <c r="J64" s="43"/>
      <c r="K64" s="43"/>
      <c r="L64" s="43"/>
      <c r="M64" s="43"/>
    </row>
    <row r="65">
      <c r="M65" s="29"/>
    </row>
    <row r="66">
      <c r="M66" s="29"/>
    </row>
    <row r="67">
      <c r="M67" s="29"/>
    </row>
    <row r="68">
      <c r="M68" s="29"/>
    </row>
    <row r="69">
      <c r="M69" s="29"/>
    </row>
    <row r="70">
      <c r="M70" s="29"/>
    </row>
    <row r="71">
      <c r="M71" s="29"/>
    </row>
    <row r="72">
      <c r="M72" s="29"/>
    </row>
    <row r="73">
      <c r="M73" s="29"/>
    </row>
    <row r="74">
      <c r="M74" s="29"/>
    </row>
    <row r="75">
      <c r="M75" s="29"/>
    </row>
    <row r="76">
      <c r="M76" s="29"/>
    </row>
    <row r="77">
      <c r="M77" s="29"/>
    </row>
    <row r="78">
      <c r="M78" s="29"/>
    </row>
    <row r="79">
      <c r="M79" s="29"/>
    </row>
    <row r="80">
      <c r="M80" s="29"/>
    </row>
    <row r="81">
      <c r="M81" s="29"/>
    </row>
    <row r="82">
      <c r="M82" s="29"/>
    </row>
    <row r="83">
      <c r="M83" s="29"/>
    </row>
    <row r="84">
      <c r="M84" s="29"/>
    </row>
    <row r="85">
      <c r="M85" s="29"/>
    </row>
    <row r="86">
      <c r="M86" s="29"/>
    </row>
    <row r="87">
      <c r="M87" s="29"/>
    </row>
    <row r="88">
      <c r="M88" s="29"/>
    </row>
    <row r="89">
      <c r="M89" s="29"/>
    </row>
    <row r="90">
      <c r="M90" s="29"/>
    </row>
    <row r="91">
      <c r="M91" s="29"/>
    </row>
    <row r="92">
      <c r="M92" s="29"/>
    </row>
    <row r="93">
      <c r="M93" s="29"/>
    </row>
    <row r="94">
      <c r="M94" s="29"/>
    </row>
    <row r="95">
      <c r="M95" s="29"/>
    </row>
    <row r="96">
      <c r="M96" s="29"/>
    </row>
    <row r="97">
      <c r="M97" s="29"/>
    </row>
    <row r="98">
      <c r="M98" s="29"/>
    </row>
    <row r="99">
      <c r="M99" s="29"/>
    </row>
    <row r="100">
      <c r="M100" s="29"/>
    </row>
    <row r="101">
      <c r="M101" s="29"/>
    </row>
    <row r="102">
      <c r="M102" s="29"/>
    </row>
    <row r="103">
      <c r="M103" s="29"/>
    </row>
    <row r="104">
      <c r="M104" s="29"/>
    </row>
    <row r="105">
      <c r="M105" s="29"/>
    </row>
    <row r="106">
      <c r="M106" s="29"/>
    </row>
    <row r="107">
      <c r="M107" s="29"/>
    </row>
    <row r="108">
      <c r="M108" s="29"/>
    </row>
    <row r="109">
      <c r="M109" s="29"/>
    </row>
    <row r="110">
      <c r="M110" s="29"/>
    </row>
    <row r="111">
      <c r="M111" s="29"/>
    </row>
    <row r="112">
      <c r="M112" s="29"/>
    </row>
    <row r="113">
      <c r="M113" s="29"/>
    </row>
    <row r="114">
      <c r="M114" s="29"/>
    </row>
    <row r="115">
      <c r="M115" s="29"/>
    </row>
    <row r="116">
      <c r="M116" s="29"/>
    </row>
    <row r="117">
      <c r="M117" s="29"/>
    </row>
    <row r="118">
      <c r="M118" s="29"/>
    </row>
    <row r="119">
      <c r="M119" s="29"/>
    </row>
    <row r="120">
      <c r="M120" s="29"/>
    </row>
    <row r="121">
      <c r="M121" s="29"/>
    </row>
    <row r="122">
      <c r="M122" s="29"/>
    </row>
    <row r="123">
      <c r="M123" s="29"/>
    </row>
    <row r="124">
      <c r="M124" s="29"/>
    </row>
    <row r="125">
      <c r="M125" s="29"/>
    </row>
    <row r="126">
      <c r="M126" s="29"/>
    </row>
    <row r="127">
      <c r="M127" s="29"/>
    </row>
    <row r="128">
      <c r="M128" s="29"/>
    </row>
    <row r="129">
      <c r="M129" s="29"/>
    </row>
    <row r="130">
      <c r="M130" s="29"/>
    </row>
    <row r="131">
      <c r="M131" s="29"/>
    </row>
    <row r="132">
      <c r="M132" s="29"/>
    </row>
    <row r="133">
      <c r="M133" s="29"/>
    </row>
    <row r="134">
      <c r="M134" s="29"/>
    </row>
    <row r="135">
      <c r="M135" s="29"/>
    </row>
    <row r="136">
      <c r="M136" s="29"/>
    </row>
    <row r="137">
      <c r="M137" s="29"/>
    </row>
    <row r="138">
      <c r="M138" s="29"/>
    </row>
    <row r="139">
      <c r="M139" s="29"/>
    </row>
    <row r="140">
      <c r="M140" s="29"/>
    </row>
    <row r="141">
      <c r="M141" s="29"/>
    </row>
    <row r="142">
      <c r="M142" s="29"/>
    </row>
    <row r="143">
      <c r="M143" s="29"/>
    </row>
    <row r="144">
      <c r="M144" s="29"/>
    </row>
    <row r="145">
      <c r="M145" s="29"/>
    </row>
    <row r="146">
      <c r="M146" s="29"/>
    </row>
    <row r="147">
      <c r="M147" s="29"/>
    </row>
    <row r="148">
      <c r="M148" s="29"/>
    </row>
    <row r="149">
      <c r="M149" s="29"/>
    </row>
    <row r="150">
      <c r="M150" s="29"/>
    </row>
    <row r="151">
      <c r="M151" s="29"/>
    </row>
    <row r="152">
      <c r="M152" s="29"/>
    </row>
    <row r="153">
      <c r="M153" s="29"/>
    </row>
    <row r="154">
      <c r="M154" s="29"/>
    </row>
    <row r="155">
      <c r="M155" s="29"/>
    </row>
    <row r="156">
      <c r="M156" s="29"/>
    </row>
    <row r="157">
      <c r="M157" s="29"/>
    </row>
    <row r="158">
      <c r="M158" s="29"/>
    </row>
    <row r="159">
      <c r="M159" s="29"/>
    </row>
    <row r="160">
      <c r="M160" s="29"/>
    </row>
    <row r="161">
      <c r="M161" s="29"/>
    </row>
    <row r="162">
      <c r="M162" s="29"/>
    </row>
    <row r="163">
      <c r="M163" s="29"/>
    </row>
    <row r="164">
      <c r="M164" s="29"/>
    </row>
    <row r="165">
      <c r="M165" s="29"/>
    </row>
    <row r="166">
      <c r="M166" s="29"/>
    </row>
    <row r="167">
      <c r="M167" s="29"/>
    </row>
    <row r="168">
      <c r="M168" s="29"/>
    </row>
    <row r="169">
      <c r="M169" s="29"/>
    </row>
    <row r="170">
      <c r="M170" s="29"/>
    </row>
    <row r="171">
      <c r="M171" s="29"/>
    </row>
    <row r="172">
      <c r="M172" s="29"/>
    </row>
    <row r="173">
      <c r="M173" s="29"/>
    </row>
    <row r="174">
      <c r="M174" s="29"/>
    </row>
    <row r="175">
      <c r="M175" s="29"/>
    </row>
    <row r="176">
      <c r="M176" s="29"/>
    </row>
    <row r="177">
      <c r="M177" s="29"/>
    </row>
    <row r="178">
      <c r="M178" s="29"/>
    </row>
    <row r="179">
      <c r="M179" s="29"/>
    </row>
    <row r="180">
      <c r="M180" s="29"/>
    </row>
    <row r="181">
      <c r="M181" s="29"/>
    </row>
    <row r="182">
      <c r="M182" s="29"/>
    </row>
    <row r="183">
      <c r="M183" s="29"/>
    </row>
    <row r="184">
      <c r="M184" s="29"/>
    </row>
    <row r="185">
      <c r="M185" s="29"/>
    </row>
    <row r="186">
      <c r="M186" s="29"/>
    </row>
    <row r="187">
      <c r="M187" s="29"/>
    </row>
    <row r="188">
      <c r="M188" s="29"/>
    </row>
    <row r="189">
      <c r="M189" s="29"/>
    </row>
    <row r="190">
      <c r="M190" s="29"/>
    </row>
    <row r="191">
      <c r="M191" s="29"/>
    </row>
    <row r="192">
      <c r="M192" s="29"/>
    </row>
    <row r="193">
      <c r="M193" s="29"/>
    </row>
    <row r="194">
      <c r="M194" s="29"/>
    </row>
    <row r="195">
      <c r="M195" s="29"/>
    </row>
    <row r="196">
      <c r="M196" s="29"/>
    </row>
    <row r="197">
      <c r="M197" s="29"/>
    </row>
    <row r="198">
      <c r="M198" s="29"/>
    </row>
    <row r="199">
      <c r="M199" s="29"/>
    </row>
    <row r="200">
      <c r="M200" s="29"/>
    </row>
    <row r="201">
      <c r="M201" s="29"/>
    </row>
    <row r="202">
      <c r="M202" s="29"/>
    </row>
    <row r="203">
      <c r="M203" s="29"/>
    </row>
    <row r="204">
      <c r="M204" s="29"/>
    </row>
    <row r="205">
      <c r="M205" s="29"/>
    </row>
    <row r="206">
      <c r="M206" s="29"/>
    </row>
    <row r="207">
      <c r="M207" s="29"/>
    </row>
    <row r="208">
      <c r="M208" s="29"/>
    </row>
    <row r="209">
      <c r="M209" s="29"/>
    </row>
    <row r="210">
      <c r="M210" s="29"/>
    </row>
    <row r="211">
      <c r="M211" s="29"/>
    </row>
    <row r="212">
      <c r="M212" s="29"/>
    </row>
    <row r="213">
      <c r="M213" s="29"/>
    </row>
    <row r="214">
      <c r="M214" s="29"/>
    </row>
    <row r="215">
      <c r="M215" s="29"/>
    </row>
    <row r="216">
      <c r="M216" s="29"/>
    </row>
    <row r="217">
      <c r="M217" s="29"/>
    </row>
    <row r="218">
      <c r="M218" s="29"/>
    </row>
    <row r="219">
      <c r="M219" s="29"/>
    </row>
    <row r="220">
      <c r="M220" s="29"/>
    </row>
    <row r="221">
      <c r="M221" s="29"/>
    </row>
    <row r="222">
      <c r="M222" s="29"/>
    </row>
    <row r="223">
      <c r="M223" s="29"/>
    </row>
    <row r="224">
      <c r="M224" s="29"/>
    </row>
    <row r="225">
      <c r="M225" s="29"/>
    </row>
    <row r="226">
      <c r="M226" s="29"/>
    </row>
    <row r="227">
      <c r="M227" s="29"/>
    </row>
    <row r="228">
      <c r="M228" s="29"/>
    </row>
    <row r="229">
      <c r="M229" s="29"/>
    </row>
    <row r="230">
      <c r="M230" s="29"/>
    </row>
    <row r="231">
      <c r="M231" s="29"/>
    </row>
    <row r="232">
      <c r="M232" s="29"/>
    </row>
    <row r="233">
      <c r="M233" s="29"/>
    </row>
    <row r="234">
      <c r="M234" s="29"/>
    </row>
    <row r="235">
      <c r="M235" s="29"/>
    </row>
    <row r="236">
      <c r="M236" s="29"/>
    </row>
    <row r="237">
      <c r="M237" s="29"/>
    </row>
    <row r="238">
      <c r="M238" s="29"/>
    </row>
    <row r="239">
      <c r="M239" s="29"/>
    </row>
    <row r="240">
      <c r="M240" s="29"/>
    </row>
    <row r="241">
      <c r="M241" s="29"/>
    </row>
    <row r="242">
      <c r="M242" s="29"/>
    </row>
    <row r="243">
      <c r="M243" s="29"/>
    </row>
    <row r="244">
      <c r="M244" s="29"/>
    </row>
    <row r="245">
      <c r="M245" s="29"/>
    </row>
    <row r="246">
      <c r="M246" s="29"/>
    </row>
    <row r="247">
      <c r="M247" s="29"/>
    </row>
    <row r="248">
      <c r="M248" s="29"/>
    </row>
    <row r="249">
      <c r="M249" s="29"/>
    </row>
    <row r="250">
      <c r="M250" s="29"/>
    </row>
    <row r="251">
      <c r="M251" s="29"/>
    </row>
    <row r="252">
      <c r="M252" s="29"/>
    </row>
    <row r="253">
      <c r="M253" s="29"/>
    </row>
    <row r="254">
      <c r="M254" s="29"/>
    </row>
    <row r="255">
      <c r="M255" s="29"/>
    </row>
    <row r="256">
      <c r="M256" s="29"/>
    </row>
    <row r="257">
      <c r="M257" s="29"/>
    </row>
    <row r="258">
      <c r="M258" s="29"/>
    </row>
    <row r="259">
      <c r="M259" s="29"/>
    </row>
    <row r="260">
      <c r="M260" s="29"/>
    </row>
    <row r="261">
      <c r="M261" s="29"/>
    </row>
    <row r="262">
      <c r="M262" s="29"/>
    </row>
    <row r="263">
      <c r="M263" s="29"/>
    </row>
    <row r="264">
      <c r="M264" s="29"/>
    </row>
    <row r="265">
      <c r="M265" s="29"/>
    </row>
    <row r="266">
      <c r="M266" s="29"/>
    </row>
    <row r="267">
      <c r="M267" s="29"/>
    </row>
    <row r="268">
      <c r="M268" s="29"/>
    </row>
    <row r="269">
      <c r="M269" s="29"/>
    </row>
    <row r="270">
      <c r="M270" s="29"/>
    </row>
    <row r="271">
      <c r="M271" s="29"/>
    </row>
    <row r="272">
      <c r="M272" s="29"/>
    </row>
    <row r="273">
      <c r="M273" s="29"/>
    </row>
    <row r="274">
      <c r="M274" s="29"/>
    </row>
    <row r="275">
      <c r="M275" s="29"/>
    </row>
    <row r="276">
      <c r="M276" s="29"/>
    </row>
    <row r="277">
      <c r="M277" s="29"/>
    </row>
    <row r="278">
      <c r="M278" s="29"/>
    </row>
    <row r="279">
      <c r="M279" s="29"/>
    </row>
    <row r="280">
      <c r="M280" s="29"/>
    </row>
    <row r="281">
      <c r="M281" s="29"/>
    </row>
    <row r="282">
      <c r="M282" s="29"/>
    </row>
    <row r="283">
      <c r="M283" s="29"/>
    </row>
    <row r="284">
      <c r="M284" s="29"/>
    </row>
    <row r="285">
      <c r="M285" s="29"/>
    </row>
    <row r="286">
      <c r="M286" s="29"/>
    </row>
    <row r="287">
      <c r="M287" s="29"/>
    </row>
    <row r="288">
      <c r="M288" s="29"/>
    </row>
    <row r="289">
      <c r="M289" s="29"/>
    </row>
    <row r="290">
      <c r="M290" s="29"/>
    </row>
    <row r="291">
      <c r="M291" s="29"/>
    </row>
    <row r="292">
      <c r="M292" s="29"/>
    </row>
    <row r="293">
      <c r="M293" s="29"/>
    </row>
    <row r="294">
      <c r="M294" s="29"/>
    </row>
    <row r="295">
      <c r="M295" s="29"/>
    </row>
    <row r="296">
      <c r="M296" s="29"/>
    </row>
    <row r="297">
      <c r="M297" s="29"/>
    </row>
    <row r="298">
      <c r="M298" s="29"/>
    </row>
    <row r="299">
      <c r="M299" s="29"/>
    </row>
    <row r="300">
      <c r="M300" s="29"/>
    </row>
    <row r="301">
      <c r="M301" s="29"/>
    </row>
    <row r="302">
      <c r="M302" s="29"/>
    </row>
    <row r="303">
      <c r="M303" s="29"/>
    </row>
    <row r="304">
      <c r="M304" s="29"/>
    </row>
    <row r="305">
      <c r="M305" s="29"/>
    </row>
    <row r="306">
      <c r="M306" s="29"/>
    </row>
    <row r="307">
      <c r="M307" s="29"/>
    </row>
    <row r="308">
      <c r="M308" s="29"/>
    </row>
    <row r="309">
      <c r="M309" s="29"/>
    </row>
    <row r="310">
      <c r="M310" s="29"/>
    </row>
    <row r="311">
      <c r="M311" s="29"/>
    </row>
    <row r="312">
      <c r="M312" s="29"/>
    </row>
    <row r="313">
      <c r="M313" s="29"/>
    </row>
    <row r="314">
      <c r="M314" s="29"/>
    </row>
    <row r="315">
      <c r="M315" s="29"/>
    </row>
    <row r="316">
      <c r="M316" s="29"/>
    </row>
    <row r="317">
      <c r="M317" s="29"/>
    </row>
    <row r="318">
      <c r="M318" s="29"/>
    </row>
    <row r="319">
      <c r="M319" s="29"/>
    </row>
    <row r="320">
      <c r="M320" s="29"/>
    </row>
    <row r="321">
      <c r="M321" s="29"/>
    </row>
    <row r="322">
      <c r="M322" s="29"/>
    </row>
    <row r="323">
      <c r="M323" s="29"/>
    </row>
    <row r="324">
      <c r="M324" s="29"/>
    </row>
    <row r="325">
      <c r="M325" s="29"/>
    </row>
    <row r="326">
      <c r="M326" s="29"/>
    </row>
    <row r="327">
      <c r="M327" s="29"/>
    </row>
    <row r="328">
      <c r="M328" s="29"/>
    </row>
    <row r="329">
      <c r="M329" s="29"/>
    </row>
    <row r="330">
      <c r="M330" s="29"/>
    </row>
    <row r="331">
      <c r="M331" s="29"/>
    </row>
    <row r="332">
      <c r="M332" s="29"/>
    </row>
    <row r="333">
      <c r="M333" s="29"/>
    </row>
    <row r="334">
      <c r="M334" s="29"/>
    </row>
    <row r="335">
      <c r="M335" s="29"/>
    </row>
    <row r="336">
      <c r="M336" s="29"/>
    </row>
    <row r="337">
      <c r="M337" s="29"/>
    </row>
    <row r="338">
      <c r="M338" s="29"/>
    </row>
    <row r="339">
      <c r="M339" s="29"/>
    </row>
    <row r="340">
      <c r="M340" s="29"/>
    </row>
    <row r="341">
      <c r="M341" s="29"/>
    </row>
    <row r="342">
      <c r="M342" s="29"/>
    </row>
    <row r="343">
      <c r="M343" s="29"/>
    </row>
    <row r="344">
      <c r="M344" s="29"/>
    </row>
    <row r="345">
      <c r="M345" s="29"/>
    </row>
    <row r="346">
      <c r="M346" s="29"/>
    </row>
    <row r="347">
      <c r="M347" s="29"/>
    </row>
    <row r="348">
      <c r="M348" s="29"/>
    </row>
    <row r="349">
      <c r="M349" s="29"/>
    </row>
    <row r="350">
      <c r="M350" s="29"/>
    </row>
    <row r="351">
      <c r="M351" s="29"/>
    </row>
    <row r="352">
      <c r="M352" s="29"/>
    </row>
    <row r="353">
      <c r="M353" s="29"/>
    </row>
    <row r="354">
      <c r="M354" s="29"/>
    </row>
    <row r="355">
      <c r="M355" s="29"/>
    </row>
    <row r="356">
      <c r="M356" s="29"/>
    </row>
    <row r="357">
      <c r="M357" s="29"/>
    </row>
    <row r="358">
      <c r="M358" s="29"/>
    </row>
    <row r="359">
      <c r="M359" s="29"/>
    </row>
    <row r="360">
      <c r="M360" s="29"/>
    </row>
    <row r="361">
      <c r="M361" s="29"/>
    </row>
    <row r="362">
      <c r="M362" s="29"/>
    </row>
    <row r="363">
      <c r="M363" s="29"/>
    </row>
    <row r="364">
      <c r="M364" s="29"/>
    </row>
    <row r="365">
      <c r="M365" s="29"/>
    </row>
    <row r="366">
      <c r="M366" s="29"/>
    </row>
    <row r="367">
      <c r="M367" s="29"/>
    </row>
    <row r="368">
      <c r="M368" s="29"/>
    </row>
    <row r="369">
      <c r="M369" s="29"/>
    </row>
    <row r="370">
      <c r="M370" s="29"/>
    </row>
    <row r="371">
      <c r="M371" s="29"/>
    </row>
    <row r="372">
      <c r="M372" s="29"/>
    </row>
    <row r="373">
      <c r="M373" s="29"/>
    </row>
    <row r="374">
      <c r="M374" s="29"/>
    </row>
    <row r="375">
      <c r="M375" s="29"/>
    </row>
    <row r="376">
      <c r="M376" s="29"/>
    </row>
    <row r="377">
      <c r="M377" s="29"/>
    </row>
    <row r="378">
      <c r="M378" s="29"/>
    </row>
    <row r="379">
      <c r="M379" s="29"/>
    </row>
    <row r="380">
      <c r="M380" s="29"/>
    </row>
    <row r="381">
      <c r="M381" s="29"/>
    </row>
    <row r="382">
      <c r="M382" s="29"/>
    </row>
    <row r="383">
      <c r="M383" s="29"/>
    </row>
    <row r="384">
      <c r="M384" s="29"/>
    </row>
    <row r="385">
      <c r="M385" s="29"/>
    </row>
    <row r="386">
      <c r="M386" s="29"/>
    </row>
    <row r="387">
      <c r="M387" s="29"/>
    </row>
    <row r="388">
      <c r="M388" s="29"/>
    </row>
    <row r="389">
      <c r="M389" s="29"/>
    </row>
    <row r="390">
      <c r="M390" s="29"/>
    </row>
    <row r="391">
      <c r="M391" s="29"/>
    </row>
    <row r="392">
      <c r="M392" s="29"/>
    </row>
    <row r="393">
      <c r="M393" s="29"/>
    </row>
    <row r="394">
      <c r="M394" s="29"/>
    </row>
    <row r="395">
      <c r="M395" s="29"/>
    </row>
    <row r="396">
      <c r="M396" s="29"/>
    </row>
    <row r="397">
      <c r="M397" s="29"/>
    </row>
    <row r="398">
      <c r="M398" s="29"/>
    </row>
    <row r="399">
      <c r="M399" s="29"/>
    </row>
    <row r="400">
      <c r="M400" s="29"/>
    </row>
    <row r="401">
      <c r="M401" s="29"/>
    </row>
    <row r="402">
      <c r="M402" s="29"/>
    </row>
    <row r="403">
      <c r="M403" s="29"/>
    </row>
    <row r="404">
      <c r="M404" s="29"/>
    </row>
    <row r="405">
      <c r="M405" s="29"/>
    </row>
    <row r="406">
      <c r="M406" s="29"/>
    </row>
    <row r="407">
      <c r="M407" s="29"/>
    </row>
    <row r="408">
      <c r="M408" s="29"/>
    </row>
    <row r="409">
      <c r="M409" s="29"/>
    </row>
    <row r="410">
      <c r="M410" s="29"/>
    </row>
    <row r="411">
      <c r="M411" s="29"/>
    </row>
    <row r="412">
      <c r="M412" s="29"/>
    </row>
    <row r="413">
      <c r="M413" s="29"/>
    </row>
    <row r="414">
      <c r="M414" s="29"/>
    </row>
    <row r="415">
      <c r="M415" s="29"/>
    </row>
    <row r="416">
      <c r="M416" s="29"/>
    </row>
    <row r="417">
      <c r="M417" s="29"/>
    </row>
    <row r="418">
      <c r="M418" s="29"/>
    </row>
    <row r="419">
      <c r="M419" s="29"/>
    </row>
    <row r="420">
      <c r="M420" s="29"/>
    </row>
    <row r="421">
      <c r="M421" s="29"/>
    </row>
    <row r="422">
      <c r="M422" s="29"/>
    </row>
    <row r="423">
      <c r="M423" s="29"/>
    </row>
    <row r="424">
      <c r="M424" s="29"/>
    </row>
    <row r="425">
      <c r="M425" s="29"/>
    </row>
    <row r="426">
      <c r="M426" s="29"/>
    </row>
    <row r="427">
      <c r="M427" s="29"/>
    </row>
    <row r="428">
      <c r="M428" s="29"/>
    </row>
    <row r="429">
      <c r="M429" s="29"/>
    </row>
    <row r="430">
      <c r="M430" s="29"/>
    </row>
    <row r="431">
      <c r="M431" s="29"/>
    </row>
    <row r="432">
      <c r="M432" s="29"/>
    </row>
    <row r="433">
      <c r="M433" s="29"/>
    </row>
    <row r="434">
      <c r="M434" s="29"/>
    </row>
    <row r="435">
      <c r="M435" s="29"/>
    </row>
    <row r="436">
      <c r="M436" s="29"/>
    </row>
    <row r="437">
      <c r="M437" s="29"/>
    </row>
    <row r="438">
      <c r="M438" s="29"/>
    </row>
    <row r="439">
      <c r="M439" s="29"/>
    </row>
    <row r="440">
      <c r="M440" s="29"/>
    </row>
    <row r="441">
      <c r="M441" s="29"/>
    </row>
    <row r="442">
      <c r="M442" s="29"/>
    </row>
    <row r="443">
      <c r="M443" s="29"/>
    </row>
    <row r="444">
      <c r="M444" s="29"/>
    </row>
    <row r="445">
      <c r="M445" s="29"/>
    </row>
    <row r="446">
      <c r="M446" s="29"/>
    </row>
    <row r="447">
      <c r="M447" s="29"/>
    </row>
    <row r="448">
      <c r="M448" s="29"/>
    </row>
    <row r="449">
      <c r="M449" s="29"/>
    </row>
    <row r="450">
      <c r="M450" s="29"/>
    </row>
    <row r="451">
      <c r="M451" s="29"/>
    </row>
    <row r="452">
      <c r="M452" s="29"/>
    </row>
    <row r="453">
      <c r="M453" s="29"/>
    </row>
    <row r="454">
      <c r="M454" s="29"/>
    </row>
    <row r="455">
      <c r="M455" s="29"/>
    </row>
    <row r="456">
      <c r="M456" s="29"/>
    </row>
    <row r="457">
      <c r="M457" s="29"/>
    </row>
    <row r="458">
      <c r="M458" s="29"/>
    </row>
    <row r="459">
      <c r="M459" s="29"/>
    </row>
    <row r="460">
      <c r="M460" s="29"/>
    </row>
    <row r="461">
      <c r="M461" s="29"/>
    </row>
    <row r="462">
      <c r="M462" s="29"/>
    </row>
    <row r="463">
      <c r="M463" s="29"/>
    </row>
    <row r="464">
      <c r="M464" s="29"/>
    </row>
    <row r="465">
      <c r="M465" s="29"/>
    </row>
    <row r="466">
      <c r="M466" s="29"/>
    </row>
    <row r="467">
      <c r="M467" s="29"/>
    </row>
    <row r="468">
      <c r="M468" s="29"/>
    </row>
    <row r="469">
      <c r="M469" s="29"/>
    </row>
    <row r="470">
      <c r="M470" s="29"/>
    </row>
    <row r="471">
      <c r="M471" s="29"/>
    </row>
    <row r="472">
      <c r="M472" s="29"/>
    </row>
    <row r="473">
      <c r="M473" s="29"/>
    </row>
    <row r="474">
      <c r="M474" s="29"/>
    </row>
    <row r="475">
      <c r="M475" s="29"/>
    </row>
    <row r="476">
      <c r="M476" s="29"/>
    </row>
    <row r="477">
      <c r="M477" s="29"/>
    </row>
    <row r="478">
      <c r="M478" s="29"/>
    </row>
    <row r="479">
      <c r="M479" s="29"/>
    </row>
    <row r="480">
      <c r="M480" s="29"/>
    </row>
    <row r="481">
      <c r="M481" s="29"/>
    </row>
    <row r="482">
      <c r="M482" s="29"/>
    </row>
    <row r="483">
      <c r="M483" s="29"/>
    </row>
    <row r="484">
      <c r="M484" s="29"/>
    </row>
    <row r="485">
      <c r="M485" s="29"/>
    </row>
    <row r="486">
      <c r="M486" s="29"/>
    </row>
    <row r="487">
      <c r="M487" s="29"/>
    </row>
    <row r="488">
      <c r="M488" s="29"/>
    </row>
    <row r="489">
      <c r="M489" s="29"/>
    </row>
    <row r="490">
      <c r="M490" s="29"/>
    </row>
    <row r="491">
      <c r="M491" s="29"/>
    </row>
    <row r="492">
      <c r="M492" s="29"/>
    </row>
    <row r="493">
      <c r="M493" s="29"/>
    </row>
    <row r="494">
      <c r="M494" s="29"/>
    </row>
    <row r="495">
      <c r="M495" s="29"/>
    </row>
    <row r="496">
      <c r="M496" s="29"/>
    </row>
    <row r="497">
      <c r="M497" s="29"/>
    </row>
    <row r="498">
      <c r="M498" s="29"/>
    </row>
    <row r="499">
      <c r="M499" s="29"/>
    </row>
    <row r="500">
      <c r="M500" s="29"/>
    </row>
    <row r="501">
      <c r="M501" s="29"/>
    </row>
    <row r="502">
      <c r="M502" s="29"/>
    </row>
    <row r="503">
      <c r="M503" s="29"/>
    </row>
    <row r="504">
      <c r="M504" s="29"/>
    </row>
    <row r="505">
      <c r="M505" s="29"/>
    </row>
    <row r="506">
      <c r="M506" s="29"/>
    </row>
    <row r="507">
      <c r="M507" s="29"/>
    </row>
    <row r="508">
      <c r="M508" s="29"/>
    </row>
    <row r="509">
      <c r="M509" s="29"/>
    </row>
    <row r="510">
      <c r="M510" s="29"/>
    </row>
    <row r="511">
      <c r="M511" s="29"/>
    </row>
    <row r="512">
      <c r="M512" s="29"/>
    </row>
    <row r="513">
      <c r="M513" s="29"/>
    </row>
    <row r="514">
      <c r="M514" s="29"/>
    </row>
    <row r="515">
      <c r="M515" s="29"/>
    </row>
    <row r="516">
      <c r="M516" s="29"/>
    </row>
    <row r="517">
      <c r="M517" s="29"/>
    </row>
    <row r="518">
      <c r="M518" s="29"/>
    </row>
    <row r="519">
      <c r="M519" s="29"/>
    </row>
    <row r="520">
      <c r="M520" s="29"/>
    </row>
    <row r="521">
      <c r="M521" s="29"/>
    </row>
    <row r="522">
      <c r="M522" s="29"/>
    </row>
    <row r="523">
      <c r="M523" s="29"/>
    </row>
    <row r="524">
      <c r="M524" s="29"/>
    </row>
    <row r="525">
      <c r="M525" s="29"/>
    </row>
    <row r="526">
      <c r="M526" s="29"/>
    </row>
    <row r="527">
      <c r="M527" s="29"/>
    </row>
    <row r="528">
      <c r="M528" s="29"/>
    </row>
    <row r="529">
      <c r="M529" s="29"/>
    </row>
    <row r="530">
      <c r="M530" s="29"/>
    </row>
    <row r="531">
      <c r="M531" s="29"/>
    </row>
    <row r="532">
      <c r="M532" s="29"/>
    </row>
    <row r="533">
      <c r="M533" s="29"/>
    </row>
    <row r="534">
      <c r="M534" s="29"/>
    </row>
    <row r="535">
      <c r="M535" s="29"/>
    </row>
    <row r="536">
      <c r="M536" s="29"/>
    </row>
    <row r="537">
      <c r="M537" s="29"/>
    </row>
    <row r="538">
      <c r="M538" s="29"/>
    </row>
    <row r="539">
      <c r="M539" s="29"/>
    </row>
    <row r="540">
      <c r="M540" s="29"/>
    </row>
    <row r="541">
      <c r="M541" s="29"/>
    </row>
    <row r="542">
      <c r="M542" s="29"/>
    </row>
    <row r="543">
      <c r="M543" s="29"/>
    </row>
    <row r="544">
      <c r="M544" s="29"/>
    </row>
    <row r="545">
      <c r="M545" s="29"/>
    </row>
    <row r="546">
      <c r="M546" s="29"/>
    </row>
    <row r="547">
      <c r="M547" s="29"/>
    </row>
    <row r="548">
      <c r="M548" s="29"/>
    </row>
    <row r="549">
      <c r="M549" s="29"/>
    </row>
    <row r="550">
      <c r="M550" s="29"/>
    </row>
    <row r="551">
      <c r="M551" s="29"/>
    </row>
    <row r="552">
      <c r="M552" s="29"/>
    </row>
    <row r="553">
      <c r="M553" s="29"/>
    </row>
    <row r="554">
      <c r="M554" s="29"/>
    </row>
    <row r="555">
      <c r="M555" s="29"/>
    </row>
    <row r="556">
      <c r="M556" s="29"/>
    </row>
    <row r="557">
      <c r="M557" s="29"/>
    </row>
    <row r="558">
      <c r="M558" s="29"/>
    </row>
    <row r="559">
      <c r="M559" s="29"/>
    </row>
    <row r="560">
      <c r="M560" s="29"/>
    </row>
    <row r="561">
      <c r="M561" s="29"/>
    </row>
    <row r="562">
      <c r="M562" s="29"/>
    </row>
    <row r="563">
      <c r="M563" s="29"/>
    </row>
    <row r="564">
      <c r="M564" s="29"/>
    </row>
    <row r="565">
      <c r="M565" s="29"/>
    </row>
    <row r="566">
      <c r="M566" s="29"/>
    </row>
    <row r="567">
      <c r="M567" s="29"/>
    </row>
    <row r="568">
      <c r="M568" s="29"/>
    </row>
    <row r="569">
      <c r="M569" s="29"/>
    </row>
    <row r="570">
      <c r="M570" s="29"/>
    </row>
    <row r="571">
      <c r="M571" s="29"/>
    </row>
    <row r="572">
      <c r="M572" s="29"/>
    </row>
    <row r="573">
      <c r="M573" s="29"/>
    </row>
    <row r="574">
      <c r="M574" s="29"/>
    </row>
    <row r="575">
      <c r="M575" s="29"/>
    </row>
    <row r="576">
      <c r="M576" s="29"/>
    </row>
    <row r="577">
      <c r="M577" s="29"/>
    </row>
    <row r="578">
      <c r="M578" s="29"/>
    </row>
    <row r="579">
      <c r="M579" s="29"/>
    </row>
    <row r="580">
      <c r="M580" s="29"/>
    </row>
    <row r="581">
      <c r="M581" s="29"/>
    </row>
    <row r="582">
      <c r="M582" s="29"/>
    </row>
    <row r="583">
      <c r="M583" s="29"/>
    </row>
    <row r="584">
      <c r="M584" s="29"/>
    </row>
    <row r="585">
      <c r="M585" s="29"/>
    </row>
    <row r="586">
      <c r="M586" s="29"/>
    </row>
    <row r="587">
      <c r="M587" s="29"/>
    </row>
    <row r="588">
      <c r="M588" s="29"/>
    </row>
    <row r="589">
      <c r="M589" s="29"/>
    </row>
    <row r="590">
      <c r="M590" s="29"/>
    </row>
    <row r="591">
      <c r="M591" s="29"/>
    </row>
    <row r="592">
      <c r="M592" s="29"/>
    </row>
    <row r="593">
      <c r="M593" s="29"/>
    </row>
    <row r="594">
      <c r="M594" s="29"/>
    </row>
    <row r="595">
      <c r="M595" s="29"/>
    </row>
    <row r="596">
      <c r="M596" s="29"/>
    </row>
    <row r="597">
      <c r="M597" s="29"/>
    </row>
    <row r="598">
      <c r="M598" s="29"/>
    </row>
    <row r="599">
      <c r="M599" s="29"/>
    </row>
    <row r="600">
      <c r="M600" s="29"/>
    </row>
    <row r="601">
      <c r="M601" s="29"/>
    </row>
    <row r="602">
      <c r="M602" s="29"/>
    </row>
    <row r="603">
      <c r="M603" s="29"/>
    </row>
    <row r="604">
      <c r="M604" s="29"/>
    </row>
    <row r="605">
      <c r="M605" s="29"/>
    </row>
    <row r="606">
      <c r="M606" s="29"/>
    </row>
    <row r="607">
      <c r="M607" s="29"/>
    </row>
    <row r="608">
      <c r="M608" s="29"/>
    </row>
    <row r="609">
      <c r="M609" s="29"/>
    </row>
    <row r="610">
      <c r="M610" s="29"/>
    </row>
    <row r="611">
      <c r="M611" s="29"/>
    </row>
    <row r="612">
      <c r="M612" s="29"/>
    </row>
    <row r="613">
      <c r="M613" s="29"/>
    </row>
    <row r="614">
      <c r="M614" s="29"/>
    </row>
    <row r="615">
      <c r="M615" s="29"/>
    </row>
    <row r="616">
      <c r="M616" s="29"/>
    </row>
    <row r="617">
      <c r="M617" s="29"/>
    </row>
    <row r="618">
      <c r="M618" s="29"/>
    </row>
    <row r="619">
      <c r="M619" s="29"/>
    </row>
    <row r="620">
      <c r="M620" s="29"/>
    </row>
    <row r="621">
      <c r="M621" s="29"/>
    </row>
    <row r="622">
      <c r="M622" s="29"/>
    </row>
    <row r="623">
      <c r="M623" s="29"/>
    </row>
    <row r="624">
      <c r="M624" s="29"/>
    </row>
    <row r="625">
      <c r="M625" s="29"/>
    </row>
    <row r="626">
      <c r="M626" s="29"/>
    </row>
    <row r="627">
      <c r="M627" s="29"/>
    </row>
    <row r="628">
      <c r="M628" s="29"/>
    </row>
    <row r="629">
      <c r="M629" s="29"/>
    </row>
    <row r="630">
      <c r="M630" s="29"/>
    </row>
    <row r="631">
      <c r="M631" s="29"/>
    </row>
    <row r="632">
      <c r="M632" s="29"/>
    </row>
    <row r="633">
      <c r="M633" s="29"/>
    </row>
    <row r="634">
      <c r="M634" s="29"/>
    </row>
    <row r="635">
      <c r="M635" s="29"/>
    </row>
    <row r="636">
      <c r="M636" s="29"/>
    </row>
    <row r="637">
      <c r="M637" s="29"/>
    </row>
    <row r="638">
      <c r="M638" s="29"/>
    </row>
    <row r="639">
      <c r="M639" s="29"/>
    </row>
    <row r="640">
      <c r="M640" s="29"/>
    </row>
    <row r="641">
      <c r="M641" s="29"/>
    </row>
    <row r="642">
      <c r="M642" s="29"/>
    </row>
    <row r="643">
      <c r="M643" s="29"/>
    </row>
    <row r="644">
      <c r="M644" s="29"/>
    </row>
    <row r="645">
      <c r="M645" s="29"/>
    </row>
    <row r="646">
      <c r="M646" s="29"/>
    </row>
    <row r="647">
      <c r="M647" s="29"/>
    </row>
    <row r="648">
      <c r="M648" s="29"/>
    </row>
    <row r="649">
      <c r="M649" s="29"/>
    </row>
    <row r="650">
      <c r="M650" s="29"/>
    </row>
    <row r="651">
      <c r="M651" s="29"/>
    </row>
    <row r="652">
      <c r="M652" s="29"/>
    </row>
    <row r="653">
      <c r="M653" s="29"/>
    </row>
    <row r="654">
      <c r="M654" s="29"/>
    </row>
    <row r="655">
      <c r="M655" s="29"/>
    </row>
    <row r="656">
      <c r="M656" s="29"/>
    </row>
    <row r="657">
      <c r="M657" s="29"/>
    </row>
    <row r="658">
      <c r="M658" s="29"/>
    </row>
    <row r="659">
      <c r="M659" s="29"/>
    </row>
    <row r="660">
      <c r="M660" s="29"/>
    </row>
    <row r="661">
      <c r="M661" s="29"/>
    </row>
    <row r="662">
      <c r="M662" s="29"/>
    </row>
    <row r="663">
      <c r="M663" s="29"/>
    </row>
    <row r="664">
      <c r="M664" s="29"/>
    </row>
    <row r="665">
      <c r="M665" s="29"/>
    </row>
    <row r="666">
      <c r="M666" s="29"/>
    </row>
    <row r="667">
      <c r="M667" s="29"/>
    </row>
    <row r="668">
      <c r="M668" s="29"/>
    </row>
    <row r="669">
      <c r="M669" s="29"/>
    </row>
    <row r="670">
      <c r="M670" s="29"/>
    </row>
    <row r="671">
      <c r="M671" s="29"/>
    </row>
    <row r="672">
      <c r="M672" s="29"/>
    </row>
    <row r="673">
      <c r="M673" s="29"/>
    </row>
    <row r="674">
      <c r="M674" s="29"/>
    </row>
    <row r="675">
      <c r="M675" s="29"/>
    </row>
    <row r="676">
      <c r="M676" s="29"/>
    </row>
    <row r="677">
      <c r="M677" s="29"/>
    </row>
    <row r="678">
      <c r="M678" s="29"/>
    </row>
    <row r="679">
      <c r="M679" s="29"/>
    </row>
    <row r="680">
      <c r="M680" s="29"/>
    </row>
    <row r="681">
      <c r="M681" s="29"/>
    </row>
    <row r="682">
      <c r="M682" s="29"/>
    </row>
    <row r="683">
      <c r="M683" s="29"/>
    </row>
    <row r="684">
      <c r="M684" s="29"/>
    </row>
    <row r="685">
      <c r="M685" s="29"/>
    </row>
    <row r="686">
      <c r="M686" s="29"/>
    </row>
    <row r="687">
      <c r="M687" s="29"/>
    </row>
    <row r="688">
      <c r="M688" s="29"/>
    </row>
    <row r="689">
      <c r="M689" s="29"/>
    </row>
    <row r="690">
      <c r="M690" s="29"/>
    </row>
    <row r="691">
      <c r="M691" s="29"/>
    </row>
    <row r="692">
      <c r="M692" s="29"/>
    </row>
    <row r="693">
      <c r="M693" s="29"/>
    </row>
    <row r="694">
      <c r="M694" s="29"/>
    </row>
    <row r="695">
      <c r="M695" s="29"/>
    </row>
    <row r="696">
      <c r="M696" s="29"/>
    </row>
    <row r="697">
      <c r="M697" s="29"/>
    </row>
    <row r="698">
      <c r="M698" s="29"/>
    </row>
    <row r="699">
      <c r="M699" s="29"/>
    </row>
    <row r="700">
      <c r="M700" s="29"/>
    </row>
    <row r="701">
      <c r="M701" s="29"/>
    </row>
    <row r="702">
      <c r="M702" s="29"/>
    </row>
    <row r="703">
      <c r="M703" s="29"/>
    </row>
    <row r="704">
      <c r="M704" s="29"/>
    </row>
    <row r="705">
      <c r="M705" s="29"/>
    </row>
    <row r="706">
      <c r="M706" s="29"/>
    </row>
    <row r="707">
      <c r="M707" s="29"/>
    </row>
    <row r="708">
      <c r="M708" s="29"/>
    </row>
    <row r="709">
      <c r="M709" s="29"/>
    </row>
    <row r="710">
      <c r="M710" s="29"/>
    </row>
    <row r="711">
      <c r="M711" s="29"/>
    </row>
    <row r="712">
      <c r="M712" s="29"/>
    </row>
    <row r="713">
      <c r="M713" s="29"/>
    </row>
    <row r="714">
      <c r="M714" s="29"/>
    </row>
    <row r="715">
      <c r="M715" s="29"/>
    </row>
    <row r="716">
      <c r="M716" s="29"/>
    </row>
    <row r="717">
      <c r="M717" s="29"/>
    </row>
    <row r="718">
      <c r="M718" s="29"/>
    </row>
    <row r="719">
      <c r="M719" s="29"/>
    </row>
    <row r="720">
      <c r="M720" s="29"/>
    </row>
    <row r="721">
      <c r="M721" s="29"/>
    </row>
    <row r="722">
      <c r="M722" s="29"/>
    </row>
    <row r="723">
      <c r="M723" s="29"/>
    </row>
    <row r="724">
      <c r="M724" s="29"/>
    </row>
    <row r="725">
      <c r="M725" s="29"/>
    </row>
    <row r="726">
      <c r="M726" s="29"/>
    </row>
    <row r="727">
      <c r="M727" s="29"/>
    </row>
    <row r="728">
      <c r="M728" s="29"/>
    </row>
    <row r="729">
      <c r="M729" s="29"/>
    </row>
    <row r="730">
      <c r="M730" s="29"/>
    </row>
    <row r="731">
      <c r="M731" s="29"/>
    </row>
    <row r="732">
      <c r="M732" s="29"/>
    </row>
    <row r="733">
      <c r="M733" s="29"/>
    </row>
    <row r="734">
      <c r="M734" s="29"/>
    </row>
    <row r="735">
      <c r="M735" s="29"/>
    </row>
    <row r="736">
      <c r="M736" s="29"/>
    </row>
    <row r="737">
      <c r="M737" s="29"/>
    </row>
    <row r="738">
      <c r="M738" s="29"/>
    </row>
    <row r="739">
      <c r="M739" s="29"/>
    </row>
    <row r="740">
      <c r="M740" s="29"/>
    </row>
    <row r="741">
      <c r="M741" s="29"/>
    </row>
    <row r="742">
      <c r="M742" s="29"/>
    </row>
    <row r="743">
      <c r="M743" s="29"/>
    </row>
    <row r="744">
      <c r="M744" s="29"/>
    </row>
    <row r="745">
      <c r="M745" s="29"/>
    </row>
    <row r="746">
      <c r="M746" s="29"/>
    </row>
    <row r="747">
      <c r="M747" s="29"/>
    </row>
    <row r="748">
      <c r="M748" s="29"/>
    </row>
    <row r="749">
      <c r="M749" s="29"/>
    </row>
    <row r="750">
      <c r="M750" s="29"/>
    </row>
    <row r="751">
      <c r="M751" s="29"/>
    </row>
    <row r="752">
      <c r="M752" s="29"/>
    </row>
    <row r="753">
      <c r="M753" s="29"/>
    </row>
    <row r="754">
      <c r="M754" s="29"/>
    </row>
    <row r="755">
      <c r="M755" s="29"/>
    </row>
    <row r="756">
      <c r="M756" s="29"/>
    </row>
    <row r="757">
      <c r="M757" s="29"/>
    </row>
    <row r="758">
      <c r="M758" s="29"/>
    </row>
    <row r="759">
      <c r="M759" s="29"/>
    </row>
    <row r="760">
      <c r="M760" s="29"/>
    </row>
    <row r="761">
      <c r="M761" s="29"/>
    </row>
    <row r="762">
      <c r="M762" s="29"/>
    </row>
    <row r="763">
      <c r="M763" s="29"/>
    </row>
    <row r="764">
      <c r="M764" s="29"/>
    </row>
    <row r="765">
      <c r="M765" s="29"/>
    </row>
    <row r="766">
      <c r="M766" s="29"/>
    </row>
    <row r="767">
      <c r="M767" s="29"/>
    </row>
    <row r="768">
      <c r="M768" s="29"/>
    </row>
    <row r="769">
      <c r="M769" s="29"/>
    </row>
    <row r="770">
      <c r="M770" s="29"/>
    </row>
    <row r="771">
      <c r="M771" s="29"/>
    </row>
    <row r="772">
      <c r="M772" s="29"/>
    </row>
    <row r="773">
      <c r="M773" s="29"/>
    </row>
    <row r="774">
      <c r="M774" s="29"/>
    </row>
    <row r="775">
      <c r="M775" s="29"/>
    </row>
    <row r="776">
      <c r="M776" s="29"/>
    </row>
    <row r="777">
      <c r="M777" s="29"/>
    </row>
    <row r="778">
      <c r="M778" s="29"/>
    </row>
    <row r="779">
      <c r="M779" s="29"/>
    </row>
    <row r="780">
      <c r="M780" s="29"/>
    </row>
    <row r="781">
      <c r="M781" s="29"/>
    </row>
    <row r="782">
      <c r="M782" s="29"/>
    </row>
    <row r="783">
      <c r="M783" s="29"/>
    </row>
    <row r="784">
      <c r="M784" s="29"/>
    </row>
    <row r="785">
      <c r="M785" s="29"/>
    </row>
    <row r="786">
      <c r="M786" s="29"/>
    </row>
    <row r="787">
      <c r="M787" s="29"/>
    </row>
    <row r="788">
      <c r="M788" s="29"/>
    </row>
    <row r="789">
      <c r="M789" s="29"/>
    </row>
    <row r="790">
      <c r="M790" s="29"/>
    </row>
    <row r="791">
      <c r="M791" s="29"/>
    </row>
    <row r="792">
      <c r="M792" s="29"/>
    </row>
    <row r="793">
      <c r="M793" s="29"/>
    </row>
    <row r="794">
      <c r="M794" s="29"/>
    </row>
    <row r="795">
      <c r="M795" s="29"/>
    </row>
    <row r="796">
      <c r="M796" s="29"/>
    </row>
    <row r="797">
      <c r="M797" s="29"/>
    </row>
    <row r="798">
      <c r="M798" s="29"/>
    </row>
    <row r="799">
      <c r="M799" s="29"/>
    </row>
    <row r="800">
      <c r="M800" s="29"/>
    </row>
    <row r="801">
      <c r="M801" s="29"/>
    </row>
    <row r="802">
      <c r="M802" s="29"/>
    </row>
    <row r="803">
      <c r="M803" s="29"/>
    </row>
    <row r="804">
      <c r="M804" s="29"/>
    </row>
    <row r="805">
      <c r="M805" s="29"/>
    </row>
    <row r="806">
      <c r="M806" s="29"/>
    </row>
    <row r="807">
      <c r="M807" s="29"/>
    </row>
    <row r="808">
      <c r="M808" s="29"/>
    </row>
    <row r="809">
      <c r="M809" s="29"/>
    </row>
    <row r="810">
      <c r="M810" s="29"/>
    </row>
    <row r="811">
      <c r="M811" s="29"/>
    </row>
    <row r="812">
      <c r="M812" s="29"/>
    </row>
    <row r="813">
      <c r="M813" s="29"/>
    </row>
    <row r="814">
      <c r="M814" s="29"/>
    </row>
    <row r="815">
      <c r="M815" s="29"/>
    </row>
    <row r="816">
      <c r="M816" s="29"/>
    </row>
    <row r="817">
      <c r="M817" s="29"/>
    </row>
    <row r="818">
      <c r="M818" s="29"/>
    </row>
    <row r="819">
      <c r="M819" s="29"/>
    </row>
    <row r="820">
      <c r="M820" s="29"/>
    </row>
    <row r="821">
      <c r="M821" s="29"/>
    </row>
    <row r="822">
      <c r="M822" s="29"/>
    </row>
    <row r="823">
      <c r="M823" s="29"/>
    </row>
    <row r="824">
      <c r="M824" s="29"/>
    </row>
    <row r="825">
      <c r="M825" s="29"/>
    </row>
    <row r="826">
      <c r="M826" s="29"/>
    </row>
    <row r="827">
      <c r="M827" s="29"/>
    </row>
    <row r="828">
      <c r="M828" s="29"/>
    </row>
    <row r="829">
      <c r="M829" s="29"/>
    </row>
    <row r="830">
      <c r="M830" s="29"/>
    </row>
    <row r="831">
      <c r="M831" s="29"/>
    </row>
    <row r="832">
      <c r="M832" s="29"/>
    </row>
    <row r="833">
      <c r="M833" s="29"/>
    </row>
    <row r="834">
      <c r="M834" s="29"/>
    </row>
    <row r="835">
      <c r="M835" s="29"/>
    </row>
    <row r="836">
      <c r="M836" s="29"/>
    </row>
    <row r="837">
      <c r="M837" s="29"/>
    </row>
    <row r="838">
      <c r="M838" s="29"/>
    </row>
    <row r="839">
      <c r="M839" s="29"/>
    </row>
    <row r="840">
      <c r="M840" s="29"/>
    </row>
    <row r="841">
      <c r="M841" s="29"/>
    </row>
    <row r="842">
      <c r="M842" s="29"/>
    </row>
    <row r="843">
      <c r="M843" s="29"/>
    </row>
    <row r="844">
      <c r="M844" s="29"/>
    </row>
    <row r="845">
      <c r="M845" s="29"/>
    </row>
    <row r="846">
      <c r="M846" s="29"/>
    </row>
    <row r="847">
      <c r="M847" s="29"/>
    </row>
    <row r="848">
      <c r="M848" s="29"/>
    </row>
    <row r="849">
      <c r="M849" s="29"/>
    </row>
    <row r="850">
      <c r="M850" s="29"/>
    </row>
    <row r="851">
      <c r="M851" s="29"/>
    </row>
    <row r="852">
      <c r="M852" s="29"/>
    </row>
    <row r="853">
      <c r="M853" s="29"/>
    </row>
    <row r="854">
      <c r="M854" s="29"/>
    </row>
    <row r="855">
      <c r="M855" s="29"/>
    </row>
    <row r="856">
      <c r="M856" s="29"/>
    </row>
    <row r="857">
      <c r="M857" s="29"/>
    </row>
    <row r="858">
      <c r="M858" s="29"/>
    </row>
    <row r="859">
      <c r="M859" s="29"/>
    </row>
    <row r="860">
      <c r="M860" s="29"/>
    </row>
    <row r="861">
      <c r="M861" s="29"/>
    </row>
    <row r="862">
      <c r="M862" s="29"/>
    </row>
    <row r="863">
      <c r="M863" s="29"/>
    </row>
    <row r="864">
      <c r="M864" s="29"/>
    </row>
    <row r="865">
      <c r="M865" s="29"/>
    </row>
    <row r="866">
      <c r="M866" s="29"/>
    </row>
    <row r="867">
      <c r="M867" s="29"/>
    </row>
    <row r="868">
      <c r="M868" s="29"/>
    </row>
    <row r="869">
      <c r="M869" s="29"/>
    </row>
    <row r="870">
      <c r="M870" s="29"/>
    </row>
    <row r="871">
      <c r="M871" s="29"/>
    </row>
    <row r="872">
      <c r="M872" s="29"/>
    </row>
    <row r="873">
      <c r="M873" s="29"/>
    </row>
    <row r="874">
      <c r="M874" s="29"/>
    </row>
    <row r="875">
      <c r="M875" s="29"/>
    </row>
    <row r="876">
      <c r="M876" s="29"/>
    </row>
    <row r="877">
      <c r="M877" s="29"/>
    </row>
    <row r="878">
      <c r="M878" s="29"/>
    </row>
    <row r="879">
      <c r="M879" s="29"/>
    </row>
    <row r="880">
      <c r="M880" s="29"/>
    </row>
    <row r="881">
      <c r="M881" s="29"/>
    </row>
    <row r="882">
      <c r="M882" s="29"/>
    </row>
    <row r="883">
      <c r="M883" s="29"/>
    </row>
    <row r="884">
      <c r="M884" s="29"/>
    </row>
    <row r="885">
      <c r="M885" s="29"/>
    </row>
    <row r="886">
      <c r="M886" s="29"/>
    </row>
    <row r="887">
      <c r="M887" s="29"/>
    </row>
    <row r="888">
      <c r="M888" s="29"/>
    </row>
    <row r="889">
      <c r="M889" s="29"/>
    </row>
    <row r="890">
      <c r="M890" s="29"/>
    </row>
    <row r="891">
      <c r="M891" s="29"/>
    </row>
    <row r="892">
      <c r="M892" s="29"/>
    </row>
    <row r="893">
      <c r="M893" s="29"/>
    </row>
    <row r="894">
      <c r="M894" s="29"/>
    </row>
    <row r="895">
      <c r="M895" s="29"/>
    </row>
    <row r="896">
      <c r="M896" s="29"/>
    </row>
    <row r="897">
      <c r="M897" s="29"/>
    </row>
    <row r="898">
      <c r="M898" s="29"/>
    </row>
    <row r="899">
      <c r="M899" s="29"/>
    </row>
    <row r="900">
      <c r="M900" s="29"/>
    </row>
    <row r="901">
      <c r="M901" s="29"/>
    </row>
    <row r="902">
      <c r="M902" s="29"/>
    </row>
    <row r="903">
      <c r="M903" s="29"/>
    </row>
    <row r="904">
      <c r="M904" s="29"/>
    </row>
    <row r="905">
      <c r="M905" s="29"/>
    </row>
    <row r="906">
      <c r="M906" s="29"/>
    </row>
    <row r="907">
      <c r="M907" s="29"/>
    </row>
    <row r="908">
      <c r="M908" s="29"/>
    </row>
    <row r="909">
      <c r="M909" s="29"/>
    </row>
    <row r="910">
      <c r="M910" s="29"/>
    </row>
    <row r="911">
      <c r="M911" s="29"/>
    </row>
    <row r="912">
      <c r="M912" s="29"/>
    </row>
    <row r="913">
      <c r="M913" s="29"/>
    </row>
    <row r="914">
      <c r="M914" s="29"/>
    </row>
    <row r="915">
      <c r="M915" s="29"/>
    </row>
    <row r="916">
      <c r="M916" s="29"/>
    </row>
    <row r="917">
      <c r="M917" s="29"/>
    </row>
    <row r="918">
      <c r="M918" s="29"/>
    </row>
    <row r="919">
      <c r="M919" s="29"/>
    </row>
    <row r="920">
      <c r="M920" s="29"/>
    </row>
    <row r="921">
      <c r="M921" s="29"/>
    </row>
    <row r="922">
      <c r="M922" s="29"/>
    </row>
    <row r="923">
      <c r="M923" s="29"/>
    </row>
    <row r="924">
      <c r="M924" s="29"/>
    </row>
    <row r="925">
      <c r="M925" s="29"/>
    </row>
    <row r="926">
      <c r="M926" s="29"/>
    </row>
    <row r="927">
      <c r="M927" s="29"/>
    </row>
    <row r="928">
      <c r="M928" s="29"/>
    </row>
    <row r="929">
      <c r="M929" s="29"/>
    </row>
    <row r="930">
      <c r="M930" s="29"/>
    </row>
    <row r="931">
      <c r="M931" s="29"/>
    </row>
    <row r="932">
      <c r="M932" s="29"/>
    </row>
    <row r="933">
      <c r="M933" s="29"/>
    </row>
    <row r="934">
      <c r="M934" s="29"/>
    </row>
    <row r="935">
      <c r="M935" s="29"/>
    </row>
    <row r="936">
      <c r="M936" s="29"/>
    </row>
    <row r="937">
      <c r="M937" s="29"/>
    </row>
    <row r="938">
      <c r="M938" s="29"/>
    </row>
    <row r="939">
      <c r="M939" s="29"/>
    </row>
    <row r="940">
      <c r="M940" s="29"/>
    </row>
    <row r="941">
      <c r="M941" s="29"/>
    </row>
    <row r="942">
      <c r="M942" s="29"/>
    </row>
    <row r="943">
      <c r="M943" s="29"/>
    </row>
    <row r="944">
      <c r="M944" s="29"/>
    </row>
    <row r="945">
      <c r="M945" s="29"/>
    </row>
    <row r="946">
      <c r="M946" s="29"/>
    </row>
    <row r="947">
      <c r="M947" s="29"/>
    </row>
    <row r="948">
      <c r="M948" s="29"/>
    </row>
    <row r="949">
      <c r="M949" s="29"/>
    </row>
    <row r="950">
      <c r="M950" s="29"/>
    </row>
    <row r="951">
      <c r="M951" s="29"/>
    </row>
    <row r="952">
      <c r="M952" s="29"/>
    </row>
    <row r="953">
      <c r="M953" s="29"/>
    </row>
    <row r="954">
      <c r="M954" s="29"/>
    </row>
    <row r="955">
      <c r="M955" s="29"/>
    </row>
    <row r="956">
      <c r="M956" s="29"/>
    </row>
    <row r="957">
      <c r="M957" s="29"/>
    </row>
    <row r="958">
      <c r="M958" s="29"/>
    </row>
    <row r="959">
      <c r="M959" s="29"/>
    </row>
    <row r="960">
      <c r="M960" s="29"/>
    </row>
    <row r="961">
      <c r="M961" s="29"/>
    </row>
    <row r="962">
      <c r="M962" s="29"/>
    </row>
    <row r="963">
      <c r="M963" s="29"/>
    </row>
    <row r="964">
      <c r="M964" s="29"/>
    </row>
    <row r="965">
      <c r="M965" s="29"/>
    </row>
    <row r="966">
      <c r="M966" s="29"/>
    </row>
    <row r="967">
      <c r="M967" s="29"/>
    </row>
    <row r="968">
      <c r="M968" s="29"/>
    </row>
    <row r="969">
      <c r="M969" s="29"/>
    </row>
    <row r="970">
      <c r="M970" s="29"/>
    </row>
    <row r="971">
      <c r="M971" s="29"/>
    </row>
    <row r="972">
      <c r="M972" s="29"/>
    </row>
    <row r="973">
      <c r="M973" s="29"/>
    </row>
    <row r="974">
      <c r="M974" s="29"/>
    </row>
    <row r="975">
      <c r="M975" s="29"/>
    </row>
    <row r="976">
      <c r="M976" s="29"/>
    </row>
    <row r="977">
      <c r="M977" s="29"/>
    </row>
    <row r="978">
      <c r="M978" s="29"/>
    </row>
    <row r="979">
      <c r="M979" s="29"/>
    </row>
    <row r="980">
      <c r="M980" s="29"/>
    </row>
    <row r="981">
      <c r="M981" s="29"/>
    </row>
    <row r="982">
      <c r="M982" s="29"/>
    </row>
    <row r="983">
      <c r="M983" s="29"/>
    </row>
    <row r="984">
      <c r="M984" s="29"/>
    </row>
    <row r="985">
      <c r="M985" s="29"/>
    </row>
    <row r="986">
      <c r="M986" s="29"/>
    </row>
    <row r="987">
      <c r="M987" s="29"/>
    </row>
    <row r="988">
      <c r="M988" s="29"/>
    </row>
    <row r="989">
      <c r="M989" s="29"/>
    </row>
    <row r="990">
      <c r="M990" s="29"/>
    </row>
    <row r="991">
      <c r="M991" s="29"/>
    </row>
    <row r="992">
      <c r="M992" s="29"/>
    </row>
    <row r="993">
      <c r="M993" s="29"/>
    </row>
    <row r="994">
      <c r="M994" s="29"/>
    </row>
    <row r="995">
      <c r="M995" s="29"/>
    </row>
    <row r="996">
      <c r="M996" s="29"/>
    </row>
    <row r="997">
      <c r="M997" s="29"/>
    </row>
    <row r="998">
      <c r="M998" s="29"/>
    </row>
    <row r="999">
      <c r="M999" s="29"/>
    </row>
    <row r="1000">
      <c r="M1000" s="29"/>
    </row>
  </sheetData>
  <mergeCells count="12">
    <mergeCell ref="C16:M16"/>
    <mergeCell ref="C29:M29"/>
    <mergeCell ref="C52:M52"/>
    <mergeCell ref="C53:M53"/>
    <mergeCell ref="A55:A64"/>
    <mergeCell ref="C1:M1"/>
    <mergeCell ref="C2:M2"/>
    <mergeCell ref="A4:A13"/>
    <mergeCell ref="O4:P4"/>
    <mergeCell ref="C15:M15"/>
    <mergeCell ref="A18:A27"/>
    <mergeCell ref="O18:P18"/>
  </mergeCells>
  <conditionalFormatting sqref="C4 C55">
    <cfRule type="notContainsBlanks" dxfId="0" priority="1">
      <formula>LEN(TRIM(C4))&gt;0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86"/>
    <col customWidth="1" min="3" max="3" width="11.14"/>
    <col customWidth="1" min="4" max="4" width="16.29"/>
    <col customWidth="1" min="5" max="5" width="22.57"/>
    <col customWidth="1" min="6" max="6" width="29.57"/>
    <col customWidth="1" min="7" max="7" width="12.86"/>
    <col customWidth="1" min="8" max="8" width="5.0"/>
    <col customWidth="1" min="9" max="9" width="21.43"/>
    <col customWidth="1" min="10" max="10" width="18.57"/>
    <col customWidth="1" min="11" max="11" width="5.0"/>
    <col customWidth="1" min="12" max="13" width="8.0"/>
    <col customWidth="1" min="14" max="14" width="12.86"/>
    <col customWidth="1" min="15" max="16" width="13.29"/>
    <col customWidth="1" min="17" max="17" width="11.86"/>
    <col customWidth="1" min="25" max="25" width="22.71"/>
  </cols>
  <sheetData>
    <row r="2">
      <c r="C2" s="4" t="s">
        <v>15</v>
      </c>
      <c r="L2" s="4"/>
      <c r="M2" s="4"/>
      <c r="N2" s="4"/>
      <c r="O2" s="4"/>
      <c r="P2" s="4"/>
    </row>
    <row r="4">
      <c r="C4" s="44" t="s">
        <v>16</v>
      </c>
      <c r="D4" s="45" t="s">
        <v>17</v>
      </c>
      <c r="E4" s="46" t="s">
        <v>18</v>
      </c>
      <c r="F4" s="46" t="s">
        <v>19</v>
      </c>
      <c r="G4" s="47"/>
      <c r="H4" s="47"/>
      <c r="L4" s="1"/>
      <c r="M4" s="1"/>
    </row>
    <row r="5">
      <c r="C5" s="48">
        <v>1.0</v>
      </c>
      <c r="D5" s="3">
        <f t="shared" ref="D5:D14" si="1">C5*8*10</f>
        <v>80</v>
      </c>
      <c r="E5" s="49">
        <f>'EPR-B1 PEPR1010'!$B$133</f>
        <v>1.05</v>
      </c>
      <c r="F5" s="49">
        <f>'EPR-B1 PEPR1010'!$B$133</f>
        <v>1.05</v>
      </c>
      <c r="G5" s="50"/>
      <c r="H5" s="50"/>
      <c r="I5" s="51" t="s">
        <v>20</v>
      </c>
      <c r="J5" s="7"/>
      <c r="L5" s="1"/>
      <c r="O5" s="4"/>
    </row>
    <row r="6">
      <c r="C6" s="48">
        <v>2.0</v>
      </c>
      <c r="D6" s="3">
        <f t="shared" si="1"/>
        <v>160</v>
      </c>
      <c r="E6" s="49">
        <f>'EPR-B2 PEPR1010'!$B$133</f>
        <v>1.105263158</v>
      </c>
      <c r="F6" s="49">
        <f>'EPR-B2 PEPR1010'!$B$133</f>
        <v>1.105263158</v>
      </c>
      <c r="G6" s="52"/>
      <c r="H6" s="52"/>
      <c r="I6" s="12" t="s">
        <v>21</v>
      </c>
      <c r="J6" s="8">
        <v>10.0</v>
      </c>
      <c r="L6" s="1"/>
      <c r="O6" s="1"/>
      <c r="P6" s="1"/>
    </row>
    <row r="7">
      <c r="C7" s="48">
        <v>3.0</v>
      </c>
      <c r="D7" s="3">
        <f t="shared" si="1"/>
        <v>240</v>
      </c>
      <c r="E7" s="49">
        <f>'EPR-B3 PEPR1010'!$B$133</f>
        <v>1.166666667</v>
      </c>
      <c r="F7" s="49">
        <f>'EPR-B3 PEPR1010'!$B$133</f>
        <v>1.166666667</v>
      </c>
      <c r="G7" s="52"/>
      <c r="H7" s="52"/>
      <c r="I7" s="12" t="s">
        <v>22</v>
      </c>
      <c r="J7" s="8">
        <v>10.0</v>
      </c>
      <c r="L7" s="1"/>
      <c r="O7" s="1"/>
      <c r="P7" s="1"/>
    </row>
    <row r="8">
      <c r="C8" s="48">
        <v>4.0</v>
      </c>
      <c r="D8" s="3">
        <f t="shared" si="1"/>
        <v>320</v>
      </c>
      <c r="E8" s="49">
        <f>'EPR-B4 PEPR1010'!$B$133</f>
        <v>1.235294118</v>
      </c>
      <c r="F8" s="49">
        <f>'EPR-B4 PEPR1010'!$B$133</f>
        <v>1.235294118</v>
      </c>
      <c r="G8" s="52"/>
      <c r="H8" s="52"/>
      <c r="I8" s="12" t="s">
        <v>23</v>
      </c>
      <c r="J8" s="53" t="s">
        <v>24</v>
      </c>
      <c r="L8" s="1"/>
      <c r="O8" s="1"/>
      <c r="P8" s="54"/>
    </row>
    <row r="9">
      <c r="C9" s="48">
        <v>5.0</v>
      </c>
      <c r="D9" s="3">
        <f t="shared" si="1"/>
        <v>400</v>
      </c>
      <c r="E9" s="49">
        <f>'EPR-B5 PEPR1010'!$B$133</f>
        <v>1.3125</v>
      </c>
      <c r="F9" s="49">
        <f>'EPR-B5 PEPR1010'!$B$133</f>
        <v>1.3125</v>
      </c>
      <c r="L9" s="1"/>
    </row>
    <row r="10">
      <c r="C10" s="48">
        <v>6.0</v>
      </c>
      <c r="D10" s="3">
        <f t="shared" si="1"/>
        <v>480</v>
      </c>
      <c r="E10" s="49">
        <f>'EPR-B6 PEPR1010'!$B$133</f>
        <v>1.4</v>
      </c>
      <c r="F10" s="49">
        <f>'EPR-B6 PEPR1010'!$B$133</f>
        <v>1.4</v>
      </c>
      <c r="L10" s="1"/>
    </row>
    <row r="11">
      <c r="C11" s="48">
        <v>7.0</v>
      </c>
      <c r="D11" s="3">
        <f t="shared" si="1"/>
        <v>560</v>
      </c>
      <c r="E11" s="49">
        <f>'EPR-B7 PEPR1010'!$B$133</f>
        <v>1.5</v>
      </c>
      <c r="F11" s="49">
        <f>'EPR-B7 PEPR1010'!$B$133</f>
        <v>1.5</v>
      </c>
      <c r="L11" s="1"/>
    </row>
    <row r="12">
      <c r="C12" s="48">
        <v>8.0</v>
      </c>
      <c r="D12" s="3">
        <f t="shared" si="1"/>
        <v>640</v>
      </c>
      <c r="E12" s="49">
        <f>'EPR-B8 PEPR1010'!$B$133</f>
        <v>1.615384615</v>
      </c>
      <c r="F12" s="49">
        <f>'EPR-B8 PEPR1010'!$B$133</f>
        <v>1.615384615</v>
      </c>
      <c r="L12" s="1"/>
    </row>
    <row r="13">
      <c r="C13" s="48">
        <v>9.0</v>
      </c>
      <c r="D13" s="3">
        <f t="shared" si="1"/>
        <v>720</v>
      </c>
      <c r="E13" s="49">
        <f>'EPR-B9 PEPR1010'!$B$133</f>
        <v>1.75</v>
      </c>
      <c r="F13" s="49">
        <f>'EPR-B9 PEPR1010'!$B$133</f>
        <v>1.75</v>
      </c>
      <c r="L13" s="1"/>
    </row>
    <row r="14">
      <c r="C14" s="55">
        <v>10.0</v>
      </c>
      <c r="D14" s="39">
        <f t="shared" si="1"/>
        <v>800</v>
      </c>
      <c r="E14" s="56">
        <f>'EPR-B10 PEPR1010'!$B$133</f>
        <v>1.909090909</v>
      </c>
      <c r="F14" s="56">
        <f>'EPR-B10 PEPR1010'!$B$133</f>
        <v>1.909090909</v>
      </c>
      <c r="L14" s="1"/>
    </row>
    <row r="17">
      <c r="L17" s="4" t="s">
        <v>25</v>
      </c>
    </row>
    <row r="18">
      <c r="B18" s="4" t="s">
        <v>15</v>
      </c>
    </row>
    <row r="19">
      <c r="L19" s="57" t="s">
        <v>26</v>
      </c>
      <c r="M19" s="6"/>
      <c r="N19" s="6"/>
      <c r="O19" s="6"/>
      <c r="P19" s="6"/>
      <c r="Q19" s="6"/>
      <c r="R19" s="6"/>
      <c r="S19" s="6"/>
      <c r="T19" s="6"/>
      <c r="U19" s="7"/>
    </row>
    <row r="20">
      <c r="D20" s="57" t="s">
        <v>26</v>
      </c>
      <c r="E20" s="6"/>
      <c r="F20" s="6"/>
      <c r="G20" s="7"/>
      <c r="L20" s="31">
        <v>1.0</v>
      </c>
      <c r="M20" s="31">
        <v>2.0</v>
      </c>
      <c r="N20" s="31">
        <v>3.0</v>
      </c>
      <c r="O20" s="31">
        <v>4.0</v>
      </c>
      <c r="P20" s="31">
        <v>5.0</v>
      </c>
      <c r="Q20" s="31">
        <v>6.0</v>
      </c>
      <c r="R20" s="31">
        <v>7.0</v>
      </c>
      <c r="S20" s="31">
        <v>8.0</v>
      </c>
      <c r="T20" s="31">
        <v>9.0</v>
      </c>
      <c r="U20" s="31">
        <v>10.0</v>
      </c>
    </row>
    <row r="21">
      <c r="D21" s="31">
        <v>1.0</v>
      </c>
      <c r="E21" s="31">
        <v>3.0</v>
      </c>
      <c r="F21" s="31">
        <v>5.0</v>
      </c>
      <c r="G21" s="31">
        <v>10.0</v>
      </c>
      <c r="J21" s="58" t="s">
        <v>27</v>
      </c>
      <c r="K21" s="34">
        <v>1.0</v>
      </c>
      <c r="L21" s="59">
        <f t="shared" ref="L21:U21" si="2">IF($K21*8*2*10&gt;L$20*$Z$27,2,(L$20*$Z$27)/(L$20*$Z$27-$K21*8*10))</f>
        <v>1.909090909</v>
      </c>
      <c r="M21" s="60">
        <f t="shared" si="2"/>
        <v>1.3125</v>
      </c>
      <c r="N21" s="61">
        <f t="shared" si="2"/>
        <v>1.188679245</v>
      </c>
      <c r="O21" s="60">
        <f t="shared" si="2"/>
        <v>1.135135135</v>
      </c>
      <c r="P21" s="61">
        <f t="shared" si="2"/>
        <v>1.105263158</v>
      </c>
      <c r="Q21" s="60">
        <f t="shared" si="2"/>
        <v>1.086206897</v>
      </c>
      <c r="R21" s="60">
        <f t="shared" si="2"/>
        <v>1.072992701</v>
      </c>
      <c r="S21" s="60">
        <f t="shared" si="2"/>
        <v>1.063291139</v>
      </c>
      <c r="T21" s="60">
        <f t="shared" si="2"/>
        <v>1.055865922</v>
      </c>
      <c r="U21" s="62">
        <f t="shared" si="2"/>
        <v>1.05</v>
      </c>
    </row>
    <row r="22">
      <c r="B22" s="58" t="s">
        <v>27</v>
      </c>
      <c r="C22" s="34">
        <v>1.0</v>
      </c>
      <c r="D22" s="63">
        <f>'EPR-B1 PEPR110'!$B$133</f>
        <v>1.909090909</v>
      </c>
      <c r="E22" s="64">
        <f>'EPR-B1 PEPR310'!$B$133</f>
        <v>1.209424084</v>
      </c>
      <c r="F22" s="64">
        <f>'EPR-B1 PEPR510'!$B$133</f>
        <v>1.11627907</v>
      </c>
      <c r="G22" s="65">
        <f>'EPR-B1 PEPR1010'!$B$133</f>
        <v>1.05</v>
      </c>
      <c r="J22" s="17"/>
      <c r="K22" s="34">
        <v>2.0</v>
      </c>
      <c r="L22" s="66">
        <f t="shared" ref="L22:U22" si="3">IF($K22*8*2*10&gt;L$20*$Z$27,2,(L$20*$Z$27)/(L$20*$Z$27-$K22*8*10))</f>
        <v>2</v>
      </c>
      <c r="M22" s="67">
        <f t="shared" si="3"/>
        <v>1.909090909</v>
      </c>
      <c r="N22" s="68">
        <f t="shared" si="3"/>
        <v>1.465116279</v>
      </c>
      <c r="O22" s="67">
        <f t="shared" si="3"/>
        <v>1.3125</v>
      </c>
      <c r="P22" s="68">
        <f t="shared" si="3"/>
        <v>1.235294118</v>
      </c>
      <c r="Q22" s="67">
        <f t="shared" si="3"/>
        <v>1.188679245</v>
      </c>
      <c r="R22" s="67">
        <f t="shared" si="3"/>
        <v>1.157480315</v>
      </c>
      <c r="S22" s="67">
        <f t="shared" si="3"/>
        <v>1.135135135</v>
      </c>
      <c r="T22" s="67">
        <f t="shared" si="3"/>
        <v>1.118343195</v>
      </c>
      <c r="U22" s="69">
        <f t="shared" si="3"/>
        <v>1.105263158</v>
      </c>
    </row>
    <row r="23">
      <c r="B23" s="17"/>
      <c r="C23" s="34">
        <v>2.0</v>
      </c>
      <c r="D23" s="70">
        <f>'EPR-B2 PEPR110'!$B$133</f>
        <v>2</v>
      </c>
      <c r="E23" s="23">
        <f>'EPR-B2 PEPR310'!$B$133</f>
        <v>1.483146067</v>
      </c>
      <c r="F23" s="23">
        <f>'EPR-B2 PEPR510'!$B$133</f>
        <v>1.263157895</v>
      </c>
      <c r="G23" s="49">
        <f>'EPR-B2 PEPR1010'!$B$133</f>
        <v>1.105263158</v>
      </c>
      <c r="J23" s="17"/>
      <c r="K23" s="34">
        <v>3.0</v>
      </c>
      <c r="L23" s="66">
        <f t="shared" ref="L23:U23" si="4">IF($K23*8*2*10&gt;L$20*$Z$27,2,(L$20*$Z$27)/(L$20*$Z$27-$K23*8*10))</f>
        <v>2</v>
      </c>
      <c r="M23" s="67">
        <f t="shared" si="4"/>
        <v>2</v>
      </c>
      <c r="N23" s="68">
        <f t="shared" si="4"/>
        <v>1.909090909</v>
      </c>
      <c r="O23" s="67">
        <f t="shared" si="4"/>
        <v>1.555555556</v>
      </c>
      <c r="P23" s="68">
        <f t="shared" si="4"/>
        <v>1.4</v>
      </c>
      <c r="Q23" s="67">
        <f t="shared" si="4"/>
        <v>1.3125</v>
      </c>
      <c r="R23" s="67">
        <f t="shared" si="4"/>
        <v>1.256410256</v>
      </c>
      <c r="S23" s="67">
        <f t="shared" si="4"/>
        <v>1.217391304</v>
      </c>
      <c r="T23" s="67">
        <f t="shared" si="4"/>
        <v>1.188679245</v>
      </c>
      <c r="U23" s="69">
        <f t="shared" si="4"/>
        <v>1.166666667</v>
      </c>
      <c r="Y23" s="16" t="s">
        <v>13</v>
      </c>
      <c r="Z23" s="7"/>
    </row>
    <row r="24">
      <c r="B24" s="17"/>
      <c r="C24" s="34">
        <v>3.0</v>
      </c>
      <c r="D24" s="70">
        <f>'EPR-B3 PEPR110'!$B$133</f>
        <v>2</v>
      </c>
      <c r="E24" s="23">
        <f>'EPR-B3 PEPR310'!$B$133</f>
        <v>1.913043478</v>
      </c>
      <c r="F24" s="23">
        <f>'EPR-B3 PEPR510'!$B$133</f>
        <v>1.426751592</v>
      </c>
      <c r="G24" s="49">
        <f>'EPR-B3 PEPR1010'!$B$133</f>
        <v>1.166666667</v>
      </c>
      <c r="J24" s="17"/>
      <c r="K24" s="34">
        <v>4.0</v>
      </c>
      <c r="L24" s="66">
        <f t="shared" ref="L24:U24" si="5">IF($K24*8*2*10&gt;L$20*$Z$27,2,(L$20*$Z$27)/(L$20*$Z$27-$K24*8*10))</f>
        <v>2</v>
      </c>
      <c r="M24" s="67">
        <f t="shared" si="5"/>
        <v>2</v>
      </c>
      <c r="N24" s="68">
        <f t="shared" si="5"/>
        <v>2</v>
      </c>
      <c r="O24" s="67">
        <f t="shared" si="5"/>
        <v>1.909090909</v>
      </c>
      <c r="P24" s="68">
        <f t="shared" si="5"/>
        <v>1.615384615</v>
      </c>
      <c r="Q24" s="67">
        <f t="shared" si="5"/>
        <v>1.465116279</v>
      </c>
      <c r="R24" s="67">
        <f t="shared" si="5"/>
        <v>1.373831776</v>
      </c>
      <c r="S24" s="67">
        <f t="shared" si="5"/>
        <v>1.3125</v>
      </c>
      <c r="T24" s="67">
        <f t="shared" si="5"/>
        <v>1.268456376</v>
      </c>
      <c r="U24" s="69">
        <f t="shared" si="5"/>
        <v>1.235294118</v>
      </c>
      <c r="Y24" s="21" t="s">
        <v>8</v>
      </c>
      <c r="Z24" s="21">
        <v>20.0</v>
      </c>
    </row>
    <row r="25">
      <c r="B25" s="17"/>
      <c r="C25" s="34">
        <v>4.0</v>
      </c>
      <c r="D25" s="70">
        <f>'EPR-B4 PEPR110'!$B$133</f>
        <v>2</v>
      </c>
      <c r="E25" s="23">
        <f>'EPR-B4 PEPR310'!$B$133</f>
        <v>2</v>
      </c>
      <c r="F25" s="23">
        <f>'EPR-B4 PEPR510'!$B$133</f>
        <v>1.635036496</v>
      </c>
      <c r="G25" s="49">
        <f>'EPR-B4 PEPR1010'!$B$133</f>
        <v>1.235294118</v>
      </c>
      <c r="J25" s="17"/>
      <c r="K25" s="34">
        <v>5.0</v>
      </c>
      <c r="L25" s="66">
        <f t="shared" ref="L25:U25" si="6">IF($K25*8*2*10&gt;L$20*$Z$27,2,(L$20*$Z$27)/(L$20*$Z$27-$K25*8*10))</f>
        <v>2</v>
      </c>
      <c r="M25" s="67">
        <f t="shared" si="6"/>
        <v>2</v>
      </c>
      <c r="N25" s="68">
        <f t="shared" si="6"/>
        <v>2</v>
      </c>
      <c r="O25" s="67">
        <f t="shared" si="6"/>
        <v>2</v>
      </c>
      <c r="P25" s="68">
        <f t="shared" si="6"/>
        <v>1.909090909</v>
      </c>
      <c r="Q25" s="67">
        <f t="shared" si="6"/>
        <v>1.657894737</v>
      </c>
      <c r="R25" s="67">
        <f t="shared" si="6"/>
        <v>1.515463918</v>
      </c>
      <c r="S25" s="67">
        <f t="shared" si="6"/>
        <v>1.423728814</v>
      </c>
      <c r="T25" s="67">
        <f t="shared" si="6"/>
        <v>1.35971223</v>
      </c>
      <c r="U25" s="69">
        <f t="shared" si="6"/>
        <v>1.3125</v>
      </c>
      <c r="Y25" s="22" t="s">
        <v>9</v>
      </c>
      <c r="Z25" s="22">
        <f>Z24*8</f>
        <v>160</v>
      </c>
    </row>
    <row r="26">
      <c r="B26" s="17"/>
      <c r="C26" s="34">
        <v>5.0</v>
      </c>
      <c r="D26" s="70">
        <f>'EPR-B5 PEPR110'!$B$133</f>
        <v>2</v>
      </c>
      <c r="E26" s="23">
        <f>'EPR-B5 PEPR310'!$B$133</f>
        <v>2</v>
      </c>
      <c r="F26" s="23">
        <f>'EPR-B5 PEPR510'!$B$133</f>
        <v>1.914529915</v>
      </c>
      <c r="G26" s="49">
        <f>'EPR-B5 PEPR1010'!$B$133</f>
        <v>1.3125</v>
      </c>
      <c r="J26" s="17"/>
      <c r="K26" s="34">
        <v>6.0</v>
      </c>
      <c r="L26" s="66">
        <f t="shared" ref="L26:U26" si="7">IF($K26*8*2*10&gt;L$20*$Z$27,2,(L$20*$Z$27)/(L$20*$Z$27-$K26*8*10))</f>
        <v>2</v>
      </c>
      <c r="M26" s="67">
        <f t="shared" si="7"/>
        <v>2</v>
      </c>
      <c r="N26" s="68">
        <f t="shared" si="7"/>
        <v>2</v>
      </c>
      <c r="O26" s="67">
        <f t="shared" si="7"/>
        <v>2</v>
      </c>
      <c r="P26" s="68">
        <f t="shared" si="7"/>
        <v>2</v>
      </c>
      <c r="Q26" s="67">
        <f t="shared" si="7"/>
        <v>1.909090909</v>
      </c>
      <c r="R26" s="67">
        <f t="shared" si="7"/>
        <v>1.689655172</v>
      </c>
      <c r="S26" s="67">
        <f t="shared" si="7"/>
        <v>1.555555556</v>
      </c>
      <c r="T26" s="67">
        <f t="shared" si="7"/>
        <v>1.465116279</v>
      </c>
      <c r="U26" s="69">
        <f t="shared" si="7"/>
        <v>1.4</v>
      </c>
      <c r="Y26" s="21" t="s">
        <v>10</v>
      </c>
      <c r="Z26" s="21">
        <v>21.0</v>
      </c>
    </row>
    <row r="27">
      <c r="B27" s="17"/>
      <c r="C27" s="34">
        <v>6.0</v>
      </c>
      <c r="D27" s="70">
        <f>'EPR-B6 PEPR110'!$B$133</f>
        <v>2</v>
      </c>
      <c r="E27" s="23">
        <f>'EPR-B6 PEPR310'!$B$133</f>
        <v>2</v>
      </c>
      <c r="F27" s="23">
        <f>'EPR-B6 PEPR510'!$B$133</f>
        <v>2</v>
      </c>
      <c r="G27" s="49">
        <f>'EPR-B6 PEPR1010'!$B$133</f>
        <v>1.4</v>
      </c>
      <c r="J27" s="17"/>
      <c r="K27" s="34">
        <v>7.0</v>
      </c>
      <c r="L27" s="66">
        <f t="shared" ref="L27:U27" si="8">IF($K27*8*2*10&gt;L$20*$Z$27,2,(L$20*$Z$27)/(L$20*$Z$27-$K27*8*10))</f>
        <v>2</v>
      </c>
      <c r="M27" s="67">
        <f t="shared" si="8"/>
        <v>2</v>
      </c>
      <c r="N27" s="68">
        <f t="shared" si="8"/>
        <v>2</v>
      </c>
      <c r="O27" s="67">
        <f t="shared" si="8"/>
        <v>2</v>
      </c>
      <c r="P27" s="68">
        <f t="shared" si="8"/>
        <v>2</v>
      </c>
      <c r="Q27" s="67">
        <f t="shared" si="8"/>
        <v>2</v>
      </c>
      <c r="R27" s="67">
        <f t="shared" si="8"/>
        <v>1.909090909</v>
      </c>
      <c r="S27" s="67">
        <f t="shared" si="8"/>
        <v>1.714285714</v>
      </c>
      <c r="T27" s="67">
        <f t="shared" si="8"/>
        <v>1.588235294</v>
      </c>
      <c r="U27" s="69">
        <f t="shared" si="8"/>
        <v>1.5</v>
      </c>
      <c r="Y27" s="22" t="s">
        <v>11</v>
      </c>
      <c r="Z27" s="22">
        <f>Z26*8</f>
        <v>168</v>
      </c>
    </row>
    <row r="28">
      <c r="B28" s="17"/>
      <c r="C28" s="34">
        <v>7.0</v>
      </c>
      <c r="D28" s="70">
        <f>'EPR-B7 PEPR110'!$B$133</f>
        <v>2</v>
      </c>
      <c r="E28" s="23">
        <f>'EPR-B7 PEPR310'!$B$133</f>
        <v>2</v>
      </c>
      <c r="F28" s="23">
        <f>'EPR-B7 PEPR510'!$B$133</f>
        <v>2</v>
      </c>
      <c r="G28" s="49">
        <f>'EPR-B7 PEPR1010'!$B$133</f>
        <v>1.5</v>
      </c>
      <c r="J28" s="17"/>
      <c r="K28" s="34">
        <v>8.0</v>
      </c>
      <c r="L28" s="66">
        <f t="shared" ref="L28:U28" si="9">IF($K28*8*2*10&gt;L$20*$Z$27,2,(L$20*$Z$27)/(L$20*$Z$27-$K28*8*10))</f>
        <v>2</v>
      </c>
      <c r="M28" s="67">
        <f t="shared" si="9"/>
        <v>2</v>
      </c>
      <c r="N28" s="68">
        <f t="shared" si="9"/>
        <v>2</v>
      </c>
      <c r="O28" s="67">
        <f t="shared" si="9"/>
        <v>2</v>
      </c>
      <c r="P28" s="68">
        <f t="shared" si="9"/>
        <v>2</v>
      </c>
      <c r="Q28" s="67">
        <f t="shared" si="9"/>
        <v>2</v>
      </c>
      <c r="R28" s="67">
        <f t="shared" si="9"/>
        <v>2</v>
      </c>
      <c r="S28" s="67">
        <f t="shared" si="9"/>
        <v>1.909090909</v>
      </c>
      <c r="T28" s="67">
        <f t="shared" si="9"/>
        <v>1.733944954</v>
      </c>
      <c r="U28" s="69">
        <f t="shared" si="9"/>
        <v>1.615384615</v>
      </c>
    </row>
    <row r="29">
      <c r="B29" s="17"/>
      <c r="C29" s="34">
        <v>8.0</v>
      </c>
      <c r="D29" s="70">
        <f>'EPR-B8 PEPR110'!$B$133</f>
        <v>2</v>
      </c>
      <c r="E29" s="23">
        <f>'EPR-B8 PEPR310'!$B$133</f>
        <v>2</v>
      </c>
      <c r="F29" s="23">
        <f>'EPR-B8 PEPR510'!$B$133</f>
        <v>2</v>
      </c>
      <c r="G29" s="49">
        <f>'EPR-B8 PEPR1010'!$B$133</f>
        <v>1.615384615</v>
      </c>
      <c r="J29" s="17"/>
      <c r="K29" s="34">
        <v>9.0</v>
      </c>
      <c r="L29" s="66">
        <f t="shared" ref="L29:U29" si="10">IF($K29*8*2*10&gt;L$20*$Z$27,2,(L$20*$Z$27)/(L$20*$Z$27-$K29*8*10))</f>
        <v>2</v>
      </c>
      <c r="M29" s="67">
        <f t="shared" si="10"/>
        <v>2</v>
      </c>
      <c r="N29" s="68">
        <f t="shared" si="10"/>
        <v>2</v>
      </c>
      <c r="O29" s="67">
        <f t="shared" si="10"/>
        <v>2</v>
      </c>
      <c r="P29" s="68">
        <f t="shared" si="10"/>
        <v>2</v>
      </c>
      <c r="Q29" s="67">
        <f t="shared" si="10"/>
        <v>2</v>
      </c>
      <c r="R29" s="67">
        <f t="shared" si="10"/>
        <v>2</v>
      </c>
      <c r="S29" s="67">
        <f t="shared" si="10"/>
        <v>2</v>
      </c>
      <c r="T29" s="67">
        <f t="shared" si="10"/>
        <v>1.909090909</v>
      </c>
      <c r="U29" s="69">
        <f t="shared" si="10"/>
        <v>1.75</v>
      </c>
    </row>
    <row r="30">
      <c r="B30" s="17"/>
      <c r="C30" s="34">
        <v>9.0</v>
      </c>
      <c r="D30" s="70">
        <f>'EPR-B9 PEPR110'!$B$133</f>
        <v>2</v>
      </c>
      <c r="E30" s="23">
        <f>'EPR-B9 PEPR310'!$B$133</f>
        <v>2</v>
      </c>
      <c r="F30" s="23">
        <f>'EPR-B9 PEPR510'!$B$133</f>
        <v>2</v>
      </c>
      <c r="G30" s="49">
        <f>'EPR-B9 PEPR1010'!$B$133</f>
        <v>1.75</v>
      </c>
      <c r="J30" s="17"/>
      <c r="K30" s="34">
        <v>10.0</v>
      </c>
      <c r="L30" s="66">
        <f t="shared" ref="L30:U30" si="11">IF($K30*8*2*10&gt;L$20*$Z$27,2,(L$20*$Z$27)/(L$20*$Z$27-$K30*8*10))</f>
        <v>2</v>
      </c>
      <c r="M30" s="67">
        <f t="shared" si="11"/>
        <v>2</v>
      </c>
      <c r="N30" s="68">
        <f t="shared" si="11"/>
        <v>2</v>
      </c>
      <c r="O30" s="67">
        <f t="shared" si="11"/>
        <v>2</v>
      </c>
      <c r="P30" s="68">
        <f t="shared" si="11"/>
        <v>2</v>
      </c>
      <c r="Q30" s="67">
        <f t="shared" si="11"/>
        <v>2</v>
      </c>
      <c r="R30" s="67">
        <f t="shared" si="11"/>
        <v>2</v>
      </c>
      <c r="S30" s="67">
        <f t="shared" si="11"/>
        <v>2</v>
      </c>
      <c r="T30" s="67">
        <f t="shared" si="11"/>
        <v>2</v>
      </c>
      <c r="U30" s="69">
        <f t="shared" si="11"/>
        <v>1.909090909</v>
      </c>
    </row>
    <row r="31">
      <c r="B31" s="17"/>
      <c r="C31" s="34">
        <v>10.0</v>
      </c>
      <c r="D31" s="70">
        <f>'EPR-B10 PEPR110'!$B$133</f>
        <v>2</v>
      </c>
      <c r="E31" s="23">
        <f>'EPR-B10 PEPR310'!$B$133</f>
        <v>2</v>
      </c>
      <c r="F31" s="23">
        <f>'EPR-B10 PEPR510'!$B$133</f>
        <v>2</v>
      </c>
      <c r="G31" s="49">
        <f>'EPR-B10 PEPR1010'!$B$133</f>
        <v>1.909090909</v>
      </c>
      <c r="J31" s="24"/>
      <c r="K31" s="34">
        <v>11.0</v>
      </c>
      <c r="L31" s="71">
        <f t="shared" ref="L31:U31" si="12">IF($K31*8*2*10&gt;L$20*$Z$27,2,(L$20*$Z$27)/(L$20*$Z$27-$K31*8*10))</f>
        <v>2</v>
      </c>
      <c r="M31" s="72">
        <f t="shared" si="12"/>
        <v>2</v>
      </c>
      <c r="N31" s="73">
        <f t="shared" si="12"/>
        <v>2</v>
      </c>
      <c r="O31" s="72">
        <f t="shared" si="12"/>
        <v>2</v>
      </c>
      <c r="P31" s="73">
        <f t="shared" si="12"/>
        <v>2</v>
      </c>
      <c r="Q31" s="72">
        <f t="shared" si="12"/>
        <v>2</v>
      </c>
      <c r="R31" s="72">
        <f t="shared" si="12"/>
        <v>2</v>
      </c>
      <c r="S31" s="72">
        <f t="shared" si="12"/>
        <v>2</v>
      </c>
      <c r="T31" s="72">
        <f t="shared" si="12"/>
        <v>2</v>
      </c>
      <c r="U31" s="74">
        <f t="shared" si="12"/>
        <v>2</v>
      </c>
    </row>
    <row r="32">
      <c r="B32" s="24"/>
      <c r="C32" s="34">
        <v>11.0</v>
      </c>
      <c r="D32" s="75">
        <f>'EPR-B11 PEPR110'!$B$133</f>
        <v>2</v>
      </c>
      <c r="E32" s="76">
        <f>'EPR-B11 PEPR310'!$B$133</f>
        <v>2</v>
      </c>
      <c r="F32" s="76">
        <f>'EPR-B11 PEPR510'!$B$133</f>
        <v>2</v>
      </c>
      <c r="G32" s="56">
        <f>'EPR-B11 PEPR1010'!$B$133</f>
        <v>2</v>
      </c>
      <c r="N32" s="67"/>
    </row>
    <row r="45">
      <c r="O45" s="57" t="s">
        <v>26</v>
      </c>
      <c r="P45" s="6"/>
      <c r="Q45" s="6"/>
      <c r="R45" s="6"/>
      <c r="S45" s="6"/>
      <c r="T45" s="6"/>
      <c r="U45" s="6"/>
      <c r="V45" s="6"/>
      <c r="W45" s="6"/>
      <c r="X45" s="7"/>
    </row>
    <row r="46">
      <c r="O46" s="31">
        <v>1.0</v>
      </c>
      <c r="P46" s="31">
        <v>2.0</v>
      </c>
      <c r="Q46" s="31">
        <v>3.0</v>
      </c>
      <c r="R46" s="31">
        <v>4.0</v>
      </c>
      <c r="S46" s="31">
        <v>5.0</v>
      </c>
      <c r="T46" s="31">
        <v>6.0</v>
      </c>
      <c r="U46" s="31">
        <v>7.0</v>
      </c>
      <c r="V46" s="31">
        <v>8.0</v>
      </c>
      <c r="W46" s="31">
        <v>9.0</v>
      </c>
      <c r="X46" s="31">
        <v>10.0</v>
      </c>
    </row>
    <row r="47">
      <c r="M47" s="58" t="s">
        <v>27</v>
      </c>
      <c r="N47" s="34">
        <v>1.0</v>
      </c>
      <c r="O47" s="59">
        <f t="shared" ref="O47:X47" si="13">IF($K36*8*2*10&gt;S$20*$Z$27,2,(S$20*$Z$27)/(S$20*$Z$27-$K36*8*10))</f>
        <v>1</v>
      </c>
      <c r="P47" s="60">
        <f t="shared" si="13"/>
        <v>1</v>
      </c>
      <c r="Q47" s="61">
        <f t="shared" si="13"/>
        <v>1</v>
      </c>
      <c r="R47" s="60" t="str">
        <f t="shared" si="13"/>
        <v>#DIV/0!</v>
      </c>
      <c r="S47" s="61" t="str">
        <f t="shared" si="13"/>
        <v>#DIV/0!</v>
      </c>
      <c r="T47" s="60" t="str">
        <f t="shared" si="13"/>
        <v>#DIV/0!</v>
      </c>
      <c r="U47" s="60" t="str">
        <f t="shared" si="13"/>
        <v>#DIV/0!</v>
      </c>
      <c r="V47" s="60" t="str">
        <f t="shared" si="13"/>
        <v>#DIV/0!</v>
      </c>
      <c r="W47" s="60" t="str">
        <f t="shared" si="13"/>
        <v>#DIV/0!</v>
      </c>
      <c r="X47" s="62" t="str">
        <f t="shared" si="13"/>
        <v>#DIV/0!</v>
      </c>
    </row>
    <row r="48">
      <c r="M48" s="17"/>
      <c r="N48" s="34">
        <v>2.0</v>
      </c>
      <c r="O48" s="66">
        <f t="shared" ref="O48:X48" si="14">IF($K37*8*2*10&gt;S$20*$Z$27,2,(S$20*$Z$27)/(S$20*$Z$27-$K37*8*10))</f>
        <v>1</v>
      </c>
      <c r="P48" s="67">
        <f t="shared" si="14"/>
        <v>1</v>
      </c>
      <c r="Q48" s="68">
        <f t="shared" si="14"/>
        <v>1</v>
      </c>
      <c r="R48" s="67" t="str">
        <f t="shared" si="14"/>
        <v>#DIV/0!</v>
      </c>
      <c r="S48" s="68" t="str">
        <f t="shared" si="14"/>
        <v>#DIV/0!</v>
      </c>
      <c r="T48" s="67" t="str">
        <f t="shared" si="14"/>
        <v>#DIV/0!</v>
      </c>
      <c r="U48" s="67" t="str">
        <f t="shared" si="14"/>
        <v>#DIV/0!</v>
      </c>
      <c r="V48" s="67" t="str">
        <f t="shared" si="14"/>
        <v>#DIV/0!</v>
      </c>
      <c r="W48" s="67" t="str">
        <f t="shared" si="14"/>
        <v>#DIV/0!</v>
      </c>
      <c r="X48" s="69" t="str">
        <f t="shared" si="14"/>
        <v>#DIV/0!</v>
      </c>
    </row>
    <row r="49">
      <c r="M49" s="17"/>
      <c r="N49" s="34">
        <v>3.0</v>
      </c>
      <c r="O49" s="66">
        <f t="shared" ref="O49:X49" si="15">IF($K38*8*2*10&gt;S$20*$Z$27,2,(S$20*$Z$27)/(S$20*$Z$27-$K38*8*10))</f>
        <v>1</v>
      </c>
      <c r="P49" s="67">
        <f t="shared" si="15"/>
        <v>1</v>
      </c>
      <c r="Q49" s="68">
        <f t="shared" si="15"/>
        <v>1</v>
      </c>
      <c r="R49" s="67" t="str">
        <f t="shared" si="15"/>
        <v>#DIV/0!</v>
      </c>
      <c r="S49" s="68" t="str">
        <f t="shared" si="15"/>
        <v>#DIV/0!</v>
      </c>
      <c r="T49" s="67" t="str">
        <f t="shared" si="15"/>
        <v>#DIV/0!</v>
      </c>
      <c r="U49" s="67" t="str">
        <f t="shared" si="15"/>
        <v>#DIV/0!</v>
      </c>
      <c r="V49" s="67" t="str">
        <f t="shared" si="15"/>
        <v>#DIV/0!</v>
      </c>
      <c r="W49" s="67" t="str">
        <f t="shared" si="15"/>
        <v>#DIV/0!</v>
      </c>
      <c r="X49" s="69" t="str">
        <f t="shared" si="15"/>
        <v>#DIV/0!</v>
      </c>
    </row>
    <row r="50">
      <c r="M50" s="17"/>
      <c r="N50" s="34">
        <v>4.0</v>
      </c>
      <c r="O50" s="66">
        <f t="shared" ref="O50:X50" si="16">IF($K39*8*2*10&gt;S$20*$Z$27,2,(S$20*$Z$27)/(S$20*$Z$27-$K39*8*10))</f>
        <v>1</v>
      </c>
      <c r="P50" s="67">
        <f t="shared" si="16"/>
        <v>1</v>
      </c>
      <c r="Q50" s="68">
        <f t="shared" si="16"/>
        <v>1</v>
      </c>
      <c r="R50" s="67" t="str">
        <f t="shared" si="16"/>
        <v>#DIV/0!</v>
      </c>
      <c r="S50" s="68" t="str">
        <f t="shared" si="16"/>
        <v>#DIV/0!</v>
      </c>
      <c r="T50" s="67" t="str">
        <f t="shared" si="16"/>
        <v>#DIV/0!</v>
      </c>
      <c r="U50" s="67" t="str">
        <f t="shared" si="16"/>
        <v>#DIV/0!</v>
      </c>
      <c r="V50" s="67" t="str">
        <f t="shared" si="16"/>
        <v>#DIV/0!</v>
      </c>
      <c r="W50" s="67" t="str">
        <f t="shared" si="16"/>
        <v>#DIV/0!</v>
      </c>
      <c r="X50" s="69" t="str">
        <f t="shared" si="16"/>
        <v>#DIV/0!</v>
      </c>
    </row>
    <row r="51">
      <c r="M51" s="17"/>
      <c r="N51" s="34">
        <v>5.0</v>
      </c>
      <c r="O51" s="66">
        <f t="shared" ref="O51:X51" si="17">IF($K40*8*2*10&gt;S$20*$Z$27,2,(S$20*$Z$27)/(S$20*$Z$27-$K40*8*10))</f>
        <v>1</v>
      </c>
      <c r="P51" s="67">
        <f t="shared" si="17"/>
        <v>1</v>
      </c>
      <c r="Q51" s="68">
        <f t="shared" si="17"/>
        <v>1</v>
      </c>
      <c r="R51" s="67" t="str">
        <f t="shared" si="17"/>
        <v>#DIV/0!</v>
      </c>
      <c r="S51" s="68" t="str">
        <f t="shared" si="17"/>
        <v>#DIV/0!</v>
      </c>
      <c r="T51" s="67" t="str">
        <f t="shared" si="17"/>
        <v>#DIV/0!</v>
      </c>
      <c r="U51" s="67" t="str">
        <f t="shared" si="17"/>
        <v>#DIV/0!</v>
      </c>
      <c r="V51" s="67" t="str">
        <f t="shared" si="17"/>
        <v>#DIV/0!</v>
      </c>
      <c r="W51" s="67" t="str">
        <f t="shared" si="17"/>
        <v>#DIV/0!</v>
      </c>
      <c r="X51" s="69" t="str">
        <f t="shared" si="17"/>
        <v>#DIV/0!</v>
      </c>
    </row>
    <row r="52">
      <c r="M52" s="17"/>
      <c r="N52" s="34">
        <v>6.0</v>
      </c>
      <c r="O52" s="66">
        <f t="shared" ref="O52:X52" si="18">IF($K41*8*2*10&gt;S$20*$Z$27,2,(S$20*$Z$27)/(S$20*$Z$27-$K41*8*10))</f>
        <v>1</v>
      </c>
      <c r="P52" s="67">
        <f t="shared" si="18"/>
        <v>1</v>
      </c>
      <c r="Q52" s="68">
        <f t="shared" si="18"/>
        <v>1</v>
      </c>
      <c r="R52" s="67" t="str">
        <f t="shared" si="18"/>
        <v>#DIV/0!</v>
      </c>
      <c r="S52" s="68" t="str">
        <f t="shared" si="18"/>
        <v>#DIV/0!</v>
      </c>
      <c r="T52" s="67" t="str">
        <f t="shared" si="18"/>
        <v>#DIV/0!</v>
      </c>
      <c r="U52" s="67" t="str">
        <f t="shared" si="18"/>
        <v>#DIV/0!</v>
      </c>
      <c r="V52" s="67" t="str">
        <f t="shared" si="18"/>
        <v>#DIV/0!</v>
      </c>
      <c r="W52" s="67" t="str">
        <f t="shared" si="18"/>
        <v>#DIV/0!</v>
      </c>
      <c r="X52" s="69" t="str">
        <f t="shared" si="18"/>
        <v>#DIV/0!</v>
      </c>
    </row>
    <row r="53">
      <c r="M53" s="17"/>
      <c r="N53" s="34">
        <v>7.0</v>
      </c>
      <c r="O53" s="66">
        <f t="shared" ref="O53:X53" si="19">IF($K42*8*2*10&gt;S$20*$Z$27,2,(S$20*$Z$27)/(S$20*$Z$27-$K42*8*10))</f>
        <v>1</v>
      </c>
      <c r="P53" s="67">
        <f t="shared" si="19"/>
        <v>1</v>
      </c>
      <c r="Q53" s="68">
        <f t="shared" si="19"/>
        <v>1</v>
      </c>
      <c r="R53" s="67" t="str">
        <f t="shared" si="19"/>
        <v>#DIV/0!</v>
      </c>
      <c r="S53" s="68" t="str">
        <f t="shared" si="19"/>
        <v>#DIV/0!</v>
      </c>
      <c r="T53" s="67" t="str">
        <f t="shared" si="19"/>
        <v>#DIV/0!</v>
      </c>
      <c r="U53" s="67" t="str">
        <f t="shared" si="19"/>
        <v>#DIV/0!</v>
      </c>
      <c r="V53" s="67" t="str">
        <f t="shared" si="19"/>
        <v>#DIV/0!</v>
      </c>
      <c r="W53" s="67" t="str">
        <f t="shared" si="19"/>
        <v>#DIV/0!</v>
      </c>
      <c r="X53" s="69" t="str">
        <f t="shared" si="19"/>
        <v>#DIV/0!</v>
      </c>
    </row>
    <row r="54">
      <c r="M54" s="17"/>
      <c r="N54" s="34">
        <v>8.0</v>
      </c>
      <c r="O54" s="66">
        <f t="shared" ref="O54:X54" si="20">IF($K43*8*2*10&gt;S$20*$Z$27,2,(S$20*$Z$27)/(S$20*$Z$27-$K43*8*10))</f>
        <v>1</v>
      </c>
      <c r="P54" s="67">
        <f t="shared" si="20"/>
        <v>1</v>
      </c>
      <c r="Q54" s="68">
        <f t="shared" si="20"/>
        <v>1</v>
      </c>
      <c r="R54" s="67" t="str">
        <f t="shared" si="20"/>
        <v>#DIV/0!</v>
      </c>
      <c r="S54" s="68" t="str">
        <f t="shared" si="20"/>
        <v>#DIV/0!</v>
      </c>
      <c r="T54" s="67" t="str">
        <f t="shared" si="20"/>
        <v>#DIV/0!</v>
      </c>
      <c r="U54" s="67" t="str">
        <f t="shared" si="20"/>
        <v>#DIV/0!</v>
      </c>
      <c r="V54" s="67" t="str">
        <f t="shared" si="20"/>
        <v>#DIV/0!</v>
      </c>
      <c r="W54" s="67" t="str">
        <f t="shared" si="20"/>
        <v>#DIV/0!</v>
      </c>
      <c r="X54" s="69" t="str">
        <f t="shared" si="20"/>
        <v>#DIV/0!</v>
      </c>
    </row>
    <row r="55">
      <c r="M55" s="17"/>
      <c r="N55" s="34">
        <v>9.0</v>
      </c>
      <c r="O55" s="66">
        <f t="shared" ref="O55:X55" si="21">IF($K44*8*2*10&gt;S$20*$Z$27,2,(S$20*$Z$27)/(S$20*$Z$27-$K44*8*10))</f>
        <v>1</v>
      </c>
      <c r="P55" s="67">
        <f t="shared" si="21"/>
        <v>1</v>
      </c>
      <c r="Q55" s="68">
        <f t="shared" si="21"/>
        <v>1</v>
      </c>
      <c r="R55" s="67" t="str">
        <f t="shared" si="21"/>
        <v>#DIV/0!</v>
      </c>
      <c r="S55" s="68" t="str">
        <f t="shared" si="21"/>
        <v>#DIV/0!</v>
      </c>
      <c r="T55" s="67" t="str">
        <f t="shared" si="21"/>
        <v>#DIV/0!</v>
      </c>
      <c r="U55" s="67" t="str">
        <f t="shared" si="21"/>
        <v>#DIV/0!</v>
      </c>
      <c r="V55" s="67" t="str">
        <f t="shared" si="21"/>
        <v>#DIV/0!</v>
      </c>
      <c r="W55" s="67" t="str">
        <f t="shared" si="21"/>
        <v>#DIV/0!</v>
      </c>
      <c r="X55" s="69" t="str">
        <f t="shared" si="21"/>
        <v>#DIV/0!</v>
      </c>
    </row>
    <row r="56">
      <c r="M56" s="17"/>
      <c r="N56" s="34">
        <v>10.0</v>
      </c>
      <c r="O56" s="66">
        <f t="shared" ref="O56:X56" si="22">IF($K45*8*2*10&gt;S$20*$Z$27,2,(S$20*$Z$27)/(S$20*$Z$27-$K45*8*10))</f>
        <v>1</v>
      </c>
      <c r="P56" s="67">
        <f t="shared" si="22"/>
        <v>1</v>
      </c>
      <c r="Q56" s="68">
        <f t="shared" si="22"/>
        <v>1</v>
      </c>
      <c r="R56" s="67" t="str">
        <f t="shared" si="22"/>
        <v>#DIV/0!</v>
      </c>
      <c r="S56" s="68" t="str">
        <f t="shared" si="22"/>
        <v>#DIV/0!</v>
      </c>
      <c r="T56" s="67" t="str">
        <f t="shared" si="22"/>
        <v>#DIV/0!</v>
      </c>
      <c r="U56" s="67" t="str">
        <f t="shared" si="22"/>
        <v>#DIV/0!</v>
      </c>
      <c r="V56" s="67" t="str">
        <f t="shared" si="22"/>
        <v>#DIV/0!</v>
      </c>
      <c r="W56" s="67" t="str">
        <f t="shared" si="22"/>
        <v>#DIV/0!</v>
      </c>
      <c r="X56" s="69" t="str">
        <f t="shared" si="22"/>
        <v>#DIV/0!</v>
      </c>
    </row>
    <row r="57">
      <c r="M57" s="24"/>
      <c r="N57" s="34">
        <v>11.0</v>
      </c>
      <c r="O57" s="71">
        <f t="shared" ref="O57:X57" si="23">IF($K46*8*2*10&gt;S$20*$Z$27,2,(S$20*$Z$27)/(S$20*$Z$27-$K46*8*10))</f>
        <v>1</v>
      </c>
      <c r="P57" s="72">
        <f t="shared" si="23"/>
        <v>1</v>
      </c>
      <c r="Q57" s="73">
        <f t="shared" si="23"/>
        <v>1</v>
      </c>
      <c r="R57" s="72" t="str">
        <f t="shared" si="23"/>
        <v>#DIV/0!</v>
      </c>
      <c r="S57" s="73" t="str">
        <f t="shared" si="23"/>
        <v>#DIV/0!</v>
      </c>
      <c r="T57" s="72" t="str">
        <f t="shared" si="23"/>
        <v>#DIV/0!</v>
      </c>
      <c r="U57" s="72" t="str">
        <f t="shared" si="23"/>
        <v>#DIV/0!</v>
      </c>
      <c r="V57" s="72" t="str">
        <f t="shared" si="23"/>
        <v>#DIV/0!</v>
      </c>
      <c r="W57" s="72" t="str">
        <f t="shared" si="23"/>
        <v>#DIV/0!</v>
      </c>
      <c r="X57" s="74" t="str">
        <f t="shared" si="23"/>
        <v>#DIV/0!</v>
      </c>
    </row>
  </sheetData>
  <mergeCells count="12">
    <mergeCell ref="D20:G20"/>
    <mergeCell ref="B22:B32"/>
    <mergeCell ref="Y23:Z23"/>
    <mergeCell ref="O45:X45"/>
    <mergeCell ref="M47:M57"/>
    <mergeCell ref="C2:E2"/>
    <mergeCell ref="I5:J5"/>
    <mergeCell ref="O5:P5"/>
    <mergeCell ref="L17:W17"/>
    <mergeCell ref="B18:G18"/>
    <mergeCell ref="L19:U19"/>
    <mergeCell ref="J21:J3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9" max="9" width="16.57"/>
    <col customWidth="1" min="10" max="10" width="13.86"/>
    <col customWidth="1" min="11" max="11" width="28.57"/>
    <col customWidth="1" min="12" max="13" width="22.86"/>
  </cols>
  <sheetData>
    <row r="1">
      <c r="A1" s="1" t="s">
        <v>28</v>
      </c>
      <c r="B1" s="1" t="s">
        <v>29</v>
      </c>
      <c r="C1" s="1" t="s">
        <v>30</v>
      </c>
      <c r="D1" s="1" t="s">
        <v>31</v>
      </c>
      <c r="E1" s="1" t="s">
        <v>32</v>
      </c>
      <c r="F1" s="1" t="s">
        <v>33</v>
      </c>
      <c r="G1" s="1" t="s">
        <v>34</v>
      </c>
      <c r="H1" s="1" t="s">
        <v>35</v>
      </c>
      <c r="I1" s="1" t="s">
        <v>36</v>
      </c>
      <c r="J1" s="1" t="s">
        <v>37</v>
      </c>
      <c r="K1" s="1" t="s">
        <v>38</v>
      </c>
      <c r="L1" s="1" t="s">
        <v>39</v>
      </c>
      <c r="M1" s="1" t="s">
        <v>40</v>
      </c>
    </row>
    <row r="2">
      <c r="A2" s="1" t="s">
        <v>41</v>
      </c>
      <c r="B2" s="1" t="s">
        <v>42</v>
      </c>
      <c r="C2" s="1">
        <v>1.33</v>
      </c>
      <c r="D2" s="1">
        <v>10.26</v>
      </c>
      <c r="E2" s="1">
        <v>8.93</v>
      </c>
      <c r="F2" s="1">
        <v>0.0</v>
      </c>
      <c r="G2" s="1">
        <v>8.93</v>
      </c>
      <c r="H2" s="1">
        <v>160.0</v>
      </c>
      <c r="I2" s="1">
        <v>17.91</v>
      </c>
      <c r="J2" s="1">
        <v>17.91</v>
      </c>
      <c r="K2" s="1" t="s">
        <v>43</v>
      </c>
      <c r="L2" s="1">
        <v>-160.0</v>
      </c>
      <c r="M2" s="1">
        <v>0.0</v>
      </c>
    </row>
    <row r="3">
      <c r="A3" s="1" t="s">
        <v>41</v>
      </c>
      <c r="B3" s="1" t="s">
        <v>42</v>
      </c>
      <c r="C3" s="1">
        <v>10.29</v>
      </c>
      <c r="D3" s="1">
        <v>12.47</v>
      </c>
      <c r="E3" s="1">
        <v>2.18</v>
      </c>
      <c r="F3" s="1">
        <v>0.0</v>
      </c>
      <c r="G3" s="1">
        <v>2.18</v>
      </c>
      <c r="H3" s="1">
        <v>168.0</v>
      </c>
      <c r="I3" s="1">
        <v>76.97</v>
      </c>
      <c r="J3" s="1">
        <v>77.01</v>
      </c>
      <c r="K3" s="1" t="s">
        <v>44</v>
      </c>
      <c r="L3" s="1">
        <v>84.0</v>
      </c>
      <c r="M3" s="1">
        <v>84.0</v>
      </c>
    </row>
    <row r="4">
      <c r="A4" s="1" t="s">
        <v>41</v>
      </c>
      <c r="B4" s="1" t="s">
        <v>42</v>
      </c>
      <c r="C4" s="1">
        <v>13.13</v>
      </c>
      <c r="D4" s="1">
        <v>22.51</v>
      </c>
      <c r="E4" s="1">
        <v>9.37</v>
      </c>
      <c r="F4" s="1">
        <v>0.0</v>
      </c>
      <c r="G4" s="1">
        <v>9.37</v>
      </c>
      <c r="H4" s="1">
        <v>160.0</v>
      </c>
      <c r="I4" s="1">
        <v>17.07</v>
      </c>
      <c r="J4" s="1">
        <v>17.07</v>
      </c>
      <c r="K4" s="1" t="s">
        <v>43</v>
      </c>
      <c r="L4" s="1">
        <v>-160.0</v>
      </c>
      <c r="M4" s="1">
        <v>0.0</v>
      </c>
    </row>
    <row r="5">
      <c r="A5" s="1" t="s">
        <v>41</v>
      </c>
      <c r="B5" s="1" t="s">
        <v>42</v>
      </c>
      <c r="C5" s="1">
        <v>22.52</v>
      </c>
      <c r="D5" s="1">
        <v>25.11</v>
      </c>
      <c r="E5" s="1">
        <v>2.59</v>
      </c>
      <c r="F5" s="1">
        <v>0.0</v>
      </c>
      <c r="G5" s="1">
        <v>2.59</v>
      </c>
      <c r="H5" s="1">
        <v>168.0</v>
      </c>
      <c r="I5" s="1">
        <v>64.91</v>
      </c>
      <c r="J5" s="1">
        <v>64.94</v>
      </c>
      <c r="K5" s="1" t="s">
        <v>44</v>
      </c>
      <c r="L5" s="1">
        <v>84.0</v>
      </c>
      <c r="M5" s="1">
        <v>84.0</v>
      </c>
    </row>
    <row r="6">
      <c r="A6" s="1" t="s">
        <v>41</v>
      </c>
      <c r="B6" s="1" t="s">
        <v>42</v>
      </c>
      <c r="C6" s="1">
        <v>25.37</v>
      </c>
      <c r="D6" s="1">
        <v>32.48</v>
      </c>
      <c r="E6" s="1">
        <v>7.11</v>
      </c>
      <c r="F6" s="1">
        <v>0.0</v>
      </c>
      <c r="G6" s="1">
        <v>7.11</v>
      </c>
      <c r="H6" s="1">
        <v>160.0</v>
      </c>
      <c r="I6" s="1">
        <v>22.51</v>
      </c>
      <c r="J6" s="1">
        <v>22.51</v>
      </c>
      <c r="K6" s="1" t="s">
        <v>43</v>
      </c>
      <c r="L6" s="1">
        <v>-160.0</v>
      </c>
      <c r="M6" s="1">
        <v>0.0</v>
      </c>
    </row>
    <row r="7">
      <c r="A7" s="1" t="s">
        <v>41</v>
      </c>
      <c r="B7" s="1" t="s">
        <v>42</v>
      </c>
      <c r="C7" s="1">
        <v>32.53</v>
      </c>
      <c r="D7" s="1">
        <v>35.02</v>
      </c>
      <c r="E7" s="1">
        <v>2.49</v>
      </c>
      <c r="F7" s="1">
        <v>0.0</v>
      </c>
      <c r="G7" s="1">
        <v>2.49</v>
      </c>
      <c r="H7" s="1">
        <v>168.0</v>
      </c>
      <c r="I7" s="1">
        <v>67.36</v>
      </c>
      <c r="J7" s="1">
        <v>67.4</v>
      </c>
      <c r="K7" s="1" t="s">
        <v>44</v>
      </c>
      <c r="L7" s="1">
        <v>84.0</v>
      </c>
      <c r="M7" s="1">
        <v>84.0</v>
      </c>
    </row>
    <row r="8">
      <c r="A8" s="1" t="s">
        <v>41</v>
      </c>
      <c r="B8" s="1" t="s">
        <v>42</v>
      </c>
      <c r="C8" s="1">
        <v>35.17</v>
      </c>
      <c r="D8" s="1">
        <v>40.0</v>
      </c>
      <c r="E8" s="1">
        <v>4.83</v>
      </c>
      <c r="F8" s="1">
        <v>0.0</v>
      </c>
      <c r="G8" s="1">
        <v>4.83</v>
      </c>
      <c r="H8" s="1">
        <v>160.0</v>
      </c>
      <c r="I8" s="1">
        <v>33.14</v>
      </c>
      <c r="J8" s="1">
        <v>33.14</v>
      </c>
      <c r="K8" s="1" t="s">
        <v>43</v>
      </c>
      <c r="L8" s="1">
        <v>-160.0</v>
      </c>
      <c r="M8" s="1">
        <v>0.0</v>
      </c>
    </row>
    <row r="9">
      <c r="A9" s="1" t="s">
        <v>41</v>
      </c>
      <c r="B9" s="1" t="s">
        <v>42</v>
      </c>
      <c r="C9" s="1">
        <v>40.0</v>
      </c>
      <c r="D9" s="1">
        <v>43.04</v>
      </c>
      <c r="E9" s="1">
        <v>3.04</v>
      </c>
      <c r="F9" s="1">
        <v>0.0</v>
      </c>
      <c r="G9" s="1">
        <v>3.04</v>
      </c>
      <c r="H9" s="1">
        <v>168.0</v>
      </c>
      <c r="I9" s="1">
        <v>55.26</v>
      </c>
      <c r="J9" s="1">
        <v>55.28</v>
      </c>
      <c r="K9" s="1" t="s">
        <v>44</v>
      </c>
      <c r="L9" s="1">
        <v>84.0</v>
      </c>
      <c r="M9" s="1">
        <v>84.0</v>
      </c>
    </row>
    <row r="10">
      <c r="A10" s="1" t="s">
        <v>41</v>
      </c>
      <c r="B10" s="1" t="s">
        <v>42</v>
      </c>
      <c r="C10" s="1">
        <v>43.51</v>
      </c>
      <c r="D10" s="1">
        <v>48.89</v>
      </c>
      <c r="E10" s="1">
        <v>5.38</v>
      </c>
      <c r="F10" s="1">
        <v>0.0</v>
      </c>
      <c r="G10" s="1">
        <v>5.38</v>
      </c>
      <c r="H10" s="1">
        <v>160.0</v>
      </c>
      <c r="I10" s="1">
        <v>29.75</v>
      </c>
      <c r="J10" s="1">
        <v>29.75</v>
      </c>
      <c r="K10" s="1" t="s">
        <v>43</v>
      </c>
      <c r="L10" s="1">
        <v>-160.0</v>
      </c>
      <c r="M10" s="1">
        <v>0.0</v>
      </c>
    </row>
    <row r="11">
      <c r="A11" s="1" t="s">
        <v>41</v>
      </c>
      <c r="B11" s="1" t="s">
        <v>42</v>
      </c>
      <c r="C11" s="1">
        <v>49.16</v>
      </c>
      <c r="D11" s="1">
        <v>51.28</v>
      </c>
      <c r="E11" s="1">
        <v>2.12</v>
      </c>
      <c r="F11" s="1">
        <v>0.0</v>
      </c>
      <c r="G11" s="1">
        <v>2.11</v>
      </c>
      <c r="H11" s="1">
        <v>168.0</v>
      </c>
      <c r="I11" s="1">
        <v>79.4</v>
      </c>
      <c r="J11" s="1">
        <v>79.45</v>
      </c>
      <c r="K11" s="1" t="s">
        <v>44</v>
      </c>
      <c r="L11" s="1">
        <v>84.0</v>
      </c>
      <c r="M11" s="1">
        <v>84.0</v>
      </c>
    </row>
    <row r="12">
      <c r="A12" s="1" t="s">
        <v>41</v>
      </c>
      <c r="B12" s="1" t="s">
        <v>42</v>
      </c>
      <c r="C12" s="1">
        <v>51.51</v>
      </c>
      <c r="D12" s="1">
        <v>57.62</v>
      </c>
      <c r="E12" s="1">
        <v>6.11</v>
      </c>
      <c r="F12" s="1">
        <v>0.0</v>
      </c>
      <c r="G12" s="1">
        <v>6.11</v>
      </c>
      <c r="H12" s="1">
        <v>160.0</v>
      </c>
      <c r="I12" s="1">
        <v>26.18</v>
      </c>
      <c r="J12" s="1">
        <v>26.18</v>
      </c>
      <c r="K12" s="1" t="s">
        <v>43</v>
      </c>
      <c r="L12" s="1">
        <v>-160.0</v>
      </c>
      <c r="M12" s="1">
        <v>0.0</v>
      </c>
    </row>
    <row r="13">
      <c r="A13" s="1" t="s">
        <v>41</v>
      </c>
      <c r="B13" s="1" t="s">
        <v>42</v>
      </c>
      <c r="C13" s="1">
        <v>57.62</v>
      </c>
      <c r="D13" s="1">
        <v>61.43</v>
      </c>
      <c r="E13" s="1">
        <v>3.81</v>
      </c>
      <c r="F13" s="1">
        <v>0.0</v>
      </c>
      <c r="G13" s="1">
        <v>3.81</v>
      </c>
      <c r="H13" s="1">
        <v>168.0</v>
      </c>
      <c r="I13" s="1">
        <v>44.04</v>
      </c>
      <c r="J13" s="1">
        <v>44.05</v>
      </c>
      <c r="K13" s="1" t="s">
        <v>44</v>
      </c>
      <c r="L13" s="1">
        <v>84.0</v>
      </c>
      <c r="M13" s="1">
        <v>84.0</v>
      </c>
    </row>
    <row r="14">
      <c r="A14" s="1" t="s">
        <v>41</v>
      </c>
      <c r="B14" s="1" t="s">
        <v>42</v>
      </c>
      <c r="C14" s="1">
        <v>61.69</v>
      </c>
      <c r="D14" s="1">
        <v>69.92</v>
      </c>
      <c r="E14" s="1">
        <v>8.23</v>
      </c>
      <c r="F14" s="1">
        <v>0.0</v>
      </c>
      <c r="G14" s="1">
        <v>8.23</v>
      </c>
      <c r="H14" s="1">
        <v>160.0</v>
      </c>
      <c r="I14" s="1">
        <v>19.44</v>
      </c>
      <c r="J14" s="1">
        <v>19.44</v>
      </c>
      <c r="K14" s="1" t="s">
        <v>43</v>
      </c>
      <c r="L14" s="1">
        <v>-160.0</v>
      </c>
      <c r="M14" s="1">
        <v>0.0</v>
      </c>
    </row>
    <row r="15">
      <c r="A15" s="1" t="s">
        <v>41</v>
      </c>
      <c r="B15" s="1" t="s">
        <v>42</v>
      </c>
      <c r="C15" s="1">
        <v>70.07</v>
      </c>
      <c r="D15" s="1">
        <v>72.53</v>
      </c>
      <c r="E15" s="1">
        <v>2.46</v>
      </c>
      <c r="F15" s="1">
        <v>0.0</v>
      </c>
      <c r="G15" s="1">
        <v>2.46</v>
      </c>
      <c r="H15" s="1">
        <v>168.0</v>
      </c>
      <c r="I15" s="1">
        <v>68.3</v>
      </c>
      <c r="J15" s="1">
        <v>68.34</v>
      </c>
      <c r="K15" s="1" t="s">
        <v>44</v>
      </c>
      <c r="L15" s="1">
        <v>84.0</v>
      </c>
      <c r="M15" s="1">
        <v>84.0</v>
      </c>
    </row>
    <row r="16">
      <c r="A16" s="1" t="s">
        <v>41</v>
      </c>
      <c r="B16" s="1" t="s">
        <v>42</v>
      </c>
      <c r="C16" s="1">
        <v>72.73</v>
      </c>
      <c r="D16" s="1">
        <v>79.88</v>
      </c>
      <c r="E16" s="1">
        <v>7.14</v>
      </c>
      <c r="F16" s="1">
        <v>0.0</v>
      </c>
      <c r="G16" s="1">
        <v>7.14</v>
      </c>
      <c r="H16" s="1">
        <v>160.0</v>
      </c>
      <c r="I16" s="1">
        <v>22.4</v>
      </c>
      <c r="J16" s="1">
        <v>22.4</v>
      </c>
      <c r="K16" s="1" t="s">
        <v>43</v>
      </c>
      <c r="L16" s="1">
        <v>-160.0</v>
      </c>
      <c r="M16" s="1">
        <v>0.0</v>
      </c>
    </row>
    <row r="17">
      <c r="A17" s="1" t="s">
        <v>41</v>
      </c>
      <c r="B17" s="1" t="s">
        <v>42</v>
      </c>
      <c r="C17" s="1">
        <v>79.94</v>
      </c>
      <c r="D17" s="1">
        <v>82.19</v>
      </c>
      <c r="E17" s="1">
        <v>2.26</v>
      </c>
      <c r="F17" s="1">
        <v>0.0</v>
      </c>
      <c r="G17" s="1">
        <v>2.26</v>
      </c>
      <c r="H17" s="1">
        <v>168.0</v>
      </c>
      <c r="I17" s="1">
        <v>74.38</v>
      </c>
      <c r="J17" s="1">
        <v>74.43</v>
      </c>
      <c r="K17" s="1" t="s">
        <v>44</v>
      </c>
      <c r="L17" s="1">
        <v>84.0</v>
      </c>
      <c r="M17" s="1">
        <v>84.0</v>
      </c>
    </row>
    <row r="18">
      <c r="A18" s="1" t="s">
        <v>41</v>
      </c>
      <c r="B18" s="1" t="s">
        <v>42</v>
      </c>
      <c r="C18" s="1">
        <v>82.42</v>
      </c>
      <c r="D18" s="1">
        <v>89.63</v>
      </c>
      <c r="E18" s="1">
        <v>7.2</v>
      </c>
      <c r="F18" s="1">
        <v>0.0</v>
      </c>
      <c r="G18" s="1">
        <v>7.2</v>
      </c>
      <c r="H18" s="1">
        <v>160.0</v>
      </c>
      <c r="I18" s="1">
        <v>22.21</v>
      </c>
      <c r="J18" s="1">
        <v>22.21</v>
      </c>
      <c r="K18" s="1" t="s">
        <v>43</v>
      </c>
      <c r="L18" s="1">
        <v>-160.0</v>
      </c>
      <c r="M18" s="1">
        <v>0.0</v>
      </c>
    </row>
    <row r="19">
      <c r="A19" s="1" t="s">
        <v>41</v>
      </c>
      <c r="B19" s="1" t="s">
        <v>42</v>
      </c>
      <c r="C19" s="1">
        <v>89.66</v>
      </c>
      <c r="D19" s="1">
        <v>92.22</v>
      </c>
      <c r="E19" s="1">
        <v>2.56</v>
      </c>
      <c r="F19" s="1">
        <v>0.0</v>
      </c>
      <c r="G19" s="1">
        <v>2.56</v>
      </c>
      <c r="H19" s="1">
        <v>168.0</v>
      </c>
      <c r="I19" s="1">
        <v>65.58</v>
      </c>
      <c r="J19" s="1">
        <v>65.62</v>
      </c>
      <c r="K19" s="1" t="s">
        <v>44</v>
      </c>
      <c r="L19" s="1">
        <v>84.0</v>
      </c>
      <c r="M19" s="1">
        <v>84.0</v>
      </c>
    </row>
    <row r="20">
      <c r="A20" s="1" t="s">
        <v>41</v>
      </c>
      <c r="B20" s="1" t="s">
        <v>42</v>
      </c>
      <c r="C20" s="1">
        <v>92.36</v>
      </c>
      <c r="D20" s="1">
        <v>98.32</v>
      </c>
      <c r="E20" s="1">
        <v>5.96</v>
      </c>
      <c r="F20" s="1">
        <v>0.0</v>
      </c>
      <c r="G20" s="1">
        <v>5.96</v>
      </c>
      <c r="H20" s="1">
        <v>160.0</v>
      </c>
      <c r="I20" s="1">
        <v>26.82</v>
      </c>
      <c r="J20" s="1">
        <v>26.82</v>
      </c>
      <c r="K20" s="1" t="s">
        <v>43</v>
      </c>
      <c r="L20" s="1">
        <v>-160.0</v>
      </c>
      <c r="M20" s="1">
        <v>0.0</v>
      </c>
    </row>
    <row r="21">
      <c r="A21" s="1" t="s">
        <v>41</v>
      </c>
      <c r="B21" s="1" t="s">
        <v>42</v>
      </c>
      <c r="C21" s="1">
        <v>98.36</v>
      </c>
      <c r="D21" s="1">
        <v>100.69</v>
      </c>
      <c r="E21" s="1">
        <v>2.32</v>
      </c>
      <c r="F21" s="1">
        <v>0.0</v>
      </c>
      <c r="G21" s="1">
        <v>2.32</v>
      </c>
      <c r="H21" s="1">
        <v>168.0</v>
      </c>
      <c r="I21" s="1">
        <v>72.39</v>
      </c>
      <c r="J21" s="1">
        <v>72.44</v>
      </c>
      <c r="K21" s="1" t="s">
        <v>44</v>
      </c>
      <c r="L21" s="1">
        <v>84.0</v>
      </c>
      <c r="M21" s="1">
        <v>84.0</v>
      </c>
    </row>
    <row r="22">
      <c r="A22" s="1" t="s">
        <v>41</v>
      </c>
      <c r="B22" s="1" t="s">
        <v>42</v>
      </c>
      <c r="C22" s="1">
        <v>100.84</v>
      </c>
      <c r="D22" s="1">
        <v>109.11</v>
      </c>
      <c r="E22" s="1">
        <v>8.27</v>
      </c>
      <c r="F22" s="1">
        <v>0.0</v>
      </c>
      <c r="G22" s="1">
        <v>8.27</v>
      </c>
      <c r="H22" s="1">
        <v>160.0</v>
      </c>
      <c r="I22" s="1">
        <v>19.34</v>
      </c>
      <c r="J22" s="1">
        <v>19.34</v>
      </c>
      <c r="K22" s="1" t="s">
        <v>43</v>
      </c>
      <c r="L22" s="1">
        <v>-160.0</v>
      </c>
      <c r="M22" s="1">
        <v>0.0</v>
      </c>
    </row>
    <row r="23">
      <c r="A23" s="1" t="s">
        <v>41</v>
      </c>
      <c r="B23" s="1" t="s">
        <v>42</v>
      </c>
      <c r="C23" s="1">
        <v>109.29</v>
      </c>
      <c r="D23" s="1">
        <v>111.21</v>
      </c>
      <c r="E23" s="1">
        <v>1.92</v>
      </c>
      <c r="F23" s="1">
        <v>0.0</v>
      </c>
      <c r="G23" s="1">
        <v>1.92</v>
      </c>
      <c r="H23" s="1">
        <v>168.0</v>
      </c>
      <c r="I23" s="1">
        <v>87.29</v>
      </c>
      <c r="J23" s="1">
        <v>87.35</v>
      </c>
      <c r="K23" s="1" t="s">
        <v>44</v>
      </c>
      <c r="L23" s="1">
        <v>84.0</v>
      </c>
      <c r="M23" s="1">
        <v>84.0</v>
      </c>
    </row>
    <row r="24">
      <c r="A24" s="1" t="s">
        <v>41</v>
      </c>
      <c r="B24" s="1" t="s">
        <v>42</v>
      </c>
      <c r="C24" s="1">
        <v>111.39</v>
      </c>
      <c r="D24" s="1">
        <v>120.75</v>
      </c>
      <c r="E24" s="1">
        <v>9.36</v>
      </c>
      <c r="F24" s="1">
        <v>0.0</v>
      </c>
      <c r="G24" s="1">
        <v>9.36</v>
      </c>
      <c r="H24" s="1">
        <v>160.0</v>
      </c>
      <c r="I24" s="1">
        <v>17.09</v>
      </c>
      <c r="J24" s="1">
        <v>17.09</v>
      </c>
      <c r="K24" s="1" t="s">
        <v>43</v>
      </c>
      <c r="L24" s="1">
        <v>-160.0</v>
      </c>
      <c r="M24" s="1">
        <v>0.0</v>
      </c>
    </row>
    <row r="25">
      <c r="A25" s="1" t="s">
        <v>41</v>
      </c>
      <c r="B25" s="1" t="s">
        <v>42</v>
      </c>
      <c r="C25" s="1">
        <v>120.79</v>
      </c>
      <c r="D25" s="1">
        <v>123.17</v>
      </c>
      <c r="E25" s="1">
        <v>2.38</v>
      </c>
      <c r="F25" s="1">
        <v>0.0</v>
      </c>
      <c r="G25" s="1">
        <v>2.37</v>
      </c>
      <c r="H25" s="1">
        <v>168.0</v>
      </c>
      <c r="I25" s="1">
        <v>70.7</v>
      </c>
      <c r="J25" s="1">
        <v>70.75</v>
      </c>
      <c r="K25" s="1" t="s">
        <v>44</v>
      </c>
      <c r="L25" s="1">
        <v>84.0</v>
      </c>
      <c r="M25" s="1">
        <v>84.0</v>
      </c>
    </row>
    <row r="26">
      <c r="A26" s="1" t="s">
        <v>41</v>
      </c>
      <c r="B26" s="1" t="s">
        <v>42</v>
      </c>
      <c r="C26" s="1">
        <v>123.3</v>
      </c>
      <c r="D26" s="1">
        <v>129.52</v>
      </c>
      <c r="E26" s="1">
        <v>6.22</v>
      </c>
      <c r="F26" s="1">
        <v>0.0</v>
      </c>
      <c r="G26" s="1">
        <v>6.22</v>
      </c>
      <c r="H26" s="1">
        <v>160.0</v>
      </c>
      <c r="I26" s="1">
        <v>25.72</v>
      </c>
      <c r="J26" s="1">
        <v>25.72</v>
      </c>
      <c r="K26" s="1" t="s">
        <v>43</v>
      </c>
      <c r="L26" s="1">
        <v>-160.0</v>
      </c>
      <c r="M26" s="1">
        <v>0.0</v>
      </c>
    </row>
    <row r="27">
      <c r="A27" s="1" t="s">
        <v>41</v>
      </c>
      <c r="B27" s="1" t="s">
        <v>42</v>
      </c>
      <c r="C27" s="1">
        <v>129.6</v>
      </c>
      <c r="D27" s="1">
        <v>132.0</v>
      </c>
      <c r="E27" s="1">
        <v>2.4</v>
      </c>
      <c r="F27" s="1">
        <v>0.0</v>
      </c>
      <c r="G27" s="1">
        <v>2.4</v>
      </c>
      <c r="H27" s="1">
        <v>168.0</v>
      </c>
      <c r="I27" s="1">
        <v>70.07</v>
      </c>
      <c r="J27" s="1">
        <v>70.12</v>
      </c>
      <c r="K27" s="1" t="s">
        <v>44</v>
      </c>
      <c r="L27" s="1">
        <v>84.0</v>
      </c>
      <c r="M27" s="1">
        <v>84.0</v>
      </c>
    </row>
    <row r="28">
      <c r="A28" s="1" t="s">
        <v>41</v>
      </c>
      <c r="B28" s="1" t="s">
        <v>42</v>
      </c>
      <c r="C28" s="1">
        <v>132.15</v>
      </c>
      <c r="D28" s="1">
        <v>136.18</v>
      </c>
      <c r="E28" s="1">
        <v>4.03</v>
      </c>
      <c r="F28" s="1">
        <v>0.0</v>
      </c>
      <c r="G28" s="1">
        <v>4.03</v>
      </c>
      <c r="H28" s="1">
        <v>160.0</v>
      </c>
      <c r="I28" s="1">
        <v>39.73</v>
      </c>
      <c r="J28" s="1">
        <v>39.73</v>
      </c>
      <c r="K28" s="1" t="s">
        <v>43</v>
      </c>
      <c r="L28" s="1">
        <v>-160.0</v>
      </c>
      <c r="M28" s="1">
        <v>0.0</v>
      </c>
    </row>
    <row r="29">
      <c r="A29" s="1" t="s">
        <v>41</v>
      </c>
      <c r="B29" s="1" t="s">
        <v>42</v>
      </c>
      <c r="C29" s="1">
        <v>136.26</v>
      </c>
      <c r="D29" s="1">
        <v>138.27</v>
      </c>
      <c r="E29" s="1">
        <v>2.01</v>
      </c>
      <c r="F29" s="1">
        <v>0.0</v>
      </c>
      <c r="G29" s="1">
        <v>2.01</v>
      </c>
      <c r="H29" s="1">
        <v>168.0</v>
      </c>
      <c r="I29" s="1">
        <v>83.67</v>
      </c>
      <c r="J29" s="1">
        <v>83.73</v>
      </c>
      <c r="K29" s="1" t="s">
        <v>44</v>
      </c>
      <c r="L29" s="1">
        <v>84.0</v>
      </c>
      <c r="M29" s="1">
        <v>84.0</v>
      </c>
    </row>
    <row r="30">
      <c r="A30" s="1" t="s">
        <v>41</v>
      </c>
      <c r="B30" s="1" t="s">
        <v>42</v>
      </c>
      <c r="C30" s="1">
        <v>138.94</v>
      </c>
      <c r="D30" s="1">
        <v>147.97</v>
      </c>
      <c r="E30" s="1">
        <v>9.03</v>
      </c>
      <c r="F30" s="1">
        <v>0.0</v>
      </c>
      <c r="G30" s="1">
        <v>9.03</v>
      </c>
      <c r="H30" s="1">
        <v>160.0</v>
      </c>
      <c r="I30" s="1">
        <v>17.71</v>
      </c>
      <c r="J30" s="1">
        <v>17.71</v>
      </c>
      <c r="K30" s="1" t="s">
        <v>43</v>
      </c>
      <c r="L30" s="1">
        <v>-160.0</v>
      </c>
      <c r="M30" s="1">
        <v>0.0</v>
      </c>
    </row>
    <row r="31">
      <c r="A31" s="1" t="s">
        <v>41</v>
      </c>
      <c r="B31" s="1" t="s">
        <v>42</v>
      </c>
      <c r="C31" s="1">
        <v>148.15</v>
      </c>
      <c r="D31" s="1">
        <v>150.85</v>
      </c>
      <c r="E31" s="1">
        <v>2.71</v>
      </c>
      <c r="F31" s="1">
        <v>0.0</v>
      </c>
      <c r="G31" s="1">
        <v>2.71</v>
      </c>
      <c r="H31" s="1">
        <v>168.0</v>
      </c>
      <c r="I31" s="1">
        <v>62.06</v>
      </c>
      <c r="J31" s="1">
        <v>62.1</v>
      </c>
      <c r="K31" s="1" t="s">
        <v>44</v>
      </c>
      <c r="L31" s="1">
        <v>84.0</v>
      </c>
      <c r="M31" s="1">
        <v>84.0</v>
      </c>
    </row>
    <row r="32">
      <c r="A32" s="1" t="s">
        <v>41</v>
      </c>
      <c r="B32" s="1" t="s">
        <v>42</v>
      </c>
      <c r="C32" s="1">
        <v>151.02</v>
      </c>
      <c r="D32" s="1">
        <v>157.5</v>
      </c>
      <c r="E32" s="1">
        <v>6.48</v>
      </c>
      <c r="F32" s="1">
        <v>0.0</v>
      </c>
      <c r="G32" s="1">
        <v>6.48</v>
      </c>
      <c r="H32" s="1">
        <v>160.0</v>
      </c>
      <c r="I32" s="1">
        <v>24.7</v>
      </c>
      <c r="J32" s="1">
        <v>24.7</v>
      </c>
      <c r="K32" s="1" t="s">
        <v>43</v>
      </c>
      <c r="L32" s="1">
        <v>-160.0</v>
      </c>
      <c r="M32" s="1">
        <v>0.0</v>
      </c>
    </row>
    <row r="33">
      <c r="A33" s="1" t="s">
        <v>41</v>
      </c>
      <c r="B33" s="1" t="s">
        <v>42</v>
      </c>
      <c r="C33" s="1">
        <v>157.6</v>
      </c>
      <c r="D33" s="1">
        <v>160.4</v>
      </c>
      <c r="E33" s="1">
        <v>2.8</v>
      </c>
      <c r="F33" s="1">
        <v>0.0</v>
      </c>
      <c r="G33" s="1">
        <v>2.8</v>
      </c>
      <c r="H33" s="1">
        <v>168.0</v>
      </c>
      <c r="I33" s="1">
        <v>60.0</v>
      </c>
      <c r="J33" s="1">
        <v>60.03</v>
      </c>
      <c r="K33" s="1" t="s">
        <v>44</v>
      </c>
      <c r="L33" s="1">
        <v>84.0</v>
      </c>
      <c r="M33" s="1">
        <v>84.0</v>
      </c>
    </row>
    <row r="34">
      <c r="A34" s="1" t="s">
        <v>41</v>
      </c>
      <c r="B34" s="1" t="s">
        <v>42</v>
      </c>
      <c r="C34" s="1">
        <v>160.54</v>
      </c>
      <c r="D34" s="1">
        <v>170.65</v>
      </c>
      <c r="E34" s="1">
        <v>10.1</v>
      </c>
      <c r="F34" s="1">
        <v>0.0</v>
      </c>
      <c r="G34" s="1">
        <v>10.1</v>
      </c>
      <c r="H34" s="1">
        <v>160.0</v>
      </c>
      <c r="I34" s="1">
        <v>15.84</v>
      </c>
      <c r="J34" s="1">
        <v>15.84</v>
      </c>
      <c r="K34" s="1" t="s">
        <v>43</v>
      </c>
      <c r="L34" s="1">
        <v>-160.0</v>
      </c>
      <c r="M34" s="1">
        <v>0.0</v>
      </c>
    </row>
    <row r="35">
      <c r="A35" s="1" t="s">
        <v>41</v>
      </c>
      <c r="B35" s="1" t="s">
        <v>42</v>
      </c>
      <c r="C35" s="1">
        <v>170.72</v>
      </c>
      <c r="D35" s="1">
        <v>173.07</v>
      </c>
      <c r="E35" s="1">
        <v>2.35</v>
      </c>
      <c r="F35" s="1">
        <v>0.0</v>
      </c>
      <c r="G35" s="1">
        <v>2.35</v>
      </c>
      <c r="H35" s="1">
        <v>168.0</v>
      </c>
      <c r="I35" s="1">
        <v>71.41</v>
      </c>
      <c r="J35" s="1">
        <v>71.46</v>
      </c>
      <c r="K35" s="1" t="s">
        <v>44</v>
      </c>
      <c r="L35" s="1">
        <v>84.0</v>
      </c>
      <c r="M35" s="1">
        <v>84.0</v>
      </c>
    </row>
    <row r="36">
      <c r="A36" s="1" t="s">
        <v>41</v>
      </c>
      <c r="B36" s="1" t="s">
        <v>42</v>
      </c>
      <c r="C36" s="1">
        <v>173.33</v>
      </c>
      <c r="D36" s="1">
        <v>181.94</v>
      </c>
      <c r="E36" s="1">
        <v>8.62</v>
      </c>
      <c r="F36" s="1">
        <v>0.0</v>
      </c>
      <c r="G36" s="1">
        <v>8.62</v>
      </c>
      <c r="H36" s="1">
        <v>160.0</v>
      </c>
      <c r="I36" s="1">
        <v>18.57</v>
      </c>
      <c r="J36" s="1">
        <v>18.57</v>
      </c>
      <c r="K36" s="1" t="s">
        <v>43</v>
      </c>
      <c r="L36" s="1">
        <v>-160.0</v>
      </c>
      <c r="M36" s="1">
        <v>0.0</v>
      </c>
    </row>
    <row r="37">
      <c r="A37" s="1" t="s">
        <v>41</v>
      </c>
      <c r="B37" s="1" t="s">
        <v>42</v>
      </c>
      <c r="C37" s="1">
        <v>182.02</v>
      </c>
      <c r="D37" s="1">
        <v>184.06</v>
      </c>
      <c r="E37" s="1">
        <v>2.04</v>
      </c>
      <c r="F37" s="1">
        <v>0.0</v>
      </c>
      <c r="G37" s="1">
        <v>2.04</v>
      </c>
      <c r="H37" s="1">
        <v>168.0</v>
      </c>
      <c r="I37" s="1">
        <v>82.26</v>
      </c>
      <c r="J37" s="1">
        <v>82.31</v>
      </c>
      <c r="K37" s="1" t="s">
        <v>44</v>
      </c>
      <c r="L37" s="1">
        <v>84.0</v>
      </c>
      <c r="M37" s="1">
        <v>84.0</v>
      </c>
    </row>
    <row r="38">
      <c r="A38" s="1" t="s">
        <v>41</v>
      </c>
      <c r="B38" s="1" t="s">
        <v>42</v>
      </c>
      <c r="C38" s="1">
        <v>184.29</v>
      </c>
      <c r="D38" s="1">
        <v>194.93</v>
      </c>
      <c r="E38" s="1">
        <v>10.64</v>
      </c>
      <c r="F38" s="1">
        <v>0.0</v>
      </c>
      <c r="G38" s="1">
        <v>10.64</v>
      </c>
      <c r="H38" s="1">
        <v>160.0</v>
      </c>
      <c r="I38" s="1">
        <v>15.04</v>
      </c>
      <c r="J38" s="1">
        <v>15.04</v>
      </c>
      <c r="K38" s="1" t="s">
        <v>43</v>
      </c>
      <c r="L38" s="1">
        <v>-160.0</v>
      </c>
      <c r="M38" s="1">
        <v>0.0</v>
      </c>
    </row>
    <row r="39">
      <c r="A39" s="1" t="s">
        <v>41</v>
      </c>
      <c r="B39" s="1" t="s">
        <v>42</v>
      </c>
      <c r="C39" s="1">
        <v>194.98</v>
      </c>
      <c r="D39" s="1">
        <v>197.53</v>
      </c>
      <c r="E39" s="1">
        <v>2.54</v>
      </c>
      <c r="F39" s="1">
        <v>0.0</v>
      </c>
      <c r="G39" s="1">
        <v>2.54</v>
      </c>
      <c r="H39" s="1">
        <v>168.0</v>
      </c>
      <c r="I39" s="1">
        <v>66.02</v>
      </c>
      <c r="J39" s="1">
        <v>66.05</v>
      </c>
      <c r="K39" s="1" t="s">
        <v>44</v>
      </c>
      <c r="L39" s="1">
        <v>84.0</v>
      </c>
      <c r="M39" s="1">
        <v>84.0</v>
      </c>
    </row>
    <row r="40">
      <c r="A40" s="1" t="s">
        <v>41</v>
      </c>
      <c r="B40" s="1" t="s">
        <v>42</v>
      </c>
      <c r="C40" s="1">
        <v>197.88</v>
      </c>
      <c r="D40" s="1">
        <v>205.01</v>
      </c>
      <c r="E40" s="1">
        <v>7.13</v>
      </c>
      <c r="F40" s="1">
        <v>0.0</v>
      </c>
      <c r="G40" s="1">
        <v>7.13</v>
      </c>
      <c r="H40" s="1">
        <v>160.0</v>
      </c>
      <c r="I40" s="1">
        <v>22.43</v>
      </c>
      <c r="J40" s="1">
        <v>22.43</v>
      </c>
      <c r="K40" s="1" t="s">
        <v>43</v>
      </c>
      <c r="L40" s="1">
        <v>-160.0</v>
      </c>
      <c r="M40" s="1">
        <v>0.0</v>
      </c>
    </row>
    <row r="41">
      <c r="A41" s="1" t="s">
        <v>41</v>
      </c>
      <c r="B41" s="1" t="s">
        <v>42</v>
      </c>
      <c r="C41" s="1">
        <v>205.28</v>
      </c>
      <c r="D41" s="1">
        <v>208.34</v>
      </c>
      <c r="E41" s="1">
        <v>3.06</v>
      </c>
      <c r="F41" s="1">
        <v>0.0</v>
      </c>
      <c r="G41" s="1">
        <v>3.06</v>
      </c>
      <c r="H41" s="1">
        <v>168.0</v>
      </c>
      <c r="I41" s="1">
        <v>54.93</v>
      </c>
      <c r="J41" s="1">
        <v>54.96</v>
      </c>
      <c r="K41" s="1" t="s">
        <v>44</v>
      </c>
      <c r="L41" s="1">
        <v>84.0</v>
      </c>
      <c r="M41" s="1">
        <v>84.0</v>
      </c>
    </row>
    <row r="42">
      <c r="A42" s="1" t="s">
        <v>41</v>
      </c>
      <c r="B42" s="1" t="s">
        <v>42</v>
      </c>
      <c r="C42" s="1">
        <v>208.54</v>
      </c>
      <c r="D42" s="1">
        <v>217.71</v>
      </c>
      <c r="E42" s="1">
        <v>9.17</v>
      </c>
      <c r="F42" s="1">
        <v>0.0</v>
      </c>
      <c r="G42" s="1">
        <v>9.17</v>
      </c>
      <c r="H42" s="1">
        <v>160.0</v>
      </c>
      <c r="I42" s="1">
        <v>17.45</v>
      </c>
      <c r="J42" s="1">
        <v>17.45</v>
      </c>
      <c r="K42" s="1" t="s">
        <v>43</v>
      </c>
      <c r="L42" s="1">
        <v>-160.0</v>
      </c>
      <c r="M42" s="1">
        <v>0.0</v>
      </c>
    </row>
    <row r="43">
      <c r="A43" s="1" t="s">
        <v>41</v>
      </c>
      <c r="B43" s="1" t="s">
        <v>42</v>
      </c>
      <c r="C43" s="1">
        <v>217.79</v>
      </c>
      <c r="D43" s="1">
        <v>220.52</v>
      </c>
      <c r="E43" s="1">
        <v>2.73</v>
      </c>
      <c r="F43" s="1">
        <v>0.0</v>
      </c>
      <c r="G43" s="1">
        <v>2.73</v>
      </c>
      <c r="H43" s="1">
        <v>168.0</v>
      </c>
      <c r="I43" s="1">
        <v>61.45</v>
      </c>
      <c r="J43" s="1">
        <v>61.48</v>
      </c>
      <c r="K43" s="1" t="s">
        <v>44</v>
      </c>
      <c r="L43" s="1">
        <v>84.0</v>
      </c>
      <c r="M43" s="1">
        <v>84.0</v>
      </c>
    </row>
    <row r="44">
      <c r="A44" s="1" t="s">
        <v>41</v>
      </c>
      <c r="B44" s="1" t="s">
        <v>42</v>
      </c>
      <c r="C44" s="1">
        <v>220.83</v>
      </c>
      <c r="D44" s="1">
        <v>229.78</v>
      </c>
      <c r="E44" s="1">
        <v>8.94</v>
      </c>
      <c r="F44" s="1">
        <v>0.0</v>
      </c>
      <c r="G44" s="1">
        <v>8.94</v>
      </c>
      <c r="H44" s="1">
        <v>160.0</v>
      </c>
      <c r="I44" s="1">
        <v>17.89</v>
      </c>
      <c r="J44" s="1">
        <v>17.89</v>
      </c>
      <c r="K44" s="1" t="s">
        <v>43</v>
      </c>
      <c r="L44" s="1">
        <v>-160.0</v>
      </c>
      <c r="M44" s="1">
        <v>0.0</v>
      </c>
    </row>
    <row r="45">
      <c r="A45" s="1" t="s">
        <v>41</v>
      </c>
      <c r="B45" s="1" t="s">
        <v>42</v>
      </c>
      <c r="C45" s="1">
        <v>230.03</v>
      </c>
      <c r="D45" s="1">
        <v>233.2</v>
      </c>
      <c r="E45" s="1">
        <v>3.17</v>
      </c>
      <c r="F45" s="1">
        <v>0.0</v>
      </c>
      <c r="G45" s="1">
        <v>3.17</v>
      </c>
      <c r="H45" s="1">
        <v>168.0</v>
      </c>
      <c r="I45" s="1">
        <v>53.02</v>
      </c>
      <c r="J45" s="1">
        <v>53.05</v>
      </c>
      <c r="K45" s="1" t="s">
        <v>44</v>
      </c>
      <c r="L45" s="1">
        <v>84.0</v>
      </c>
      <c r="M45" s="1">
        <v>84.0</v>
      </c>
    </row>
    <row r="46">
      <c r="A46" s="1" t="s">
        <v>41</v>
      </c>
      <c r="B46" s="1" t="s">
        <v>42</v>
      </c>
      <c r="C46" s="1">
        <v>233.41</v>
      </c>
      <c r="D46" s="1">
        <v>240.89</v>
      </c>
      <c r="E46" s="1">
        <v>7.48</v>
      </c>
      <c r="F46" s="1">
        <v>0.0</v>
      </c>
      <c r="G46" s="1">
        <v>7.48</v>
      </c>
      <c r="H46" s="1">
        <v>160.0</v>
      </c>
      <c r="I46" s="1">
        <v>21.38</v>
      </c>
      <c r="J46" s="1">
        <v>21.38</v>
      </c>
      <c r="K46" s="1" t="s">
        <v>43</v>
      </c>
      <c r="L46" s="1">
        <v>-160.0</v>
      </c>
      <c r="M46" s="1">
        <v>0.0</v>
      </c>
    </row>
    <row r="47">
      <c r="A47" s="1" t="s">
        <v>41</v>
      </c>
      <c r="B47" s="1" t="s">
        <v>42</v>
      </c>
      <c r="C47" s="1">
        <v>240.95</v>
      </c>
      <c r="D47" s="1">
        <v>243.9</v>
      </c>
      <c r="E47" s="1">
        <v>2.95</v>
      </c>
      <c r="F47" s="1">
        <v>0.0</v>
      </c>
      <c r="G47" s="1">
        <v>2.95</v>
      </c>
      <c r="H47" s="1">
        <v>168.0</v>
      </c>
      <c r="I47" s="1">
        <v>56.9</v>
      </c>
      <c r="J47" s="1">
        <v>56.93</v>
      </c>
      <c r="K47" s="1" t="s">
        <v>44</v>
      </c>
      <c r="L47" s="1">
        <v>84.0</v>
      </c>
      <c r="M47" s="1">
        <v>84.0</v>
      </c>
    </row>
    <row r="48">
      <c r="A48" s="1" t="s">
        <v>41</v>
      </c>
      <c r="B48" s="1" t="s">
        <v>42</v>
      </c>
      <c r="C48" s="1">
        <v>244.23</v>
      </c>
      <c r="D48" s="1">
        <v>253.46</v>
      </c>
      <c r="E48" s="1">
        <v>9.24</v>
      </c>
      <c r="F48" s="1">
        <v>0.0</v>
      </c>
      <c r="G48" s="1">
        <v>9.24</v>
      </c>
      <c r="H48" s="1">
        <v>160.0</v>
      </c>
      <c r="I48" s="1">
        <v>17.32</v>
      </c>
      <c r="J48" s="1">
        <v>17.32</v>
      </c>
      <c r="K48" s="1" t="s">
        <v>43</v>
      </c>
      <c r="L48" s="1">
        <v>-160.0</v>
      </c>
      <c r="M48" s="1">
        <v>0.0</v>
      </c>
    </row>
    <row r="49">
      <c r="A49" s="1" t="s">
        <v>41</v>
      </c>
      <c r="B49" s="1" t="s">
        <v>42</v>
      </c>
      <c r="C49" s="1">
        <v>253.59</v>
      </c>
      <c r="D49" s="1">
        <v>255.98</v>
      </c>
      <c r="E49" s="1">
        <v>2.4</v>
      </c>
      <c r="F49" s="1">
        <v>0.0</v>
      </c>
      <c r="G49" s="1">
        <v>2.39</v>
      </c>
      <c r="H49" s="1">
        <v>168.0</v>
      </c>
      <c r="I49" s="1">
        <v>70.14</v>
      </c>
      <c r="J49" s="1">
        <v>70.19</v>
      </c>
      <c r="K49" s="1" t="s">
        <v>44</v>
      </c>
      <c r="L49" s="1">
        <v>84.0</v>
      </c>
      <c r="M49" s="1">
        <v>84.0</v>
      </c>
    </row>
    <row r="50">
      <c r="A50" s="1" t="s">
        <v>41</v>
      </c>
      <c r="B50" s="1" t="s">
        <v>42</v>
      </c>
      <c r="C50" s="1">
        <v>256.14</v>
      </c>
      <c r="D50" s="1">
        <v>265.14</v>
      </c>
      <c r="E50" s="1">
        <v>9.0</v>
      </c>
      <c r="F50" s="1">
        <v>0.0</v>
      </c>
      <c r="G50" s="1">
        <v>9.0</v>
      </c>
      <c r="H50" s="1">
        <v>160.0</v>
      </c>
      <c r="I50" s="1">
        <v>17.77</v>
      </c>
      <c r="J50" s="1">
        <v>17.77</v>
      </c>
      <c r="K50" s="1" t="s">
        <v>43</v>
      </c>
      <c r="L50" s="1">
        <v>-160.0</v>
      </c>
      <c r="M50" s="1">
        <v>0.0</v>
      </c>
    </row>
    <row r="51">
      <c r="A51" s="1" t="s">
        <v>41</v>
      </c>
      <c r="B51" s="1" t="s">
        <v>42</v>
      </c>
      <c r="C51" s="1">
        <v>265.19</v>
      </c>
      <c r="D51" s="1">
        <v>267.99</v>
      </c>
      <c r="E51" s="1">
        <v>2.8</v>
      </c>
      <c r="F51" s="1">
        <v>0.0</v>
      </c>
      <c r="G51" s="1">
        <v>2.8</v>
      </c>
      <c r="H51" s="1">
        <v>168.0</v>
      </c>
      <c r="I51" s="1">
        <v>59.94</v>
      </c>
      <c r="J51" s="1">
        <v>59.97</v>
      </c>
      <c r="K51" s="1" t="s">
        <v>44</v>
      </c>
      <c r="L51" s="1">
        <v>84.0</v>
      </c>
      <c r="M51" s="1">
        <v>84.0</v>
      </c>
    </row>
    <row r="52">
      <c r="A52" s="1" t="s">
        <v>41</v>
      </c>
      <c r="B52" s="1" t="s">
        <v>42</v>
      </c>
      <c r="C52" s="1">
        <v>268.55</v>
      </c>
      <c r="D52" s="1">
        <v>277.07</v>
      </c>
      <c r="E52" s="1">
        <v>8.52</v>
      </c>
      <c r="F52" s="1">
        <v>0.0</v>
      </c>
      <c r="G52" s="1">
        <v>8.52</v>
      </c>
      <c r="H52" s="1">
        <v>160.0</v>
      </c>
      <c r="I52" s="1">
        <v>18.77</v>
      </c>
      <c r="J52" s="1">
        <v>18.77</v>
      </c>
      <c r="K52" s="1" t="s">
        <v>43</v>
      </c>
      <c r="L52" s="1">
        <v>-160.0</v>
      </c>
      <c r="M52" s="1">
        <v>0.0</v>
      </c>
    </row>
    <row r="53">
      <c r="A53" s="1" t="s">
        <v>41</v>
      </c>
      <c r="B53" s="1" t="s">
        <v>42</v>
      </c>
      <c r="C53" s="1">
        <v>277.42</v>
      </c>
      <c r="D53" s="1">
        <v>280.63</v>
      </c>
      <c r="E53" s="1">
        <v>3.21</v>
      </c>
      <c r="F53" s="1">
        <v>0.0</v>
      </c>
      <c r="G53" s="1">
        <v>3.21</v>
      </c>
      <c r="H53" s="1">
        <v>168.0</v>
      </c>
      <c r="I53" s="1">
        <v>52.3</v>
      </c>
      <c r="J53" s="1">
        <v>52.33</v>
      </c>
      <c r="K53" s="1" t="s">
        <v>44</v>
      </c>
      <c r="L53" s="1">
        <v>84.0</v>
      </c>
      <c r="M53" s="1">
        <v>84.0</v>
      </c>
    </row>
    <row r="54">
      <c r="A54" s="1" t="s">
        <v>41</v>
      </c>
      <c r="B54" s="1" t="s">
        <v>42</v>
      </c>
      <c r="C54" s="1">
        <v>280.94</v>
      </c>
      <c r="D54" s="1">
        <v>288.89</v>
      </c>
      <c r="E54" s="1">
        <v>7.95</v>
      </c>
      <c r="F54" s="1">
        <v>0.0</v>
      </c>
      <c r="G54" s="1">
        <v>7.95</v>
      </c>
      <c r="H54" s="1">
        <v>160.0</v>
      </c>
      <c r="I54" s="1">
        <v>20.14</v>
      </c>
      <c r="J54" s="1">
        <v>20.14</v>
      </c>
      <c r="K54" s="1" t="s">
        <v>43</v>
      </c>
      <c r="L54" s="1">
        <v>-160.0</v>
      </c>
      <c r="M54" s="1">
        <v>0.0</v>
      </c>
    </row>
    <row r="55">
      <c r="A55" s="1" t="s">
        <v>41</v>
      </c>
      <c r="B55" s="1" t="s">
        <v>42</v>
      </c>
      <c r="C55" s="1">
        <v>288.94</v>
      </c>
      <c r="D55" s="1">
        <v>291.98</v>
      </c>
      <c r="E55" s="1">
        <v>3.04</v>
      </c>
      <c r="F55" s="1">
        <v>0.0</v>
      </c>
      <c r="G55" s="1">
        <v>3.04</v>
      </c>
      <c r="H55" s="1">
        <v>168.0</v>
      </c>
      <c r="I55" s="1">
        <v>55.25</v>
      </c>
      <c r="J55" s="1">
        <v>55.27</v>
      </c>
      <c r="K55" s="1" t="s">
        <v>44</v>
      </c>
      <c r="L55" s="1">
        <v>84.0</v>
      </c>
      <c r="M55" s="1">
        <v>84.0</v>
      </c>
    </row>
    <row r="56">
      <c r="A56" s="1" t="s">
        <v>41</v>
      </c>
      <c r="B56" s="1" t="s">
        <v>42</v>
      </c>
      <c r="C56" s="1">
        <v>292.24</v>
      </c>
      <c r="D56" s="1">
        <v>300.13</v>
      </c>
      <c r="E56" s="1">
        <v>7.89</v>
      </c>
      <c r="F56" s="1">
        <v>0.0</v>
      </c>
      <c r="G56" s="1">
        <v>7.89</v>
      </c>
      <c r="H56" s="1">
        <v>160.0</v>
      </c>
      <c r="I56" s="1">
        <v>20.27</v>
      </c>
      <c r="J56" s="1">
        <v>20.27</v>
      </c>
      <c r="K56" s="1" t="s">
        <v>43</v>
      </c>
      <c r="L56" s="1">
        <v>-160.0</v>
      </c>
      <c r="M56" s="1">
        <v>0.0</v>
      </c>
    </row>
    <row r="57">
      <c r="A57" s="1" t="s">
        <v>41</v>
      </c>
      <c r="B57" s="1" t="s">
        <v>42</v>
      </c>
      <c r="C57" s="1">
        <v>300.25</v>
      </c>
      <c r="D57" s="1">
        <v>303.08</v>
      </c>
      <c r="E57" s="1">
        <v>2.83</v>
      </c>
      <c r="F57" s="1">
        <v>0.0</v>
      </c>
      <c r="G57" s="1">
        <v>2.83</v>
      </c>
      <c r="H57" s="1">
        <v>168.0</v>
      </c>
      <c r="I57" s="1">
        <v>59.4</v>
      </c>
      <c r="J57" s="1">
        <v>59.43</v>
      </c>
      <c r="K57" s="1" t="s">
        <v>44</v>
      </c>
      <c r="L57" s="1">
        <v>84.0</v>
      </c>
      <c r="M57" s="1">
        <v>84.0</v>
      </c>
    </row>
    <row r="58">
      <c r="A58" s="1" t="s">
        <v>41</v>
      </c>
      <c r="B58" s="1" t="s">
        <v>42</v>
      </c>
      <c r="C58" s="1">
        <v>303.25</v>
      </c>
      <c r="D58" s="1">
        <v>311.07</v>
      </c>
      <c r="E58" s="1">
        <v>7.82</v>
      </c>
      <c r="F58" s="1">
        <v>0.0</v>
      </c>
      <c r="G58" s="1">
        <v>7.82</v>
      </c>
      <c r="H58" s="1">
        <v>160.0</v>
      </c>
      <c r="I58" s="1">
        <v>20.46</v>
      </c>
      <c r="J58" s="1">
        <v>20.46</v>
      </c>
      <c r="K58" s="1" t="s">
        <v>43</v>
      </c>
      <c r="L58" s="1">
        <v>-160.0</v>
      </c>
      <c r="M58" s="1">
        <v>0.0</v>
      </c>
    </row>
    <row r="59">
      <c r="A59" s="1" t="s">
        <v>41</v>
      </c>
      <c r="B59" s="1" t="s">
        <v>42</v>
      </c>
      <c r="C59" s="1">
        <v>311.15</v>
      </c>
      <c r="D59" s="1">
        <v>313.54</v>
      </c>
      <c r="E59" s="1">
        <v>2.39</v>
      </c>
      <c r="F59" s="1">
        <v>0.0</v>
      </c>
      <c r="G59" s="1">
        <v>2.39</v>
      </c>
      <c r="H59" s="1">
        <v>168.0</v>
      </c>
      <c r="I59" s="1">
        <v>70.33</v>
      </c>
      <c r="J59" s="1">
        <v>70.37</v>
      </c>
      <c r="K59" s="1" t="s">
        <v>44</v>
      </c>
      <c r="L59" s="1">
        <v>84.0</v>
      </c>
      <c r="M59" s="1">
        <v>84.0</v>
      </c>
    </row>
    <row r="60">
      <c r="A60" s="1" t="s">
        <v>41</v>
      </c>
      <c r="B60" s="1" t="s">
        <v>42</v>
      </c>
      <c r="C60" s="1">
        <v>313.81</v>
      </c>
      <c r="D60" s="1">
        <v>318.13</v>
      </c>
      <c r="E60" s="1">
        <v>4.32</v>
      </c>
      <c r="F60" s="1">
        <v>0.0</v>
      </c>
      <c r="G60" s="1">
        <v>4.32</v>
      </c>
      <c r="H60" s="1">
        <v>160.0</v>
      </c>
      <c r="I60" s="1">
        <v>37.03</v>
      </c>
      <c r="J60" s="1">
        <v>37.03</v>
      </c>
      <c r="K60" s="1" t="s">
        <v>43</v>
      </c>
      <c r="L60" s="1">
        <v>-160.0</v>
      </c>
      <c r="M60" s="1">
        <v>0.0</v>
      </c>
    </row>
    <row r="61">
      <c r="A61" s="1" t="s">
        <v>41</v>
      </c>
      <c r="B61" s="1" t="s">
        <v>42</v>
      </c>
      <c r="C61" s="1">
        <v>318.21</v>
      </c>
      <c r="D61" s="1">
        <v>320.83</v>
      </c>
      <c r="E61" s="1">
        <v>2.63</v>
      </c>
      <c r="F61" s="1">
        <v>0.0</v>
      </c>
      <c r="G61" s="1">
        <v>2.63</v>
      </c>
      <c r="H61" s="1">
        <v>168.0</v>
      </c>
      <c r="I61" s="1">
        <v>63.96</v>
      </c>
      <c r="J61" s="1">
        <v>63.99</v>
      </c>
      <c r="K61" s="1" t="s">
        <v>44</v>
      </c>
      <c r="L61" s="1">
        <v>84.0</v>
      </c>
      <c r="M61" s="1">
        <v>84.0</v>
      </c>
    </row>
    <row r="62">
      <c r="A62" s="1" t="s">
        <v>41</v>
      </c>
      <c r="B62" s="1" t="s">
        <v>42</v>
      </c>
      <c r="C62" s="1">
        <v>321.17</v>
      </c>
      <c r="D62" s="1">
        <v>326.28</v>
      </c>
      <c r="E62" s="1">
        <v>5.11</v>
      </c>
      <c r="F62" s="1">
        <v>0.0</v>
      </c>
      <c r="G62" s="1">
        <v>5.11</v>
      </c>
      <c r="H62" s="1">
        <v>160.0</v>
      </c>
      <c r="I62" s="1">
        <v>31.33</v>
      </c>
      <c r="J62" s="1">
        <v>31.33</v>
      </c>
      <c r="K62" s="1" t="s">
        <v>43</v>
      </c>
      <c r="L62" s="1">
        <v>-160.0</v>
      </c>
      <c r="M62" s="1">
        <v>0.0</v>
      </c>
    </row>
    <row r="63">
      <c r="A63" s="1" t="s">
        <v>41</v>
      </c>
      <c r="B63" s="1" t="s">
        <v>42</v>
      </c>
      <c r="C63" s="1">
        <v>326.28</v>
      </c>
      <c r="D63" s="1">
        <v>329.15</v>
      </c>
      <c r="E63" s="1">
        <v>2.87</v>
      </c>
      <c r="F63" s="1">
        <v>0.0</v>
      </c>
      <c r="G63" s="1">
        <v>2.87</v>
      </c>
      <c r="H63" s="1">
        <v>168.0</v>
      </c>
      <c r="I63" s="1">
        <v>58.48</v>
      </c>
      <c r="J63" s="1">
        <v>58.52</v>
      </c>
      <c r="K63" s="1" t="s">
        <v>44</v>
      </c>
      <c r="L63" s="1">
        <v>84.0</v>
      </c>
      <c r="M63" s="1">
        <v>84.0</v>
      </c>
    </row>
    <row r="64">
      <c r="A64" s="1" t="s">
        <v>41</v>
      </c>
      <c r="B64" s="1" t="s">
        <v>42</v>
      </c>
      <c r="C64" s="1">
        <v>329.51</v>
      </c>
      <c r="D64" s="1">
        <v>335.48</v>
      </c>
      <c r="E64" s="1">
        <v>5.97</v>
      </c>
      <c r="F64" s="1">
        <v>0.0</v>
      </c>
      <c r="G64" s="1">
        <v>5.97</v>
      </c>
      <c r="H64" s="1">
        <v>160.0</v>
      </c>
      <c r="I64" s="1">
        <v>26.79</v>
      </c>
      <c r="J64" s="1">
        <v>26.79</v>
      </c>
      <c r="K64" s="1" t="s">
        <v>43</v>
      </c>
      <c r="L64" s="1">
        <v>-160.0</v>
      </c>
      <c r="M64" s="1">
        <v>0.0</v>
      </c>
    </row>
    <row r="65">
      <c r="A65" s="1" t="s">
        <v>41</v>
      </c>
      <c r="B65" s="1" t="s">
        <v>42</v>
      </c>
      <c r="C65" s="1">
        <v>335.5</v>
      </c>
      <c r="D65" s="1">
        <v>337.66</v>
      </c>
      <c r="E65" s="1">
        <v>2.15</v>
      </c>
      <c r="F65" s="1">
        <v>0.0</v>
      </c>
      <c r="G65" s="1">
        <v>2.15</v>
      </c>
      <c r="H65" s="1">
        <v>168.0</v>
      </c>
      <c r="I65" s="1">
        <v>78.09</v>
      </c>
      <c r="J65" s="1">
        <v>78.14</v>
      </c>
      <c r="K65" s="1" t="s">
        <v>44</v>
      </c>
      <c r="L65" s="1">
        <v>84.0</v>
      </c>
      <c r="M65" s="1">
        <v>84.0</v>
      </c>
    </row>
    <row r="66">
      <c r="A66" s="1" t="s">
        <v>41</v>
      </c>
      <c r="B66" s="1" t="s">
        <v>42</v>
      </c>
      <c r="C66" s="1">
        <v>337.83</v>
      </c>
      <c r="D66" s="1">
        <v>345.06</v>
      </c>
      <c r="E66" s="1">
        <v>7.23</v>
      </c>
      <c r="F66" s="1">
        <v>0.0</v>
      </c>
      <c r="G66" s="1">
        <v>7.23</v>
      </c>
      <c r="H66" s="1">
        <v>160.0</v>
      </c>
      <c r="I66" s="1">
        <v>22.14</v>
      </c>
      <c r="J66" s="1">
        <v>22.14</v>
      </c>
      <c r="K66" s="1" t="s">
        <v>43</v>
      </c>
      <c r="L66" s="1">
        <v>-160.0</v>
      </c>
      <c r="M66" s="1">
        <v>0.0</v>
      </c>
    </row>
    <row r="67">
      <c r="A67" s="1" t="s">
        <v>41</v>
      </c>
      <c r="B67" s="1" t="s">
        <v>42</v>
      </c>
      <c r="C67" s="1">
        <v>345.19</v>
      </c>
      <c r="D67" s="1">
        <v>347.65</v>
      </c>
      <c r="E67" s="1">
        <v>2.45</v>
      </c>
      <c r="F67" s="1">
        <v>0.0</v>
      </c>
      <c r="G67" s="1">
        <v>2.45</v>
      </c>
      <c r="H67" s="1">
        <v>168.0</v>
      </c>
      <c r="I67" s="1">
        <v>68.48</v>
      </c>
      <c r="J67" s="1">
        <v>68.52</v>
      </c>
      <c r="K67" s="1" t="s">
        <v>44</v>
      </c>
      <c r="L67" s="1">
        <v>84.0</v>
      </c>
      <c r="M67" s="1">
        <v>84.0</v>
      </c>
    </row>
    <row r="68">
      <c r="A68" s="1" t="s">
        <v>41</v>
      </c>
      <c r="B68" s="1" t="s">
        <v>42</v>
      </c>
      <c r="C68" s="1">
        <v>347.82</v>
      </c>
      <c r="D68" s="1">
        <v>352.03</v>
      </c>
      <c r="E68" s="1">
        <v>4.21</v>
      </c>
      <c r="F68" s="1">
        <v>0.0</v>
      </c>
      <c r="G68" s="1">
        <v>4.21</v>
      </c>
      <c r="H68" s="1">
        <v>160.0</v>
      </c>
      <c r="I68" s="1">
        <v>38.04</v>
      </c>
      <c r="J68" s="1">
        <v>38.04</v>
      </c>
      <c r="K68" s="1" t="s">
        <v>43</v>
      </c>
      <c r="L68" s="1">
        <v>-160.0</v>
      </c>
      <c r="M68" s="1">
        <v>0.0</v>
      </c>
    </row>
    <row r="69">
      <c r="A69" s="1" t="s">
        <v>41</v>
      </c>
      <c r="B69" s="1" t="s">
        <v>42</v>
      </c>
      <c r="C69" s="1">
        <v>352.05</v>
      </c>
      <c r="D69" s="1">
        <v>354.36</v>
      </c>
      <c r="E69" s="1">
        <v>2.3</v>
      </c>
      <c r="F69" s="1">
        <v>0.0</v>
      </c>
      <c r="G69" s="1">
        <v>2.3</v>
      </c>
      <c r="H69" s="1">
        <v>168.0</v>
      </c>
      <c r="I69" s="1">
        <v>72.89</v>
      </c>
      <c r="J69" s="1">
        <v>72.94</v>
      </c>
      <c r="K69" s="1" t="s">
        <v>44</v>
      </c>
      <c r="L69" s="1">
        <v>84.0</v>
      </c>
      <c r="M69" s="1">
        <v>84.0</v>
      </c>
    </row>
    <row r="70">
      <c r="A70" s="1" t="s">
        <v>41</v>
      </c>
      <c r="B70" s="1" t="s">
        <v>42</v>
      </c>
      <c r="C70" s="1">
        <v>354.64</v>
      </c>
      <c r="D70" s="1">
        <v>361.63</v>
      </c>
      <c r="E70" s="1">
        <v>6.99</v>
      </c>
      <c r="F70" s="1">
        <v>0.0</v>
      </c>
      <c r="G70" s="1">
        <v>6.99</v>
      </c>
      <c r="H70" s="1">
        <v>160.0</v>
      </c>
      <c r="I70" s="1">
        <v>22.89</v>
      </c>
      <c r="J70" s="1">
        <v>22.89</v>
      </c>
      <c r="K70" s="1" t="s">
        <v>43</v>
      </c>
      <c r="L70" s="1">
        <v>-160.0</v>
      </c>
      <c r="M70" s="1">
        <v>0.0</v>
      </c>
    </row>
    <row r="71">
      <c r="A71" s="1" t="s">
        <v>41</v>
      </c>
      <c r="B71" s="1" t="s">
        <v>42</v>
      </c>
      <c r="C71" s="1">
        <v>362.24</v>
      </c>
      <c r="D71" s="1">
        <v>364.49</v>
      </c>
      <c r="E71" s="1">
        <v>2.25</v>
      </c>
      <c r="F71" s="1">
        <v>0.0</v>
      </c>
      <c r="G71" s="1">
        <v>2.25</v>
      </c>
      <c r="H71" s="1">
        <v>168.0</v>
      </c>
      <c r="I71" s="1">
        <v>74.53</v>
      </c>
      <c r="J71" s="1">
        <v>74.64</v>
      </c>
      <c r="K71" s="1" t="s">
        <v>44</v>
      </c>
      <c r="L71" s="1">
        <v>84.0</v>
      </c>
      <c r="M71" s="1">
        <v>84.0</v>
      </c>
    </row>
    <row r="72">
      <c r="A72" s="1" t="s">
        <v>41</v>
      </c>
      <c r="B72" s="1" t="s">
        <v>42</v>
      </c>
      <c r="C72" s="1">
        <v>364.66</v>
      </c>
      <c r="D72" s="1">
        <v>373.61</v>
      </c>
      <c r="E72" s="1">
        <v>8.95</v>
      </c>
      <c r="F72" s="1">
        <v>0.0</v>
      </c>
      <c r="G72" s="1">
        <v>8.95</v>
      </c>
      <c r="H72" s="1">
        <v>160.0</v>
      </c>
      <c r="I72" s="1">
        <v>17.87</v>
      </c>
      <c r="J72" s="1">
        <v>17.87</v>
      </c>
      <c r="K72" s="1" t="s">
        <v>43</v>
      </c>
      <c r="L72" s="1">
        <v>-160.0</v>
      </c>
      <c r="M72" s="1">
        <v>0.0</v>
      </c>
    </row>
    <row r="73">
      <c r="A73" s="1" t="s">
        <v>41</v>
      </c>
      <c r="B73" s="1" t="s">
        <v>42</v>
      </c>
      <c r="C73" s="1">
        <v>373.79</v>
      </c>
      <c r="D73" s="1">
        <v>375.98</v>
      </c>
      <c r="E73" s="1">
        <v>2.18</v>
      </c>
      <c r="F73" s="1">
        <v>0.0</v>
      </c>
      <c r="G73" s="1">
        <v>2.18</v>
      </c>
      <c r="H73" s="1">
        <v>168.0</v>
      </c>
      <c r="I73" s="1">
        <v>77.0</v>
      </c>
      <c r="J73" s="1">
        <v>77.05</v>
      </c>
      <c r="K73" s="1" t="s">
        <v>44</v>
      </c>
      <c r="L73" s="1">
        <v>84.0</v>
      </c>
      <c r="M73" s="1">
        <v>84.0</v>
      </c>
    </row>
    <row r="74">
      <c r="A74" s="1" t="s">
        <v>41</v>
      </c>
      <c r="B74" s="1" t="s">
        <v>42</v>
      </c>
      <c r="C74" s="1">
        <v>376.19</v>
      </c>
      <c r="D74" s="1">
        <v>380.73</v>
      </c>
      <c r="E74" s="1">
        <v>4.54</v>
      </c>
      <c r="F74" s="1">
        <v>0.0</v>
      </c>
      <c r="G74" s="1">
        <v>4.54</v>
      </c>
      <c r="H74" s="1">
        <v>160.0</v>
      </c>
      <c r="I74" s="1">
        <v>35.27</v>
      </c>
      <c r="J74" s="1">
        <v>35.27</v>
      </c>
      <c r="K74" s="1" t="s">
        <v>43</v>
      </c>
      <c r="L74" s="1">
        <v>-160.0</v>
      </c>
      <c r="M74" s="1">
        <v>0.0</v>
      </c>
    </row>
    <row r="75">
      <c r="A75" s="1" t="s">
        <v>41</v>
      </c>
      <c r="B75" s="1" t="s">
        <v>42</v>
      </c>
      <c r="C75" s="1">
        <v>380.81</v>
      </c>
      <c r="D75" s="1">
        <v>383.35</v>
      </c>
      <c r="E75" s="1">
        <v>2.55</v>
      </c>
      <c r="F75" s="1">
        <v>0.0</v>
      </c>
      <c r="G75" s="1">
        <v>2.54</v>
      </c>
      <c r="H75" s="1">
        <v>168.0</v>
      </c>
      <c r="I75" s="1">
        <v>66.01</v>
      </c>
      <c r="J75" s="1">
        <v>66.05</v>
      </c>
      <c r="K75" s="1" t="s">
        <v>44</v>
      </c>
      <c r="L75" s="1">
        <v>84.0</v>
      </c>
      <c r="M75" s="1">
        <v>84.0</v>
      </c>
    </row>
    <row r="76">
      <c r="A76" s="1" t="s">
        <v>41</v>
      </c>
      <c r="B76" s="1" t="s">
        <v>42</v>
      </c>
      <c r="C76" s="1">
        <v>383.45</v>
      </c>
      <c r="D76" s="1">
        <v>390.19</v>
      </c>
      <c r="E76" s="1">
        <v>6.74</v>
      </c>
      <c r="F76" s="1">
        <v>0.0</v>
      </c>
      <c r="G76" s="1">
        <v>6.74</v>
      </c>
      <c r="H76" s="1">
        <v>160.0</v>
      </c>
      <c r="I76" s="1">
        <v>23.72</v>
      </c>
      <c r="J76" s="1">
        <v>23.72</v>
      </c>
      <c r="K76" s="1" t="s">
        <v>43</v>
      </c>
      <c r="L76" s="1">
        <v>-160.0</v>
      </c>
      <c r="M76" s="1">
        <v>0.0</v>
      </c>
    </row>
    <row r="77">
      <c r="A77" s="1" t="s">
        <v>41</v>
      </c>
      <c r="B77" s="1" t="s">
        <v>42</v>
      </c>
      <c r="C77" s="1">
        <v>390.28</v>
      </c>
      <c r="D77" s="1">
        <v>393.06</v>
      </c>
      <c r="E77" s="1">
        <v>2.78</v>
      </c>
      <c r="F77" s="1">
        <v>0.0</v>
      </c>
      <c r="G77" s="1">
        <v>2.78</v>
      </c>
      <c r="H77" s="1">
        <v>168.0</v>
      </c>
      <c r="I77" s="1">
        <v>60.5</v>
      </c>
      <c r="J77" s="1">
        <v>60.53</v>
      </c>
      <c r="K77" s="1" t="s">
        <v>44</v>
      </c>
      <c r="L77" s="1">
        <v>84.0</v>
      </c>
      <c r="M77" s="1">
        <v>84.0</v>
      </c>
    </row>
    <row r="78">
      <c r="A78" s="1" t="s">
        <v>41</v>
      </c>
      <c r="B78" s="1" t="s">
        <v>42</v>
      </c>
      <c r="C78" s="1">
        <v>393.59</v>
      </c>
      <c r="D78" s="1">
        <v>402.88</v>
      </c>
      <c r="E78" s="1">
        <v>9.29</v>
      </c>
      <c r="F78" s="1">
        <v>0.0</v>
      </c>
      <c r="G78" s="1">
        <v>9.29</v>
      </c>
      <c r="H78" s="1">
        <v>160.0</v>
      </c>
      <c r="I78" s="1">
        <v>17.22</v>
      </c>
      <c r="J78" s="1">
        <v>17.22</v>
      </c>
      <c r="K78" s="1" t="s">
        <v>43</v>
      </c>
      <c r="L78" s="1">
        <v>-160.0</v>
      </c>
      <c r="M78" s="1">
        <v>0.0</v>
      </c>
    </row>
    <row r="79">
      <c r="A79" s="1" t="s">
        <v>41</v>
      </c>
      <c r="B79" s="1" t="s">
        <v>42</v>
      </c>
      <c r="C79" s="1">
        <v>402.96</v>
      </c>
      <c r="D79" s="1">
        <v>405.27</v>
      </c>
      <c r="E79" s="1">
        <v>2.31</v>
      </c>
      <c r="F79" s="1">
        <v>0.0</v>
      </c>
      <c r="G79" s="1">
        <v>2.31</v>
      </c>
      <c r="H79" s="1">
        <v>168.0</v>
      </c>
      <c r="I79" s="1">
        <v>72.61</v>
      </c>
      <c r="J79" s="1">
        <v>72.66</v>
      </c>
      <c r="K79" s="1" t="s">
        <v>44</v>
      </c>
      <c r="L79" s="1">
        <v>84.0</v>
      </c>
      <c r="M79" s="1">
        <v>84.0</v>
      </c>
    </row>
    <row r="80">
      <c r="A80" s="1" t="s">
        <v>41</v>
      </c>
      <c r="B80" s="1" t="s">
        <v>42</v>
      </c>
      <c r="C80" s="1">
        <v>405.38</v>
      </c>
      <c r="D80" s="1">
        <v>414.41</v>
      </c>
      <c r="E80" s="1">
        <v>9.03</v>
      </c>
      <c r="F80" s="1">
        <v>0.0</v>
      </c>
      <c r="G80" s="1">
        <v>9.03</v>
      </c>
      <c r="H80" s="1">
        <v>160.0</v>
      </c>
      <c r="I80" s="1">
        <v>17.72</v>
      </c>
      <c r="J80" s="1">
        <v>17.72</v>
      </c>
      <c r="K80" s="1" t="s">
        <v>43</v>
      </c>
      <c r="L80" s="1">
        <v>-160.0</v>
      </c>
      <c r="M80" s="1">
        <v>0.0</v>
      </c>
    </row>
    <row r="81">
      <c r="A81" s="1" t="s">
        <v>41</v>
      </c>
      <c r="B81" s="1" t="s">
        <v>42</v>
      </c>
      <c r="C81" s="1">
        <v>414.45</v>
      </c>
      <c r="D81" s="1">
        <v>416.81</v>
      </c>
      <c r="E81" s="1">
        <v>2.36</v>
      </c>
      <c r="F81" s="1">
        <v>0.0</v>
      </c>
      <c r="G81" s="1">
        <v>2.36</v>
      </c>
      <c r="H81" s="1">
        <v>168.0</v>
      </c>
      <c r="I81" s="1">
        <v>71.08</v>
      </c>
      <c r="J81" s="1">
        <v>71.13</v>
      </c>
      <c r="K81" s="1" t="s">
        <v>44</v>
      </c>
      <c r="L81" s="1">
        <v>84.0</v>
      </c>
      <c r="M81" s="1">
        <v>84.0</v>
      </c>
    </row>
    <row r="82">
      <c r="A82" s="1" t="s">
        <v>41</v>
      </c>
      <c r="B82" s="1" t="s">
        <v>42</v>
      </c>
      <c r="C82" s="1">
        <v>417.25</v>
      </c>
      <c r="D82" s="1">
        <v>426.1</v>
      </c>
      <c r="E82" s="1">
        <v>8.86</v>
      </c>
      <c r="F82" s="1">
        <v>0.0</v>
      </c>
      <c r="G82" s="1">
        <v>8.86</v>
      </c>
      <c r="H82" s="1">
        <v>160.0</v>
      </c>
      <c r="I82" s="1">
        <v>18.06</v>
      </c>
      <c r="J82" s="1">
        <v>18.06</v>
      </c>
      <c r="K82" s="1" t="s">
        <v>43</v>
      </c>
      <c r="L82" s="1">
        <v>-160.0</v>
      </c>
      <c r="M82" s="1">
        <v>0.0</v>
      </c>
    </row>
    <row r="83">
      <c r="A83" s="1" t="s">
        <v>41</v>
      </c>
      <c r="B83" s="1" t="s">
        <v>42</v>
      </c>
      <c r="C83" s="1">
        <v>426.28</v>
      </c>
      <c r="D83" s="1">
        <v>428.67</v>
      </c>
      <c r="E83" s="1">
        <v>2.39</v>
      </c>
      <c r="F83" s="1">
        <v>0.0</v>
      </c>
      <c r="G83" s="1">
        <v>2.39</v>
      </c>
      <c r="H83" s="1">
        <v>168.0</v>
      </c>
      <c r="I83" s="1">
        <v>70.21</v>
      </c>
      <c r="J83" s="1">
        <v>70.26</v>
      </c>
      <c r="K83" s="1" t="s">
        <v>44</v>
      </c>
      <c r="L83" s="1">
        <v>84.0</v>
      </c>
      <c r="M83" s="1">
        <v>84.0</v>
      </c>
    </row>
    <row r="84">
      <c r="A84" s="1" t="s">
        <v>41</v>
      </c>
      <c r="B84" s="1" t="s">
        <v>42</v>
      </c>
      <c r="C84" s="1">
        <v>429.02</v>
      </c>
      <c r="D84" s="1">
        <v>434.11</v>
      </c>
      <c r="E84" s="1">
        <v>5.1</v>
      </c>
      <c r="F84" s="1">
        <v>0.0</v>
      </c>
      <c r="G84" s="1">
        <v>5.1</v>
      </c>
      <c r="H84" s="1">
        <v>160.0</v>
      </c>
      <c r="I84" s="1">
        <v>31.39</v>
      </c>
      <c r="J84" s="1">
        <v>31.39</v>
      </c>
      <c r="K84" s="1" t="s">
        <v>43</v>
      </c>
      <c r="L84" s="1">
        <v>-160.0</v>
      </c>
      <c r="M84" s="1">
        <v>0.0</v>
      </c>
    </row>
    <row r="85">
      <c r="A85" s="1" t="s">
        <v>41</v>
      </c>
      <c r="B85" s="1" t="s">
        <v>42</v>
      </c>
      <c r="C85" s="1">
        <v>434.27</v>
      </c>
      <c r="D85" s="1">
        <v>436.66</v>
      </c>
      <c r="E85" s="1">
        <v>2.39</v>
      </c>
      <c r="F85" s="1">
        <v>0.0</v>
      </c>
      <c r="G85" s="1">
        <v>2.39</v>
      </c>
      <c r="H85" s="1">
        <v>168.0</v>
      </c>
      <c r="I85" s="1">
        <v>70.21</v>
      </c>
      <c r="J85" s="1">
        <v>70.25</v>
      </c>
      <c r="K85" s="1" t="s">
        <v>44</v>
      </c>
      <c r="L85" s="1">
        <v>84.0</v>
      </c>
      <c r="M85" s="1">
        <v>84.0</v>
      </c>
    </row>
    <row r="86">
      <c r="A86" s="1" t="s">
        <v>41</v>
      </c>
      <c r="B86" s="1" t="s">
        <v>42</v>
      </c>
      <c r="C86" s="1">
        <v>437.43</v>
      </c>
      <c r="D86" s="1">
        <v>445.55</v>
      </c>
      <c r="E86" s="1">
        <v>8.13</v>
      </c>
      <c r="F86" s="1">
        <v>0.0</v>
      </c>
      <c r="G86" s="1">
        <v>8.13</v>
      </c>
      <c r="H86" s="1">
        <v>160.0</v>
      </c>
      <c r="I86" s="1">
        <v>19.69</v>
      </c>
      <c r="J86" s="1">
        <v>19.69</v>
      </c>
      <c r="K86" s="1" t="s">
        <v>43</v>
      </c>
      <c r="L86" s="1">
        <v>-160.0</v>
      </c>
      <c r="M86" s="1">
        <v>0.0</v>
      </c>
    </row>
    <row r="87">
      <c r="A87" s="1" t="s">
        <v>41</v>
      </c>
      <c r="B87" s="1" t="s">
        <v>42</v>
      </c>
      <c r="C87" s="1">
        <v>445.73</v>
      </c>
      <c r="D87" s="1">
        <v>448.18</v>
      </c>
      <c r="E87" s="1">
        <v>2.46</v>
      </c>
      <c r="F87" s="1">
        <v>0.0</v>
      </c>
      <c r="G87" s="1">
        <v>2.45</v>
      </c>
      <c r="H87" s="1">
        <v>168.0</v>
      </c>
      <c r="I87" s="1">
        <v>68.43</v>
      </c>
      <c r="J87" s="1">
        <v>68.47</v>
      </c>
      <c r="K87" s="1" t="s">
        <v>44</v>
      </c>
      <c r="L87" s="1">
        <v>84.0</v>
      </c>
      <c r="M87" s="1">
        <v>84.0</v>
      </c>
    </row>
    <row r="88">
      <c r="A88" s="1" t="s">
        <v>41</v>
      </c>
      <c r="B88" s="1" t="s">
        <v>42</v>
      </c>
      <c r="C88" s="1">
        <v>448.59</v>
      </c>
      <c r="D88" s="1">
        <v>456.45</v>
      </c>
      <c r="E88" s="1">
        <v>7.86</v>
      </c>
      <c r="F88" s="1">
        <v>0.0</v>
      </c>
      <c r="G88" s="1">
        <v>7.86</v>
      </c>
      <c r="H88" s="1">
        <v>160.0</v>
      </c>
      <c r="I88" s="1">
        <v>20.36</v>
      </c>
      <c r="J88" s="1">
        <v>20.36</v>
      </c>
      <c r="K88" s="1" t="s">
        <v>43</v>
      </c>
      <c r="L88" s="1">
        <v>-160.0</v>
      </c>
      <c r="M88" s="1">
        <v>0.0</v>
      </c>
    </row>
    <row r="89">
      <c r="A89" s="1" t="s">
        <v>41</v>
      </c>
      <c r="B89" s="1" t="s">
        <v>42</v>
      </c>
      <c r="C89" s="1">
        <v>456.49</v>
      </c>
      <c r="D89" s="1">
        <v>459.38</v>
      </c>
      <c r="E89" s="1">
        <v>2.89</v>
      </c>
      <c r="F89" s="1">
        <v>0.0</v>
      </c>
      <c r="G89" s="1">
        <v>2.89</v>
      </c>
      <c r="H89" s="1">
        <v>168.0</v>
      </c>
      <c r="I89" s="1">
        <v>58.2</v>
      </c>
      <c r="J89" s="1">
        <v>58.23</v>
      </c>
      <c r="K89" s="1" t="s">
        <v>44</v>
      </c>
      <c r="L89" s="1">
        <v>84.0</v>
      </c>
      <c r="M89" s="1">
        <v>84.0</v>
      </c>
    </row>
    <row r="90">
      <c r="A90" s="1" t="s">
        <v>41</v>
      </c>
      <c r="B90" s="1" t="s">
        <v>42</v>
      </c>
      <c r="C90" s="1">
        <v>459.52</v>
      </c>
      <c r="D90" s="1">
        <v>466.25</v>
      </c>
      <c r="E90" s="1">
        <v>6.73</v>
      </c>
      <c r="F90" s="1">
        <v>0.0</v>
      </c>
      <c r="G90" s="1">
        <v>6.73</v>
      </c>
      <c r="H90" s="1">
        <v>160.0</v>
      </c>
      <c r="I90" s="1">
        <v>23.77</v>
      </c>
      <c r="J90" s="1">
        <v>23.77</v>
      </c>
      <c r="K90" s="1" t="s">
        <v>43</v>
      </c>
      <c r="L90" s="1">
        <v>-160.0</v>
      </c>
      <c r="M90" s="1">
        <v>0.0</v>
      </c>
    </row>
    <row r="91">
      <c r="A91" s="1" t="s">
        <v>41</v>
      </c>
      <c r="B91" s="1" t="s">
        <v>42</v>
      </c>
      <c r="C91" s="1">
        <v>466.4</v>
      </c>
      <c r="D91" s="1">
        <v>468.65</v>
      </c>
      <c r="E91" s="1">
        <v>2.25</v>
      </c>
      <c r="F91" s="1">
        <v>0.0</v>
      </c>
      <c r="G91" s="1">
        <v>2.25</v>
      </c>
      <c r="H91" s="1">
        <v>168.0</v>
      </c>
      <c r="I91" s="1">
        <v>74.77</v>
      </c>
      <c r="J91" s="1">
        <v>74.82</v>
      </c>
      <c r="K91" s="1" t="s">
        <v>44</v>
      </c>
      <c r="L91" s="1">
        <v>84.0</v>
      </c>
      <c r="M91" s="1">
        <v>84.0</v>
      </c>
    </row>
    <row r="92">
      <c r="A92" s="1" t="s">
        <v>41</v>
      </c>
      <c r="B92" s="1" t="s">
        <v>42</v>
      </c>
      <c r="C92" s="1">
        <v>468.83</v>
      </c>
      <c r="D92" s="1">
        <v>477.53</v>
      </c>
      <c r="E92" s="1">
        <v>8.71</v>
      </c>
      <c r="F92" s="1">
        <v>0.0</v>
      </c>
      <c r="G92" s="1">
        <v>8.71</v>
      </c>
      <c r="H92" s="1">
        <v>160.0</v>
      </c>
      <c r="I92" s="1">
        <v>18.37</v>
      </c>
      <c r="J92" s="1">
        <v>18.37</v>
      </c>
      <c r="K92" s="1" t="s">
        <v>43</v>
      </c>
      <c r="L92" s="1">
        <v>-160.0</v>
      </c>
      <c r="M92" s="1">
        <v>0.0</v>
      </c>
    </row>
    <row r="93">
      <c r="A93" s="1" t="s">
        <v>41</v>
      </c>
      <c r="B93" s="1" t="s">
        <v>42</v>
      </c>
      <c r="C93" s="1">
        <v>477.59</v>
      </c>
      <c r="D93" s="1">
        <v>479.89</v>
      </c>
      <c r="E93" s="1">
        <v>2.3</v>
      </c>
      <c r="F93" s="1">
        <v>0.0</v>
      </c>
      <c r="G93" s="1">
        <v>2.3</v>
      </c>
      <c r="H93" s="1">
        <v>168.0</v>
      </c>
      <c r="I93" s="1">
        <v>72.93</v>
      </c>
      <c r="J93" s="1">
        <v>72.98</v>
      </c>
      <c r="K93" s="1" t="s">
        <v>44</v>
      </c>
      <c r="L93" s="1">
        <v>84.0</v>
      </c>
      <c r="M93" s="1">
        <v>84.0</v>
      </c>
    </row>
    <row r="94">
      <c r="A94" s="1" t="s">
        <v>41</v>
      </c>
      <c r="B94" s="1" t="s">
        <v>42</v>
      </c>
      <c r="C94" s="1">
        <v>480.05</v>
      </c>
      <c r="D94" s="1">
        <v>492.32</v>
      </c>
      <c r="E94" s="1">
        <v>12.27</v>
      </c>
      <c r="F94" s="1">
        <v>0.0</v>
      </c>
      <c r="G94" s="1">
        <v>12.27</v>
      </c>
      <c r="H94" s="1">
        <v>160.0</v>
      </c>
      <c r="I94" s="1">
        <v>13.03</v>
      </c>
      <c r="J94" s="1">
        <v>13.03</v>
      </c>
      <c r="K94" s="1" t="s">
        <v>43</v>
      </c>
      <c r="L94" s="1">
        <v>-160.0</v>
      </c>
      <c r="M94" s="1">
        <v>0.0</v>
      </c>
    </row>
    <row r="95">
      <c r="A95" s="1" t="s">
        <v>41</v>
      </c>
      <c r="B95" s="1" t="s">
        <v>42</v>
      </c>
      <c r="C95" s="1">
        <v>492.45</v>
      </c>
      <c r="D95" s="1">
        <v>494.36</v>
      </c>
      <c r="E95" s="1">
        <v>1.91</v>
      </c>
      <c r="F95" s="1">
        <v>0.0</v>
      </c>
      <c r="G95" s="1">
        <v>1.91</v>
      </c>
      <c r="H95" s="1">
        <v>168.0</v>
      </c>
      <c r="I95" s="1">
        <v>87.95</v>
      </c>
      <c r="J95" s="1">
        <v>88.02</v>
      </c>
      <c r="K95" s="1" t="s">
        <v>44</v>
      </c>
      <c r="L95" s="1">
        <v>84.0</v>
      </c>
      <c r="M95" s="1">
        <v>84.0</v>
      </c>
    </row>
    <row r="96">
      <c r="A96" s="1" t="s">
        <v>41</v>
      </c>
      <c r="B96" s="1" t="s">
        <v>42</v>
      </c>
      <c r="C96" s="1">
        <v>494.58</v>
      </c>
      <c r="D96" s="1">
        <v>501.92</v>
      </c>
      <c r="E96" s="1">
        <v>7.34</v>
      </c>
      <c r="F96" s="1">
        <v>0.0</v>
      </c>
      <c r="G96" s="1">
        <v>7.34</v>
      </c>
      <c r="H96" s="1">
        <v>160.0</v>
      </c>
      <c r="I96" s="1">
        <v>21.81</v>
      </c>
      <c r="J96" s="1">
        <v>21.81</v>
      </c>
      <c r="K96" s="1" t="s">
        <v>43</v>
      </c>
      <c r="L96" s="1">
        <v>-160.0</v>
      </c>
      <c r="M96" s="1">
        <v>0.0</v>
      </c>
    </row>
    <row r="97">
      <c r="A97" s="1" t="s">
        <v>41</v>
      </c>
      <c r="B97" s="1" t="s">
        <v>42</v>
      </c>
      <c r="C97" s="1">
        <v>501.95</v>
      </c>
      <c r="D97" s="1">
        <v>504.37</v>
      </c>
      <c r="E97" s="1">
        <v>2.42</v>
      </c>
      <c r="F97" s="1">
        <v>0.0</v>
      </c>
      <c r="G97" s="1">
        <v>2.42</v>
      </c>
      <c r="H97" s="1">
        <v>168.0</v>
      </c>
      <c r="I97" s="1">
        <v>69.46</v>
      </c>
      <c r="J97" s="1">
        <v>69.5</v>
      </c>
      <c r="K97" s="1" t="s">
        <v>44</v>
      </c>
      <c r="L97" s="1">
        <v>84.0</v>
      </c>
      <c r="M97" s="1">
        <v>84.0</v>
      </c>
    </row>
    <row r="98">
      <c r="A98" s="1" t="s">
        <v>41</v>
      </c>
      <c r="B98" s="1" t="s">
        <v>42</v>
      </c>
      <c r="C98" s="1">
        <v>504.82</v>
      </c>
      <c r="D98" s="1">
        <v>508.45</v>
      </c>
      <c r="E98" s="1">
        <v>3.62</v>
      </c>
      <c r="F98" s="1">
        <v>0.0</v>
      </c>
      <c r="G98" s="1">
        <v>3.62</v>
      </c>
      <c r="H98" s="1">
        <v>160.0</v>
      </c>
      <c r="I98" s="1">
        <v>44.15</v>
      </c>
      <c r="J98" s="1">
        <v>44.15</v>
      </c>
      <c r="K98" s="1" t="s">
        <v>43</v>
      </c>
      <c r="L98" s="1">
        <v>-160.0</v>
      </c>
      <c r="M98" s="1">
        <v>0.0</v>
      </c>
    </row>
    <row r="99">
      <c r="A99" s="1" t="s">
        <v>41</v>
      </c>
      <c r="B99" s="1" t="s">
        <v>42</v>
      </c>
      <c r="C99" s="1">
        <v>508.55</v>
      </c>
      <c r="D99" s="1">
        <v>511.12</v>
      </c>
      <c r="E99" s="1">
        <v>2.57</v>
      </c>
      <c r="F99" s="1">
        <v>0.0</v>
      </c>
      <c r="G99" s="1">
        <v>2.57</v>
      </c>
      <c r="H99" s="1">
        <v>168.0</v>
      </c>
      <c r="I99" s="1">
        <v>65.33</v>
      </c>
      <c r="J99" s="1">
        <v>65.36</v>
      </c>
      <c r="K99" s="1" t="s">
        <v>44</v>
      </c>
      <c r="L99" s="1">
        <v>84.0</v>
      </c>
      <c r="M99" s="1">
        <v>84.0</v>
      </c>
    </row>
    <row r="100">
      <c r="A100" s="1" t="s">
        <v>41</v>
      </c>
      <c r="B100" s="1" t="s">
        <v>42</v>
      </c>
      <c r="C100" s="1">
        <v>511.41</v>
      </c>
      <c r="D100" s="1">
        <v>517.58</v>
      </c>
      <c r="E100" s="1">
        <v>6.17</v>
      </c>
      <c r="F100" s="1">
        <v>0.0</v>
      </c>
      <c r="G100" s="1">
        <v>6.17</v>
      </c>
      <c r="H100" s="1">
        <v>160.0</v>
      </c>
      <c r="I100" s="1">
        <v>25.95</v>
      </c>
      <c r="J100" s="1">
        <v>25.95</v>
      </c>
      <c r="K100" s="1" t="s">
        <v>43</v>
      </c>
      <c r="L100" s="1">
        <v>-160.0</v>
      </c>
      <c r="M100" s="1">
        <v>0.0</v>
      </c>
    </row>
    <row r="101">
      <c r="A101" s="1" t="s">
        <v>41</v>
      </c>
      <c r="B101" s="1" t="s">
        <v>42</v>
      </c>
      <c r="C101" s="1">
        <v>517.66</v>
      </c>
      <c r="D101" s="1">
        <v>520.02</v>
      </c>
      <c r="E101" s="1">
        <v>2.36</v>
      </c>
      <c r="F101" s="1">
        <v>0.0</v>
      </c>
      <c r="G101" s="1">
        <v>2.36</v>
      </c>
      <c r="H101" s="1">
        <v>168.0</v>
      </c>
      <c r="I101" s="1">
        <v>71.12</v>
      </c>
      <c r="J101" s="1">
        <v>71.16</v>
      </c>
      <c r="K101" s="1" t="s">
        <v>44</v>
      </c>
      <c r="L101" s="1">
        <v>84.0</v>
      </c>
      <c r="M101" s="1">
        <v>84.0</v>
      </c>
    </row>
    <row r="102">
      <c r="A102" s="1" t="s">
        <v>41</v>
      </c>
      <c r="B102" s="1" t="s">
        <v>42</v>
      </c>
      <c r="C102" s="1">
        <v>520.63</v>
      </c>
      <c r="D102" s="1">
        <v>530.48</v>
      </c>
      <c r="E102" s="1">
        <v>9.85</v>
      </c>
      <c r="F102" s="1">
        <v>0.0</v>
      </c>
      <c r="G102" s="1">
        <v>9.85</v>
      </c>
      <c r="H102" s="1">
        <v>160.0</v>
      </c>
      <c r="I102" s="1">
        <v>16.24</v>
      </c>
      <c r="J102" s="1">
        <v>16.24</v>
      </c>
      <c r="K102" s="1" t="s">
        <v>43</v>
      </c>
      <c r="L102" s="1">
        <v>-160.0</v>
      </c>
      <c r="M102" s="1">
        <v>0.0</v>
      </c>
    </row>
    <row r="103">
      <c r="A103" s="1" t="s">
        <v>41</v>
      </c>
      <c r="B103" s="1" t="s">
        <v>42</v>
      </c>
      <c r="C103" s="1">
        <v>530.53</v>
      </c>
      <c r="D103" s="1">
        <v>533.48</v>
      </c>
      <c r="E103" s="1">
        <v>2.94</v>
      </c>
      <c r="F103" s="1">
        <v>0.0</v>
      </c>
      <c r="G103" s="1">
        <v>2.94</v>
      </c>
      <c r="H103" s="1">
        <v>168.0</v>
      </c>
      <c r="I103" s="1">
        <v>57.1</v>
      </c>
      <c r="J103" s="1">
        <v>57.13</v>
      </c>
      <c r="K103" s="1" t="s">
        <v>44</v>
      </c>
      <c r="L103" s="1">
        <v>84.0</v>
      </c>
      <c r="M103" s="1">
        <v>84.0</v>
      </c>
    </row>
    <row r="105">
      <c r="A105" s="77" t="s">
        <v>45</v>
      </c>
    </row>
    <row r="106">
      <c r="A106" s="78" t="s">
        <v>46</v>
      </c>
      <c r="B106" s="79"/>
      <c r="C106" s="79"/>
      <c r="D106" s="79"/>
      <c r="E106" s="80">
        <f t="shared" ref="E106:J106" si="1">SUMIF($K$2:$K$103,"superdense",E1:E103)</f>
        <v>383.17</v>
      </c>
      <c r="F106" s="80">
        <f t="shared" si="1"/>
        <v>0</v>
      </c>
      <c r="G106" s="80">
        <f t="shared" si="1"/>
        <v>383.17</v>
      </c>
      <c r="H106" s="80">
        <f t="shared" si="1"/>
        <v>8160</v>
      </c>
      <c r="I106" s="80">
        <f t="shared" si="1"/>
        <v>1167.89</v>
      </c>
      <c r="J106" s="80">
        <f t="shared" si="1"/>
        <v>1167.89</v>
      </c>
      <c r="K106" s="80"/>
      <c r="L106" s="80">
        <f>IFERROR(__xludf.DUMMYFUNCTION("SUM(FILTER(L$1:L$103,$K$1:$K$103=""superdense""))"),4284.0)</f>
        <v>4284</v>
      </c>
      <c r="M106" s="80">
        <f>IFERROR(__xludf.DUMMYFUNCTION("SUM(FILTER(M1:M103,$K$1:$K$103=""superdense""))"),4284.0)</f>
        <v>4284</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2.534705882</v>
      </c>
      <c r="F107" s="80">
        <f t="shared" ref="F107:J107" si="2">AVERAGEIF($K$2:$K$103,"superdense",F2:F103)</f>
        <v>0</v>
      </c>
      <c r="G107" s="80">
        <f t="shared" si="2"/>
        <v>2.53372549</v>
      </c>
      <c r="H107" s="80">
        <f t="shared" si="2"/>
        <v>168</v>
      </c>
      <c r="I107" s="80">
        <f t="shared" si="2"/>
        <v>67.55039216</v>
      </c>
      <c r="J107" s="80">
        <f t="shared" si="2"/>
        <v>67.59196078</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IFERROR(__xludf.DUMMYFUNCTION("MAX(FILTER(E1:E103,$K$1:$K$103=""superdense""))"),3.81)</f>
        <v>3.81</v>
      </c>
      <c r="F108" s="81">
        <f>IFERROR(__xludf.DUMMYFUNCTION("MAX(FILTER(F1:F103,$K$1:$K$103=""superdense""))"),0.0)</f>
        <v>0</v>
      </c>
      <c r="G108" s="81">
        <f>IFERROR(__xludf.DUMMYFUNCTION("MAX(FILTER(G1:G103,$K$1:$K$103=""superdense""))"),3.81)</f>
        <v>3.81</v>
      </c>
      <c r="H108" s="81">
        <f>IFERROR(__xludf.DUMMYFUNCTION("MAX(FILTER(H1:H103,$K$1:$K$103=""superdense""))"),168.0)</f>
        <v>168</v>
      </c>
      <c r="I108" s="81">
        <f>IFERROR(__xludf.DUMMYFUNCTION("MAX(FILTER(I1:I103,$K$1:$K$103=""superdense""))"),87.95)</f>
        <v>87.95</v>
      </c>
      <c r="J108" s="81">
        <f>IFERROR(__xludf.DUMMYFUNCTION("MAX(FILTER(J1:J103,$K$1:$K$103=""superdense""))"),88.02)</f>
        <v>88.02</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IFERROR(__xludf.DUMMYFUNCTION("MIN(FILTER(E1:E103,$K$1:$K$103=""superdense""))"),1.91)</f>
        <v>1.91</v>
      </c>
      <c r="F109" s="82">
        <f>IFERROR(__xludf.DUMMYFUNCTION("MIN(FILTER(F1:F103,$K$1:$K$103=""superdense""))"),0.0)</f>
        <v>0</v>
      </c>
      <c r="G109" s="82">
        <f>IFERROR(__xludf.DUMMYFUNCTION("MIN(FILTER(G1:G103,$K$1:$K$103=""superdense""))"),1.91)</f>
        <v>1.91</v>
      </c>
      <c r="H109" s="82">
        <f>IFERROR(__xludf.DUMMYFUNCTION("MIN(FILTER(H1:H103,$K$1:$K$103=""superdense""))"),168.0)</f>
        <v>168</v>
      </c>
      <c r="I109" s="82">
        <f>IFERROR(__xludf.DUMMYFUNCTION("MIN(FILTER(I1:I103,$K1:$K103=""superdense""))"),44.04)</f>
        <v>44.04</v>
      </c>
      <c r="J109" s="82">
        <f>IFERROR(__xludf.DUMMYFUNCTION("MIN(FILTER(J1:J103,$K1:$K103=""superdense""))"),44.05)</f>
        <v>44.05</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IFERROR(__xludf.DUMMYFUNCTION("MEDIAN(FILTER(E1:E103,$K$1:$K$103=""superdense""))"),2.45)</f>
        <v>2.45</v>
      </c>
      <c r="F110" s="83">
        <f>IFERROR(__xludf.DUMMYFUNCTION("MEDIAN(FILTER(F1:F103,$K$1:$K$103=""superdense""))"),0.0)</f>
        <v>0</v>
      </c>
      <c r="G110" s="83">
        <f>IFERROR(__xludf.DUMMYFUNCTION("MEDIAN(FILTER(G1:G103,$K$1:$K$103=""superdense""))"),2.45)</f>
        <v>2.45</v>
      </c>
      <c r="H110" s="83">
        <f>IFERROR(__xludf.DUMMYFUNCTION("MEDIAN(FILTER(H1:H103,$K$1:$K$103=""superdense""))"),168.0)</f>
        <v>168</v>
      </c>
      <c r="I110" s="83">
        <f>IFERROR(__xludf.DUMMYFUNCTION("MEDIAN(FILTER(I1:I103,$K$1:$K$103=""superdense""))"),68.48)</f>
        <v>68.48</v>
      </c>
      <c r="J110" s="83">
        <f>IFERROR(__xludf.DUMMYFUNCTION("MEDIAN(FILTER(J1:J103,$K$1:$K$103=""superdense""))"),68.52)</f>
        <v>68.52</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IFERROR(__xludf.DUMMYFUNCTION("STDEV.S(FILTER(E1:E103,$K$1:$K$103=""superdense""))"),0.368105164001683)</f>
        <v>0.368105164</v>
      </c>
      <c r="F111" s="83">
        <f>IFERROR(__xludf.DUMMYFUNCTION("STDEV.S(FILTER(F1:F103,$K$1:$K$103=""superdense""))"),0.0)</f>
        <v>0</v>
      </c>
      <c r="G111" s="83">
        <f>IFERROR(__xludf.DUMMYFUNCTION("STDEV.S(FILTER(G1:G103,$K$1:$K$103=""superdense""))"),0.3685320110075309)</f>
        <v>0.368532011</v>
      </c>
      <c r="H111" s="83">
        <f>IFERROR(__xludf.DUMMYFUNCTION("STDEV.S(FILTER(H1:H103,$K$1:$K$103=""superdense""))"),0.0)</f>
        <v>0</v>
      </c>
      <c r="I111" s="83">
        <f>IFERROR(__xludf.DUMMYFUNCTION("STDEV.S(FILTER(I1:I103,$K$1:$K$103=""superdense""))"),9.20710768065288)</f>
        <v>9.207107681</v>
      </c>
      <c r="J111" s="83">
        <f>IFERROR(__xludf.DUMMYFUNCTION("STDEV.S(FILTER(J1:J103,$K$1:$K$103=""superdense""))"),9.21841526936335)</f>
        <v>9.218415269</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8160</v>
      </c>
    </row>
    <row r="131">
      <c r="A131" s="77" t="s">
        <v>54</v>
      </c>
      <c r="B131" s="3">
        <f>SUM(H2:H103)-B130</f>
        <v>8568</v>
      </c>
    </row>
    <row r="132">
      <c r="A132" s="77" t="s">
        <v>55</v>
      </c>
      <c r="B132" s="3">
        <f>SUM(M2:M103)</f>
        <v>4284</v>
      </c>
    </row>
    <row r="133">
      <c r="A133" s="77" t="s">
        <v>56</v>
      </c>
      <c r="B133" s="3">
        <f>B131/B132</f>
        <v>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12" max="12" width="32.29"/>
    <col customWidth="1" min="13" max="13" width="26.86"/>
  </cols>
  <sheetData>
    <row r="1">
      <c r="A1" s="1" t="s">
        <v>28</v>
      </c>
      <c r="B1" s="1" t="s">
        <v>29</v>
      </c>
      <c r="C1" s="1" t="s">
        <v>30</v>
      </c>
      <c r="D1" s="1" t="s">
        <v>31</v>
      </c>
      <c r="E1" s="1" t="s">
        <v>32</v>
      </c>
      <c r="F1" s="1" t="s">
        <v>33</v>
      </c>
      <c r="G1" s="1" t="s">
        <v>34</v>
      </c>
      <c r="H1" s="1" t="s">
        <v>35</v>
      </c>
      <c r="I1" s="1" t="s">
        <v>36</v>
      </c>
      <c r="J1" s="1" t="s">
        <v>37</v>
      </c>
      <c r="K1" s="1" t="s">
        <v>38</v>
      </c>
      <c r="L1" s="1" t="s">
        <v>39</v>
      </c>
      <c r="M1" s="1" t="s">
        <v>40</v>
      </c>
    </row>
    <row r="2">
      <c r="A2" s="1" t="s">
        <v>41</v>
      </c>
      <c r="B2" s="1" t="s">
        <v>42</v>
      </c>
      <c r="C2" s="1">
        <v>1.38</v>
      </c>
      <c r="D2" s="1">
        <v>8.23</v>
      </c>
      <c r="E2" s="1">
        <v>6.86</v>
      </c>
      <c r="F2" s="1">
        <v>0.0</v>
      </c>
      <c r="G2" s="1">
        <v>6.86</v>
      </c>
      <c r="H2" s="1">
        <v>160.0</v>
      </c>
      <c r="I2" s="1">
        <v>23.33</v>
      </c>
      <c r="J2" s="1">
        <v>23.33</v>
      </c>
      <c r="K2" s="1" t="s">
        <v>43</v>
      </c>
      <c r="L2" s="1">
        <v>-160.0</v>
      </c>
      <c r="M2" s="1">
        <v>0.0</v>
      </c>
    </row>
    <row r="3">
      <c r="A3" s="1" t="s">
        <v>41</v>
      </c>
      <c r="B3" s="1" t="s">
        <v>42</v>
      </c>
      <c r="C3" s="1">
        <v>8.26</v>
      </c>
      <c r="D3" s="1">
        <v>10.39</v>
      </c>
      <c r="E3" s="1">
        <v>2.13</v>
      </c>
      <c r="F3" s="1">
        <v>0.0</v>
      </c>
      <c r="G3" s="1">
        <v>2.13</v>
      </c>
      <c r="H3" s="1">
        <v>168.0</v>
      </c>
      <c r="I3" s="1">
        <v>78.95</v>
      </c>
      <c r="J3" s="1">
        <v>78.99</v>
      </c>
      <c r="K3" s="1" t="s">
        <v>44</v>
      </c>
      <c r="L3" s="1">
        <v>84.0</v>
      </c>
      <c r="M3" s="1">
        <v>84.0</v>
      </c>
    </row>
    <row r="4">
      <c r="A4" s="1" t="s">
        <v>41</v>
      </c>
      <c r="B4" s="1" t="s">
        <v>42</v>
      </c>
      <c r="C4" s="1">
        <v>10.98</v>
      </c>
      <c r="D4" s="1">
        <v>13.77</v>
      </c>
      <c r="E4" s="1">
        <v>2.79</v>
      </c>
      <c r="F4" s="1">
        <v>0.0</v>
      </c>
      <c r="G4" s="1">
        <v>2.79</v>
      </c>
      <c r="H4" s="1">
        <v>168.0</v>
      </c>
      <c r="I4" s="1">
        <v>60.17</v>
      </c>
      <c r="J4" s="1">
        <v>60.2</v>
      </c>
      <c r="K4" s="1" t="s">
        <v>57</v>
      </c>
      <c r="L4" s="1">
        <v>76.0</v>
      </c>
      <c r="M4" s="1">
        <v>92.0</v>
      </c>
    </row>
    <row r="5">
      <c r="A5" s="1" t="s">
        <v>41</v>
      </c>
      <c r="B5" s="1" t="s">
        <v>42</v>
      </c>
      <c r="C5" s="1">
        <v>13.96</v>
      </c>
      <c r="D5" s="1">
        <v>23.39</v>
      </c>
      <c r="E5" s="1">
        <v>9.43</v>
      </c>
      <c r="F5" s="1">
        <v>0.0</v>
      </c>
      <c r="G5" s="1">
        <v>9.43</v>
      </c>
      <c r="H5" s="1">
        <v>160.0</v>
      </c>
      <c r="I5" s="1">
        <v>16.97</v>
      </c>
      <c r="J5" s="1">
        <v>16.97</v>
      </c>
      <c r="K5" s="1" t="s">
        <v>43</v>
      </c>
      <c r="L5" s="1">
        <v>-160.0</v>
      </c>
      <c r="M5" s="1">
        <v>0.0</v>
      </c>
    </row>
    <row r="6">
      <c r="A6" s="1" t="s">
        <v>41</v>
      </c>
      <c r="B6" s="1" t="s">
        <v>42</v>
      </c>
      <c r="C6" s="1">
        <v>23.39</v>
      </c>
      <c r="D6" s="1">
        <v>26.03</v>
      </c>
      <c r="E6" s="1">
        <v>2.63</v>
      </c>
      <c r="F6" s="1">
        <v>0.0</v>
      </c>
      <c r="G6" s="1">
        <v>2.63</v>
      </c>
      <c r="H6" s="1">
        <v>168.0</v>
      </c>
      <c r="I6" s="1">
        <v>63.78</v>
      </c>
      <c r="J6" s="1">
        <v>63.81</v>
      </c>
      <c r="K6" s="1" t="s">
        <v>44</v>
      </c>
      <c r="L6" s="1">
        <v>84.0</v>
      </c>
      <c r="M6" s="1">
        <v>84.0</v>
      </c>
    </row>
    <row r="7">
      <c r="A7" s="1" t="s">
        <v>41</v>
      </c>
      <c r="B7" s="1" t="s">
        <v>42</v>
      </c>
      <c r="C7" s="1">
        <v>26.12</v>
      </c>
      <c r="D7" s="1">
        <v>29.35</v>
      </c>
      <c r="E7" s="1">
        <v>3.23</v>
      </c>
      <c r="F7" s="1">
        <v>0.0</v>
      </c>
      <c r="G7" s="1">
        <v>3.22</v>
      </c>
      <c r="H7" s="1">
        <v>168.0</v>
      </c>
      <c r="I7" s="1">
        <v>52.07</v>
      </c>
      <c r="J7" s="1">
        <v>52.09</v>
      </c>
      <c r="K7" s="1" t="s">
        <v>57</v>
      </c>
      <c r="L7" s="1">
        <v>76.0</v>
      </c>
      <c r="M7" s="1">
        <v>92.0</v>
      </c>
    </row>
    <row r="8">
      <c r="A8" s="1" t="s">
        <v>41</v>
      </c>
      <c r="B8" s="1" t="s">
        <v>42</v>
      </c>
      <c r="C8" s="1">
        <v>29.55</v>
      </c>
      <c r="D8" s="1">
        <v>38.05</v>
      </c>
      <c r="E8" s="1">
        <v>8.5</v>
      </c>
      <c r="F8" s="1">
        <v>0.0</v>
      </c>
      <c r="G8" s="1">
        <v>8.5</v>
      </c>
      <c r="H8" s="1">
        <v>160.0</v>
      </c>
      <c r="I8" s="1">
        <v>18.83</v>
      </c>
      <c r="J8" s="1">
        <v>18.83</v>
      </c>
      <c r="K8" s="1" t="s">
        <v>43</v>
      </c>
      <c r="L8" s="1">
        <v>-160.0</v>
      </c>
      <c r="M8" s="1">
        <v>0.0</v>
      </c>
    </row>
    <row r="9">
      <c r="A9" s="1" t="s">
        <v>41</v>
      </c>
      <c r="B9" s="1" t="s">
        <v>42</v>
      </c>
      <c r="C9" s="1">
        <v>38.1</v>
      </c>
      <c r="D9" s="1">
        <v>40.3</v>
      </c>
      <c r="E9" s="1">
        <v>2.2</v>
      </c>
      <c r="F9" s="1">
        <v>0.0</v>
      </c>
      <c r="G9" s="1">
        <v>2.19</v>
      </c>
      <c r="H9" s="1">
        <v>168.0</v>
      </c>
      <c r="I9" s="1">
        <v>76.5</v>
      </c>
      <c r="J9" s="1">
        <v>76.55</v>
      </c>
      <c r="K9" s="1" t="s">
        <v>44</v>
      </c>
      <c r="L9" s="1">
        <v>84.0</v>
      </c>
      <c r="M9" s="1">
        <v>84.0</v>
      </c>
    </row>
    <row r="10">
      <c r="A10" s="1" t="s">
        <v>41</v>
      </c>
      <c r="B10" s="1" t="s">
        <v>42</v>
      </c>
      <c r="C10" s="1">
        <v>40.42</v>
      </c>
      <c r="D10" s="1">
        <v>43.27</v>
      </c>
      <c r="E10" s="1">
        <v>2.86</v>
      </c>
      <c r="F10" s="1">
        <v>0.0</v>
      </c>
      <c r="G10" s="1">
        <v>2.85</v>
      </c>
      <c r="H10" s="1">
        <v>168.0</v>
      </c>
      <c r="I10" s="1">
        <v>58.82</v>
      </c>
      <c r="J10" s="1">
        <v>58.85</v>
      </c>
      <c r="K10" s="1" t="s">
        <v>57</v>
      </c>
      <c r="L10" s="1">
        <v>76.0</v>
      </c>
      <c r="M10" s="1">
        <v>92.0</v>
      </c>
    </row>
    <row r="11">
      <c r="A11" s="1" t="s">
        <v>41</v>
      </c>
      <c r="B11" s="1" t="s">
        <v>42</v>
      </c>
      <c r="C11" s="1">
        <v>43.46</v>
      </c>
      <c r="D11" s="1">
        <v>52.56</v>
      </c>
      <c r="E11" s="1">
        <v>9.1</v>
      </c>
      <c r="F11" s="1">
        <v>0.0</v>
      </c>
      <c r="G11" s="1">
        <v>9.1</v>
      </c>
      <c r="H11" s="1">
        <v>160.0</v>
      </c>
      <c r="I11" s="1">
        <v>17.58</v>
      </c>
      <c r="J11" s="1">
        <v>17.58</v>
      </c>
      <c r="K11" s="1" t="s">
        <v>43</v>
      </c>
      <c r="L11" s="1">
        <v>-160.0</v>
      </c>
      <c r="M11" s="1">
        <v>0.0</v>
      </c>
    </row>
    <row r="12">
      <c r="A12" s="1" t="s">
        <v>41</v>
      </c>
      <c r="B12" s="1" t="s">
        <v>42</v>
      </c>
      <c r="C12" s="1">
        <v>52.61</v>
      </c>
      <c r="D12" s="1">
        <v>55.32</v>
      </c>
      <c r="E12" s="1">
        <v>2.71</v>
      </c>
      <c r="F12" s="1">
        <v>0.0</v>
      </c>
      <c r="G12" s="1">
        <v>2.71</v>
      </c>
      <c r="H12" s="1">
        <v>168.0</v>
      </c>
      <c r="I12" s="1">
        <v>61.92</v>
      </c>
      <c r="J12" s="1">
        <v>61.95</v>
      </c>
      <c r="K12" s="1" t="s">
        <v>44</v>
      </c>
      <c r="L12" s="1">
        <v>84.0</v>
      </c>
      <c r="M12" s="1">
        <v>84.0</v>
      </c>
    </row>
    <row r="13">
      <c r="A13" s="1" t="s">
        <v>41</v>
      </c>
      <c r="B13" s="1" t="s">
        <v>42</v>
      </c>
      <c r="C13" s="1">
        <v>55.71</v>
      </c>
      <c r="D13" s="1">
        <v>58.47</v>
      </c>
      <c r="E13" s="1">
        <v>2.77</v>
      </c>
      <c r="F13" s="1">
        <v>0.0</v>
      </c>
      <c r="G13" s="1">
        <v>2.76</v>
      </c>
      <c r="H13" s="1">
        <v>168.0</v>
      </c>
      <c r="I13" s="1">
        <v>60.73</v>
      </c>
      <c r="J13" s="1">
        <v>60.77</v>
      </c>
      <c r="K13" s="1" t="s">
        <v>57</v>
      </c>
      <c r="L13" s="1">
        <v>76.0</v>
      </c>
      <c r="M13" s="1">
        <v>92.0</v>
      </c>
    </row>
    <row r="14">
      <c r="A14" s="1" t="s">
        <v>41</v>
      </c>
      <c r="B14" s="1" t="s">
        <v>42</v>
      </c>
      <c r="C14" s="1">
        <v>58.79</v>
      </c>
      <c r="D14" s="1">
        <v>65.88</v>
      </c>
      <c r="E14" s="1">
        <v>7.1</v>
      </c>
      <c r="F14" s="1">
        <v>0.0</v>
      </c>
      <c r="G14" s="1">
        <v>7.1</v>
      </c>
      <c r="H14" s="1">
        <v>160.0</v>
      </c>
      <c r="I14" s="1">
        <v>22.54</v>
      </c>
      <c r="J14" s="1">
        <v>22.54</v>
      </c>
      <c r="K14" s="1" t="s">
        <v>43</v>
      </c>
      <c r="L14" s="1">
        <v>-160.0</v>
      </c>
      <c r="M14" s="1">
        <v>0.0</v>
      </c>
    </row>
    <row r="15">
      <c r="A15" s="1" t="s">
        <v>41</v>
      </c>
      <c r="B15" s="1" t="s">
        <v>42</v>
      </c>
      <c r="C15" s="1">
        <v>66.13</v>
      </c>
      <c r="D15" s="1">
        <v>68.65</v>
      </c>
      <c r="E15" s="1">
        <v>2.52</v>
      </c>
      <c r="F15" s="1">
        <v>0.0</v>
      </c>
      <c r="G15" s="1">
        <v>2.52</v>
      </c>
      <c r="H15" s="1">
        <v>168.0</v>
      </c>
      <c r="I15" s="1">
        <v>66.69</v>
      </c>
      <c r="J15" s="1">
        <v>66.73</v>
      </c>
      <c r="K15" s="1" t="s">
        <v>44</v>
      </c>
      <c r="L15" s="1">
        <v>84.0</v>
      </c>
      <c r="M15" s="1">
        <v>84.0</v>
      </c>
    </row>
    <row r="16">
      <c r="A16" s="1" t="s">
        <v>41</v>
      </c>
      <c r="B16" s="1" t="s">
        <v>42</v>
      </c>
      <c r="C16" s="1">
        <v>68.76</v>
      </c>
      <c r="D16" s="1">
        <v>71.6</v>
      </c>
      <c r="E16" s="1">
        <v>2.85</v>
      </c>
      <c r="F16" s="1">
        <v>0.0</v>
      </c>
      <c r="G16" s="1">
        <v>2.84</v>
      </c>
      <c r="H16" s="1">
        <v>168.0</v>
      </c>
      <c r="I16" s="1">
        <v>59.02</v>
      </c>
      <c r="J16" s="1">
        <v>59.06</v>
      </c>
      <c r="K16" s="1" t="s">
        <v>57</v>
      </c>
      <c r="L16" s="1">
        <v>76.0</v>
      </c>
      <c r="M16" s="1">
        <v>92.0</v>
      </c>
    </row>
    <row r="17">
      <c r="A17" s="1" t="s">
        <v>41</v>
      </c>
      <c r="B17" s="1" t="s">
        <v>42</v>
      </c>
      <c r="C17" s="1">
        <v>71.81</v>
      </c>
      <c r="D17" s="1">
        <v>79.33</v>
      </c>
      <c r="E17" s="1">
        <v>7.52</v>
      </c>
      <c r="F17" s="1">
        <v>0.0</v>
      </c>
      <c r="G17" s="1">
        <v>7.52</v>
      </c>
      <c r="H17" s="1">
        <v>160.0</v>
      </c>
      <c r="I17" s="1">
        <v>21.26</v>
      </c>
      <c r="J17" s="1">
        <v>21.26</v>
      </c>
      <c r="K17" s="1" t="s">
        <v>43</v>
      </c>
      <c r="L17" s="1">
        <v>-160.0</v>
      </c>
      <c r="M17" s="1">
        <v>0.0</v>
      </c>
    </row>
    <row r="18">
      <c r="A18" s="1" t="s">
        <v>41</v>
      </c>
      <c r="B18" s="1" t="s">
        <v>42</v>
      </c>
      <c r="C18" s="1">
        <v>79.43</v>
      </c>
      <c r="D18" s="1">
        <v>81.34</v>
      </c>
      <c r="E18" s="1">
        <v>1.9</v>
      </c>
      <c r="F18" s="1">
        <v>0.0</v>
      </c>
      <c r="G18" s="1">
        <v>1.9</v>
      </c>
      <c r="H18" s="1">
        <v>168.0</v>
      </c>
      <c r="I18" s="1">
        <v>88.37</v>
      </c>
      <c r="J18" s="1">
        <v>88.43</v>
      </c>
      <c r="K18" s="1" t="s">
        <v>44</v>
      </c>
      <c r="L18" s="1">
        <v>84.0</v>
      </c>
      <c r="M18" s="1">
        <v>84.0</v>
      </c>
    </row>
    <row r="19">
      <c r="A19" s="1" t="s">
        <v>41</v>
      </c>
      <c r="B19" s="1" t="s">
        <v>42</v>
      </c>
      <c r="C19" s="1">
        <v>81.56</v>
      </c>
      <c r="D19" s="1">
        <v>84.06</v>
      </c>
      <c r="E19" s="1">
        <v>2.5</v>
      </c>
      <c r="F19" s="1">
        <v>0.0</v>
      </c>
      <c r="G19" s="1">
        <v>2.5</v>
      </c>
      <c r="H19" s="1">
        <v>168.0</v>
      </c>
      <c r="I19" s="1">
        <v>67.21</v>
      </c>
      <c r="J19" s="1">
        <v>67.25</v>
      </c>
      <c r="K19" s="1" t="s">
        <v>57</v>
      </c>
      <c r="L19" s="1">
        <v>76.0</v>
      </c>
      <c r="M19" s="1">
        <v>92.0</v>
      </c>
    </row>
    <row r="20">
      <c r="A20" s="1" t="s">
        <v>41</v>
      </c>
      <c r="B20" s="1" t="s">
        <v>42</v>
      </c>
      <c r="C20" s="1">
        <v>84.42</v>
      </c>
      <c r="D20" s="1">
        <v>94.36</v>
      </c>
      <c r="E20" s="1">
        <v>9.94</v>
      </c>
      <c r="F20" s="1">
        <v>0.0</v>
      </c>
      <c r="G20" s="1">
        <v>9.94</v>
      </c>
      <c r="H20" s="1">
        <v>160.0</v>
      </c>
      <c r="I20" s="1">
        <v>16.1</v>
      </c>
      <c r="J20" s="1">
        <v>16.1</v>
      </c>
      <c r="K20" s="1" t="s">
        <v>43</v>
      </c>
      <c r="L20" s="1">
        <v>-160.0</v>
      </c>
      <c r="M20" s="1">
        <v>0.0</v>
      </c>
    </row>
    <row r="21">
      <c r="A21" s="1" t="s">
        <v>41</v>
      </c>
      <c r="B21" s="1" t="s">
        <v>42</v>
      </c>
      <c r="C21" s="1">
        <v>94.36</v>
      </c>
      <c r="D21" s="1">
        <v>96.66</v>
      </c>
      <c r="E21" s="1">
        <v>2.3</v>
      </c>
      <c r="F21" s="1">
        <v>0.0</v>
      </c>
      <c r="G21" s="1">
        <v>2.3</v>
      </c>
      <c r="H21" s="1">
        <v>168.0</v>
      </c>
      <c r="I21" s="1">
        <v>73.03</v>
      </c>
      <c r="J21" s="1">
        <v>73.08</v>
      </c>
      <c r="K21" s="1" t="s">
        <v>44</v>
      </c>
      <c r="L21" s="1">
        <v>84.0</v>
      </c>
      <c r="M21" s="1">
        <v>84.0</v>
      </c>
    </row>
    <row r="22">
      <c r="A22" s="1" t="s">
        <v>41</v>
      </c>
      <c r="B22" s="1" t="s">
        <v>42</v>
      </c>
      <c r="C22" s="1">
        <v>96.83</v>
      </c>
      <c r="D22" s="1">
        <v>99.33</v>
      </c>
      <c r="E22" s="1">
        <v>2.5</v>
      </c>
      <c r="F22" s="1">
        <v>0.0</v>
      </c>
      <c r="G22" s="1">
        <v>2.5</v>
      </c>
      <c r="H22" s="1">
        <v>168.0</v>
      </c>
      <c r="I22" s="1">
        <v>67.25</v>
      </c>
      <c r="J22" s="1">
        <v>67.29</v>
      </c>
      <c r="K22" s="1" t="s">
        <v>57</v>
      </c>
      <c r="L22" s="1">
        <v>76.0</v>
      </c>
      <c r="M22" s="1">
        <v>92.0</v>
      </c>
    </row>
    <row r="23">
      <c r="A23" s="1" t="s">
        <v>41</v>
      </c>
      <c r="B23" s="1" t="s">
        <v>42</v>
      </c>
      <c r="C23" s="1">
        <v>99.47</v>
      </c>
      <c r="D23" s="1">
        <v>108.52</v>
      </c>
      <c r="E23" s="1">
        <v>9.06</v>
      </c>
      <c r="F23" s="1">
        <v>0.0</v>
      </c>
      <c r="G23" s="1">
        <v>9.06</v>
      </c>
      <c r="H23" s="1">
        <v>160.0</v>
      </c>
      <c r="I23" s="1">
        <v>17.67</v>
      </c>
      <c r="J23" s="1">
        <v>17.67</v>
      </c>
      <c r="K23" s="1" t="s">
        <v>43</v>
      </c>
      <c r="L23" s="1">
        <v>-160.0</v>
      </c>
      <c r="M23" s="1">
        <v>0.0</v>
      </c>
    </row>
    <row r="24">
      <c r="A24" s="1" t="s">
        <v>41</v>
      </c>
      <c r="B24" s="1" t="s">
        <v>42</v>
      </c>
      <c r="C24" s="1">
        <v>108.53</v>
      </c>
      <c r="D24" s="1">
        <v>111.28</v>
      </c>
      <c r="E24" s="1">
        <v>2.76</v>
      </c>
      <c r="F24" s="1">
        <v>0.0</v>
      </c>
      <c r="G24" s="1">
        <v>2.76</v>
      </c>
      <c r="H24" s="1">
        <v>168.0</v>
      </c>
      <c r="I24" s="1">
        <v>60.94</v>
      </c>
      <c r="J24" s="1">
        <v>60.98</v>
      </c>
      <c r="K24" s="1" t="s">
        <v>44</v>
      </c>
      <c r="L24" s="1">
        <v>84.0</v>
      </c>
      <c r="M24" s="1">
        <v>84.0</v>
      </c>
    </row>
    <row r="25">
      <c r="A25" s="1" t="s">
        <v>41</v>
      </c>
      <c r="B25" s="1" t="s">
        <v>42</v>
      </c>
      <c r="C25" s="1">
        <v>111.51</v>
      </c>
      <c r="D25" s="1">
        <v>114.07</v>
      </c>
      <c r="E25" s="1">
        <v>2.56</v>
      </c>
      <c r="F25" s="1">
        <v>0.0</v>
      </c>
      <c r="G25" s="1">
        <v>2.56</v>
      </c>
      <c r="H25" s="1">
        <v>168.0</v>
      </c>
      <c r="I25" s="1">
        <v>65.69</v>
      </c>
      <c r="J25" s="1">
        <v>65.74</v>
      </c>
      <c r="K25" s="1" t="s">
        <v>57</v>
      </c>
      <c r="L25" s="1">
        <v>76.0</v>
      </c>
      <c r="M25" s="1">
        <v>92.0</v>
      </c>
    </row>
    <row r="26">
      <c r="A26" s="1" t="s">
        <v>41</v>
      </c>
      <c r="B26" s="1" t="s">
        <v>42</v>
      </c>
      <c r="C26" s="1">
        <v>114.22</v>
      </c>
      <c r="D26" s="1">
        <v>121.5</v>
      </c>
      <c r="E26" s="1">
        <v>7.28</v>
      </c>
      <c r="F26" s="1">
        <v>0.0</v>
      </c>
      <c r="G26" s="1">
        <v>7.28</v>
      </c>
      <c r="H26" s="1">
        <v>160.0</v>
      </c>
      <c r="I26" s="1">
        <v>21.99</v>
      </c>
      <c r="J26" s="1">
        <v>21.99</v>
      </c>
      <c r="K26" s="1" t="s">
        <v>43</v>
      </c>
      <c r="L26" s="1">
        <v>-160.0</v>
      </c>
      <c r="M26" s="1">
        <v>0.0</v>
      </c>
    </row>
    <row r="27">
      <c r="A27" s="1" t="s">
        <v>41</v>
      </c>
      <c r="B27" s="1" t="s">
        <v>42</v>
      </c>
      <c r="C27" s="1">
        <v>121.6</v>
      </c>
      <c r="D27" s="1">
        <v>123.83</v>
      </c>
      <c r="E27" s="1">
        <v>2.23</v>
      </c>
      <c r="F27" s="1">
        <v>0.0</v>
      </c>
      <c r="G27" s="1">
        <v>2.23</v>
      </c>
      <c r="H27" s="1">
        <v>168.0</v>
      </c>
      <c r="I27" s="1">
        <v>75.41</v>
      </c>
      <c r="J27" s="1">
        <v>75.47</v>
      </c>
      <c r="K27" s="1" t="s">
        <v>44</v>
      </c>
      <c r="L27" s="1">
        <v>84.0</v>
      </c>
      <c r="M27" s="1">
        <v>84.0</v>
      </c>
    </row>
    <row r="28">
      <c r="A28" s="1" t="s">
        <v>41</v>
      </c>
      <c r="B28" s="1" t="s">
        <v>42</v>
      </c>
      <c r="C28" s="1">
        <v>124.24</v>
      </c>
      <c r="D28" s="1">
        <v>127.06</v>
      </c>
      <c r="E28" s="1">
        <v>2.82</v>
      </c>
      <c r="F28" s="1">
        <v>0.0</v>
      </c>
      <c r="G28" s="1">
        <v>2.82</v>
      </c>
      <c r="H28" s="1">
        <v>168.0</v>
      </c>
      <c r="I28" s="1">
        <v>59.56</v>
      </c>
      <c r="J28" s="1">
        <v>59.6</v>
      </c>
      <c r="K28" s="1" t="s">
        <v>57</v>
      </c>
      <c r="L28" s="1">
        <v>76.0</v>
      </c>
      <c r="M28" s="1">
        <v>92.0</v>
      </c>
    </row>
    <row r="29">
      <c r="A29" s="1" t="s">
        <v>41</v>
      </c>
      <c r="B29" s="1" t="s">
        <v>42</v>
      </c>
      <c r="C29" s="1">
        <v>127.13</v>
      </c>
      <c r="D29" s="1">
        <v>134.99</v>
      </c>
      <c r="E29" s="1">
        <v>7.85</v>
      </c>
      <c r="F29" s="1">
        <v>0.0</v>
      </c>
      <c r="G29" s="1">
        <v>7.85</v>
      </c>
      <c r="H29" s="1">
        <v>160.0</v>
      </c>
      <c r="I29" s="1">
        <v>20.37</v>
      </c>
      <c r="J29" s="1">
        <v>20.37</v>
      </c>
      <c r="K29" s="1" t="s">
        <v>43</v>
      </c>
      <c r="L29" s="1">
        <v>-160.0</v>
      </c>
      <c r="M29" s="1">
        <v>0.0</v>
      </c>
    </row>
    <row r="30">
      <c r="A30" s="1" t="s">
        <v>41</v>
      </c>
      <c r="B30" s="1" t="s">
        <v>42</v>
      </c>
      <c r="C30" s="1">
        <v>135.11</v>
      </c>
      <c r="D30" s="1">
        <v>138.03</v>
      </c>
      <c r="E30" s="1">
        <v>2.92</v>
      </c>
      <c r="F30" s="1">
        <v>0.0</v>
      </c>
      <c r="G30" s="1">
        <v>2.92</v>
      </c>
      <c r="H30" s="1">
        <v>168.0</v>
      </c>
      <c r="I30" s="1">
        <v>57.49</v>
      </c>
      <c r="J30" s="1">
        <v>57.53</v>
      </c>
      <c r="K30" s="1" t="s">
        <v>44</v>
      </c>
      <c r="L30" s="1">
        <v>84.0</v>
      </c>
      <c r="M30" s="1">
        <v>84.0</v>
      </c>
    </row>
    <row r="31">
      <c r="A31" s="1" t="s">
        <v>41</v>
      </c>
      <c r="B31" s="1" t="s">
        <v>42</v>
      </c>
      <c r="C31" s="1">
        <v>138.85</v>
      </c>
      <c r="D31" s="1">
        <v>140.91</v>
      </c>
      <c r="E31" s="1">
        <v>2.07</v>
      </c>
      <c r="F31" s="1">
        <v>0.0</v>
      </c>
      <c r="G31" s="1">
        <v>2.06</v>
      </c>
      <c r="H31" s="1">
        <v>168.0</v>
      </c>
      <c r="I31" s="1">
        <v>81.35</v>
      </c>
      <c r="J31" s="1">
        <v>81.41</v>
      </c>
      <c r="K31" s="1" t="s">
        <v>57</v>
      </c>
      <c r="L31" s="1">
        <v>76.0</v>
      </c>
      <c r="M31" s="1">
        <v>92.0</v>
      </c>
    </row>
    <row r="32">
      <c r="A32" s="1" t="s">
        <v>41</v>
      </c>
      <c r="B32" s="1" t="s">
        <v>42</v>
      </c>
      <c r="C32" s="1">
        <v>141.21</v>
      </c>
      <c r="D32" s="1">
        <v>149.5</v>
      </c>
      <c r="E32" s="1">
        <v>8.28</v>
      </c>
      <c r="F32" s="1">
        <v>0.0</v>
      </c>
      <c r="G32" s="1">
        <v>8.28</v>
      </c>
      <c r="H32" s="1">
        <v>160.0</v>
      </c>
      <c r="I32" s="1">
        <v>19.32</v>
      </c>
      <c r="J32" s="1">
        <v>19.32</v>
      </c>
      <c r="K32" s="1" t="s">
        <v>43</v>
      </c>
      <c r="L32" s="1">
        <v>-160.0</v>
      </c>
      <c r="M32" s="1">
        <v>0.0</v>
      </c>
    </row>
    <row r="33">
      <c r="A33" s="1" t="s">
        <v>41</v>
      </c>
      <c r="B33" s="1" t="s">
        <v>42</v>
      </c>
      <c r="C33" s="1">
        <v>149.52</v>
      </c>
      <c r="D33" s="1">
        <v>151.81</v>
      </c>
      <c r="E33" s="1">
        <v>2.3</v>
      </c>
      <c r="F33" s="1">
        <v>0.0</v>
      </c>
      <c r="G33" s="1">
        <v>2.29</v>
      </c>
      <c r="H33" s="1">
        <v>168.0</v>
      </c>
      <c r="I33" s="1">
        <v>73.17</v>
      </c>
      <c r="J33" s="1">
        <v>73.22</v>
      </c>
      <c r="K33" s="1" t="s">
        <v>44</v>
      </c>
      <c r="L33" s="1">
        <v>84.0</v>
      </c>
      <c r="M33" s="1">
        <v>84.0</v>
      </c>
    </row>
    <row r="34">
      <c r="A34" s="1" t="s">
        <v>41</v>
      </c>
      <c r="B34" s="1" t="s">
        <v>42</v>
      </c>
      <c r="C34" s="1">
        <v>151.95</v>
      </c>
      <c r="D34" s="1">
        <v>154.52</v>
      </c>
      <c r="E34" s="1">
        <v>2.57</v>
      </c>
      <c r="F34" s="1">
        <v>0.0</v>
      </c>
      <c r="G34" s="1">
        <v>2.57</v>
      </c>
      <c r="H34" s="1">
        <v>168.0</v>
      </c>
      <c r="I34" s="1">
        <v>65.31</v>
      </c>
      <c r="J34" s="1">
        <v>65.35</v>
      </c>
      <c r="K34" s="1" t="s">
        <v>57</v>
      </c>
      <c r="L34" s="1">
        <v>76.0</v>
      </c>
      <c r="M34" s="1">
        <v>92.0</v>
      </c>
    </row>
    <row r="35">
      <c r="A35" s="1" t="s">
        <v>41</v>
      </c>
      <c r="B35" s="1" t="s">
        <v>42</v>
      </c>
      <c r="C35" s="1">
        <v>154.77</v>
      </c>
      <c r="D35" s="1">
        <v>164.12</v>
      </c>
      <c r="E35" s="1">
        <v>9.35</v>
      </c>
      <c r="F35" s="1">
        <v>0.0</v>
      </c>
      <c r="G35" s="1">
        <v>9.35</v>
      </c>
      <c r="H35" s="1">
        <v>160.0</v>
      </c>
      <c r="I35" s="1">
        <v>17.11</v>
      </c>
      <c r="J35" s="1">
        <v>17.11</v>
      </c>
      <c r="K35" s="1" t="s">
        <v>43</v>
      </c>
      <c r="L35" s="1">
        <v>-160.0</v>
      </c>
      <c r="M35" s="1">
        <v>0.0</v>
      </c>
    </row>
    <row r="36">
      <c r="A36" s="1" t="s">
        <v>41</v>
      </c>
      <c r="B36" s="1" t="s">
        <v>42</v>
      </c>
      <c r="C36" s="1">
        <v>164.18</v>
      </c>
      <c r="D36" s="1">
        <v>166.29</v>
      </c>
      <c r="E36" s="1">
        <v>2.11</v>
      </c>
      <c r="F36" s="1">
        <v>0.0</v>
      </c>
      <c r="G36" s="1">
        <v>2.11</v>
      </c>
      <c r="H36" s="1">
        <v>168.0</v>
      </c>
      <c r="I36" s="1">
        <v>79.49</v>
      </c>
      <c r="J36" s="1">
        <v>79.55</v>
      </c>
      <c r="K36" s="1" t="s">
        <v>44</v>
      </c>
      <c r="L36" s="1">
        <v>84.0</v>
      </c>
      <c r="M36" s="1">
        <v>84.0</v>
      </c>
    </row>
    <row r="37">
      <c r="A37" s="1" t="s">
        <v>41</v>
      </c>
      <c r="B37" s="1" t="s">
        <v>42</v>
      </c>
      <c r="C37" s="1">
        <v>166.55</v>
      </c>
      <c r="D37" s="1">
        <v>169.74</v>
      </c>
      <c r="E37" s="1">
        <v>3.2</v>
      </c>
      <c r="F37" s="1">
        <v>0.0</v>
      </c>
      <c r="G37" s="1">
        <v>3.19</v>
      </c>
      <c r="H37" s="1">
        <v>168.0</v>
      </c>
      <c r="I37" s="1">
        <v>52.57</v>
      </c>
      <c r="J37" s="1">
        <v>52.6</v>
      </c>
      <c r="K37" s="1" t="s">
        <v>57</v>
      </c>
      <c r="L37" s="1">
        <v>76.0</v>
      </c>
      <c r="M37" s="1">
        <v>92.0</v>
      </c>
    </row>
    <row r="38">
      <c r="A38" s="1" t="s">
        <v>41</v>
      </c>
      <c r="B38" s="1" t="s">
        <v>42</v>
      </c>
      <c r="C38" s="1">
        <v>170.07</v>
      </c>
      <c r="D38" s="1">
        <v>178.07</v>
      </c>
      <c r="E38" s="1">
        <v>8.0</v>
      </c>
      <c r="F38" s="1">
        <v>0.0</v>
      </c>
      <c r="G38" s="1">
        <v>8.0</v>
      </c>
      <c r="H38" s="1">
        <v>160.0</v>
      </c>
      <c r="I38" s="1">
        <v>20.0</v>
      </c>
      <c r="J38" s="1">
        <v>20.0</v>
      </c>
      <c r="K38" s="1" t="s">
        <v>43</v>
      </c>
      <c r="L38" s="1">
        <v>-160.0</v>
      </c>
      <c r="M38" s="1">
        <v>0.0</v>
      </c>
    </row>
    <row r="39">
      <c r="A39" s="1" t="s">
        <v>41</v>
      </c>
      <c r="B39" s="1" t="s">
        <v>42</v>
      </c>
      <c r="C39" s="1">
        <v>178.18</v>
      </c>
      <c r="D39" s="1">
        <v>180.32</v>
      </c>
      <c r="E39" s="1">
        <v>2.14</v>
      </c>
      <c r="F39" s="1">
        <v>0.0</v>
      </c>
      <c r="G39" s="1">
        <v>2.13</v>
      </c>
      <c r="H39" s="1">
        <v>168.0</v>
      </c>
      <c r="I39" s="1">
        <v>78.65</v>
      </c>
      <c r="J39" s="1">
        <v>78.7</v>
      </c>
      <c r="K39" s="1" t="s">
        <v>44</v>
      </c>
      <c r="L39" s="1">
        <v>84.0</v>
      </c>
      <c r="M39" s="1">
        <v>84.0</v>
      </c>
    </row>
    <row r="40">
      <c r="A40" s="1" t="s">
        <v>41</v>
      </c>
      <c r="B40" s="1" t="s">
        <v>42</v>
      </c>
      <c r="C40" s="1">
        <v>180.47</v>
      </c>
      <c r="D40" s="1">
        <v>182.87</v>
      </c>
      <c r="E40" s="1">
        <v>2.4</v>
      </c>
      <c r="F40" s="1">
        <v>0.0</v>
      </c>
      <c r="G40" s="1">
        <v>2.4</v>
      </c>
      <c r="H40" s="1">
        <v>168.0</v>
      </c>
      <c r="I40" s="1">
        <v>69.96</v>
      </c>
      <c r="J40" s="1">
        <v>70.01</v>
      </c>
      <c r="K40" s="1" t="s">
        <v>57</v>
      </c>
      <c r="L40" s="1">
        <v>76.0</v>
      </c>
      <c r="M40" s="1">
        <v>92.0</v>
      </c>
    </row>
    <row r="41">
      <c r="A41" s="1" t="s">
        <v>41</v>
      </c>
      <c r="B41" s="1" t="s">
        <v>42</v>
      </c>
      <c r="C41" s="1">
        <v>183.3</v>
      </c>
      <c r="D41" s="1">
        <v>192.85</v>
      </c>
      <c r="E41" s="1">
        <v>9.56</v>
      </c>
      <c r="F41" s="1">
        <v>0.0</v>
      </c>
      <c r="G41" s="1">
        <v>9.56</v>
      </c>
      <c r="H41" s="1">
        <v>160.0</v>
      </c>
      <c r="I41" s="1">
        <v>16.74</v>
      </c>
      <c r="J41" s="1">
        <v>16.74</v>
      </c>
      <c r="K41" s="1" t="s">
        <v>43</v>
      </c>
      <c r="L41" s="1">
        <v>-160.0</v>
      </c>
      <c r="M41" s="1">
        <v>0.0</v>
      </c>
    </row>
    <row r="42">
      <c r="A42" s="1" t="s">
        <v>41</v>
      </c>
      <c r="B42" s="1" t="s">
        <v>42</v>
      </c>
      <c r="C42" s="1">
        <v>192.89</v>
      </c>
      <c r="D42" s="1">
        <v>195.57</v>
      </c>
      <c r="E42" s="1">
        <v>2.68</v>
      </c>
      <c r="F42" s="1">
        <v>0.0</v>
      </c>
      <c r="G42" s="1">
        <v>2.68</v>
      </c>
      <c r="H42" s="1">
        <v>168.0</v>
      </c>
      <c r="I42" s="1">
        <v>62.64</v>
      </c>
      <c r="J42" s="1">
        <v>62.68</v>
      </c>
      <c r="K42" s="1" t="s">
        <v>44</v>
      </c>
      <c r="L42" s="1">
        <v>84.0</v>
      </c>
      <c r="M42" s="1">
        <v>84.0</v>
      </c>
    </row>
    <row r="43">
      <c r="A43" s="1" t="s">
        <v>41</v>
      </c>
      <c r="B43" s="1" t="s">
        <v>42</v>
      </c>
      <c r="C43" s="1">
        <v>195.66</v>
      </c>
      <c r="D43" s="1">
        <v>198.51</v>
      </c>
      <c r="E43" s="1">
        <v>2.85</v>
      </c>
      <c r="F43" s="1">
        <v>0.0</v>
      </c>
      <c r="G43" s="1">
        <v>2.85</v>
      </c>
      <c r="H43" s="1">
        <v>168.0</v>
      </c>
      <c r="I43" s="1">
        <v>58.89</v>
      </c>
      <c r="J43" s="1">
        <v>58.92</v>
      </c>
      <c r="K43" s="1" t="s">
        <v>57</v>
      </c>
      <c r="L43" s="1">
        <v>76.0</v>
      </c>
      <c r="M43" s="1">
        <v>92.0</v>
      </c>
    </row>
    <row r="44">
      <c r="A44" s="1" t="s">
        <v>41</v>
      </c>
      <c r="B44" s="1" t="s">
        <v>42</v>
      </c>
      <c r="C44" s="1">
        <v>198.66</v>
      </c>
      <c r="D44" s="1">
        <v>205.03</v>
      </c>
      <c r="E44" s="1">
        <v>6.37</v>
      </c>
      <c r="F44" s="1">
        <v>0.0</v>
      </c>
      <c r="G44" s="1">
        <v>6.37</v>
      </c>
      <c r="H44" s="1">
        <v>160.0</v>
      </c>
      <c r="I44" s="1">
        <v>25.12</v>
      </c>
      <c r="J44" s="1">
        <v>25.12</v>
      </c>
      <c r="K44" s="1" t="s">
        <v>43</v>
      </c>
      <c r="L44" s="1">
        <v>-160.0</v>
      </c>
      <c r="M44" s="1">
        <v>0.0</v>
      </c>
    </row>
    <row r="45">
      <c r="A45" s="1" t="s">
        <v>41</v>
      </c>
      <c r="B45" s="1" t="s">
        <v>42</v>
      </c>
      <c r="C45" s="1">
        <v>205.07</v>
      </c>
      <c r="D45" s="1">
        <v>207.35</v>
      </c>
      <c r="E45" s="1">
        <v>2.27</v>
      </c>
      <c r="F45" s="1">
        <v>0.0</v>
      </c>
      <c r="G45" s="1">
        <v>2.27</v>
      </c>
      <c r="H45" s="1">
        <v>168.0</v>
      </c>
      <c r="I45" s="1">
        <v>73.88</v>
      </c>
      <c r="J45" s="1">
        <v>73.93</v>
      </c>
      <c r="K45" s="1" t="s">
        <v>44</v>
      </c>
      <c r="L45" s="1">
        <v>84.0</v>
      </c>
      <c r="M45" s="1">
        <v>84.0</v>
      </c>
    </row>
    <row r="46">
      <c r="A46" s="1" t="s">
        <v>41</v>
      </c>
      <c r="B46" s="1" t="s">
        <v>42</v>
      </c>
      <c r="C46" s="1">
        <v>207.44</v>
      </c>
      <c r="D46" s="1">
        <v>210.81</v>
      </c>
      <c r="E46" s="1">
        <v>3.37</v>
      </c>
      <c r="F46" s="1">
        <v>0.0</v>
      </c>
      <c r="G46" s="1">
        <v>3.37</v>
      </c>
      <c r="H46" s="1">
        <v>168.0</v>
      </c>
      <c r="I46" s="1">
        <v>49.78</v>
      </c>
      <c r="J46" s="1">
        <v>49.8</v>
      </c>
      <c r="K46" s="1" t="s">
        <v>57</v>
      </c>
      <c r="L46" s="1">
        <v>76.0</v>
      </c>
      <c r="M46" s="1">
        <v>92.0</v>
      </c>
    </row>
    <row r="47">
      <c r="A47" s="1" t="s">
        <v>41</v>
      </c>
      <c r="B47" s="1" t="s">
        <v>42</v>
      </c>
      <c r="C47" s="1">
        <v>211.18</v>
      </c>
      <c r="D47" s="1">
        <v>218.07</v>
      </c>
      <c r="E47" s="1">
        <v>6.89</v>
      </c>
      <c r="F47" s="1">
        <v>0.0</v>
      </c>
      <c r="G47" s="1">
        <v>6.89</v>
      </c>
      <c r="H47" s="1">
        <v>160.0</v>
      </c>
      <c r="I47" s="1">
        <v>23.23</v>
      </c>
      <c r="J47" s="1">
        <v>23.23</v>
      </c>
      <c r="K47" s="1" t="s">
        <v>43</v>
      </c>
      <c r="L47" s="1">
        <v>-160.0</v>
      </c>
      <c r="M47" s="1">
        <v>0.0</v>
      </c>
    </row>
    <row r="48">
      <c r="A48" s="1" t="s">
        <v>41</v>
      </c>
      <c r="B48" s="1" t="s">
        <v>42</v>
      </c>
      <c r="C48" s="1">
        <v>218.11</v>
      </c>
      <c r="D48" s="1">
        <v>220.55</v>
      </c>
      <c r="E48" s="1">
        <v>2.44</v>
      </c>
      <c r="F48" s="1">
        <v>0.0</v>
      </c>
      <c r="G48" s="1">
        <v>2.44</v>
      </c>
      <c r="H48" s="1">
        <v>168.0</v>
      </c>
      <c r="I48" s="1">
        <v>68.76</v>
      </c>
      <c r="J48" s="1">
        <v>68.81</v>
      </c>
      <c r="K48" s="1" t="s">
        <v>44</v>
      </c>
      <c r="L48" s="1">
        <v>84.0</v>
      </c>
      <c r="M48" s="1">
        <v>84.0</v>
      </c>
    </row>
    <row r="49">
      <c r="A49" s="1" t="s">
        <v>41</v>
      </c>
      <c r="B49" s="1" t="s">
        <v>42</v>
      </c>
      <c r="C49" s="1">
        <v>220.77</v>
      </c>
      <c r="D49" s="1">
        <v>224.01</v>
      </c>
      <c r="E49" s="1">
        <v>3.25</v>
      </c>
      <c r="F49" s="1">
        <v>0.0</v>
      </c>
      <c r="G49" s="1">
        <v>3.25</v>
      </c>
      <c r="H49" s="1">
        <v>168.0</v>
      </c>
      <c r="I49" s="1">
        <v>51.71</v>
      </c>
      <c r="J49" s="1">
        <v>51.74</v>
      </c>
      <c r="K49" s="1" t="s">
        <v>57</v>
      </c>
      <c r="L49" s="1">
        <v>76.0</v>
      </c>
      <c r="M49" s="1">
        <v>92.0</v>
      </c>
    </row>
    <row r="50">
      <c r="A50" s="1" t="s">
        <v>41</v>
      </c>
      <c r="B50" s="1" t="s">
        <v>42</v>
      </c>
      <c r="C50" s="1">
        <v>224.23</v>
      </c>
      <c r="D50" s="1">
        <v>232.55</v>
      </c>
      <c r="E50" s="1">
        <v>8.32</v>
      </c>
      <c r="F50" s="1">
        <v>0.0</v>
      </c>
      <c r="G50" s="1">
        <v>8.32</v>
      </c>
      <c r="H50" s="1">
        <v>160.0</v>
      </c>
      <c r="I50" s="1">
        <v>19.22</v>
      </c>
      <c r="J50" s="1">
        <v>19.22</v>
      </c>
      <c r="K50" s="1" t="s">
        <v>43</v>
      </c>
      <c r="L50" s="1">
        <v>-160.0</v>
      </c>
      <c r="M50" s="1">
        <v>0.0</v>
      </c>
    </row>
    <row r="51">
      <c r="A51" s="1" t="s">
        <v>41</v>
      </c>
      <c r="B51" s="1" t="s">
        <v>42</v>
      </c>
      <c r="C51" s="1">
        <v>232.64</v>
      </c>
      <c r="D51" s="1">
        <v>234.84</v>
      </c>
      <c r="E51" s="1">
        <v>2.2</v>
      </c>
      <c r="F51" s="1">
        <v>0.0</v>
      </c>
      <c r="G51" s="1">
        <v>2.2</v>
      </c>
      <c r="H51" s="1">
        <v>168.0</v>
      </c>
      <c r="I51" s="1">
        <v>76.38</v>
      </c>
      <c r="J51" s="1">
        <v>76.45</v>
      </c>
      <c r="K51" s="1" t="s">
        <v>44</v>
      </c>
      <c r="L51" s="1">
        <v>84.0</v>
      </c>
      <c r="M51" s="1">
        <v>84.0</v>
      </c>
    </row>
    <row r="52">
      <c r="A52" s="1" t="s">
        <v>41</v>
      </c>
      <c r="B52" s="1" t="s">
        <v>42</v>
      </c>
      <c r="C52" s="1">
        <v>235.12</v>
      </c>
      <c r="D52" s="1">
        <v>237.74</v>
      </c>
      <c r="E52" s="1">
        <v>2.62</v>
      </c>
      <c r="F52" s="1">
        <v>0.0</v>
      </c>
      <c r="G52" s="1">
        <v>2.62</v>
      </c>
      <c r="H52" s="1">
        <v>168.0</v>
      </c>
      <c r="I52" s="1">
        <v>64.14</v>
      </c>
      <c r="J52" s="1">
        <v>64.19</v>
      </c>
      <c r="K52" s="1" t="s">
        <v>57</v>
      </c>
      <c r="L52" s="1">
        <v>76.0</v>
      </c>
      <c r="M52" s="1">
        <v>92.0</v>
      </c>
    </row>
    <row r="53">
      <c r="A53" s="1" t="s">
        <v>41</v>
      </c>
      <c r="B53" s="1" t="s">
        <v>42</v>
      </c>
      <c r="C53" s="1">
        <v>237.93</v>
      </c>
      <c r="D53" s="1">
        <v>245.49</v>
      </c>
      <c r="E53" s="1">
        <v>7.57</v>
      </c>
      <c r="F53" s="1">
        <v>0.0</v>
      </c>
      <c r="G53" s="1">
        <v>7.57</v>
      </c>
      <c r="H53" s="1">
        <v>160.0</v>
      </c>
      <c r="I53" s="1">
        <v>21.14</v>
      </c>
      <c r="J53" s="1">
        <v>21.14</v>
      </c>
      <c r="K53" s="1" t="s">
        <v>43</v>
      </c>
      <c r="L53" s="1">
        <v>-160.0</v>
      </c>
      <c r="M53" s="1">
        <v>0.0</v>
      </c>
    </row>
    <row r="54">
      <c r="A54" s="1" t="s">
        <v>41</v>
      </c>
      <c r="B54" s="1" t="s">
        <v>42</v>
      </c>
      <c r="C54" s="1">
        <v>245.64</v>
      </c>
      <c r="D54" s="1">
        <v>247.83</v>
      </c>
      <c r="E54" s="1">
        <v>2.18</v>
      </c>
      <c r="F54" s="1">
        <v>0.0</v>
      </c>
      <c r="G54" s="1">
        <v>2.18</v>
      </c>
      <c r="H54" s="1">
        <v>168.0</v>
      </c>
      <c r="I54" s="1">
        <v>76.94</v>
      </c>
      <c r="J54" s="1">
        <v>77.01</v>
      </c>
      <c r="K54" s="1" t="s">
        <v>44</v>
      </c>
      <c r="L54" s="1">
        <v>84.0</v>
      </c>
      <c r="M54" s="1">
        <v>84.0</v>
      </c>
    </row>
    <row r="55">
      <c r="A55" s="1" t="s">
        <v>41</v>
      </c>
      <c r="B55" s="1" t="s">
        <v>42</v>
      </c>
      <c r="C55" s="1">
        <v>247.98</v>
      </c>
      <c r="D55" s="1">
        <v>251.39</v>
      </c>
      <c r="E55" s="1">
        <v>3.41</v>
      </c>
      <c r="F55" s="1">
        <v>0.0</v>
      </c>
      <c r="G55" s="1">
        <v>3.41</v>
      </c>
      <c r="H55" s="1">
        <v>168.0</v>
      </c>
      <c r="I55" s="1">
        <v>49.21</v>
      </c>
      <c r="J55" s="1">
        <v>49.24</v>
      </c>
      <c r="K55" s="1" t="s">
        <v>57</v>
      </c>
      <c r="L55" s="1">
        <v>76.0</v>
      </c>
      <c r="M55" s="1">
        <v>92.0</v>
      </c>
    </row>
    <row r="56">
      <c r="A56" s="1" t="s">
        <v>41</v>
      </c>
      <c r="B56" s="1" t="s">
        <v>42</v>
      </c>
      <c r="C56" s="1">
        <v>251.6</v>
      </c>
      <c r="D56" s="1">
        <v>259.97</v>
      </c>
      <c r="E56" s="1">
        <v>8.37</v>
      </c>
      <c r="F56" s="1">
        <v>0.0</v>
      </c>
      <c r="G56" s="1">
        <v>8.37</v>
      </c>
      <c r="H56" s="1">
        <v>160.0</v>
      </c>
      <c r="I56" s="1">
        <v>19.11</v>
      </c>
      <c r="J56" s="1">
        <v>19.11</v>
      </c>
      <c r="K56" s="1" t="s">
        <v>43</v>
      </c>
      <c r="L56" s="1">
        <v>-160.0</v>
      </c>
      <c r="M56" s="1">
        <v>0.0</v>
      </c>
    </row>
    <row r="57">
      <c r="A57" s="1" t="s">
        <v>41</v>
      </c>
      <c r="B57" s="1" t="s">
        <v>42</v>
      </c>
      <c r="C57" s="1">
        <v>260.0</v>
      </c>
      <c r="D57" s="1">
        <v>262.9</v>
      </c>
      <c r="E57" s="1">
        <v>2.9</v>
      </c>
      <c r="F57" s="1">
        <v>0.0</v>
      </c>
      <c r="G57" s="1">
        <v>2.9</v>
      </c>
      <c r="H57" s="1">
        <v>168.0</v>
      </c>
      <c r="I57" s="1">
        <v>57.98</v>
      </c>
      <c r="J57" s="1">
        <v>58.01</v>
      </c>
      <c r="K57" s="1" t="s">
        <v>44</v>
      </c>
      <c r="L57" s="1">
        <v>84.0</v>
      </c>
      <c r="M57" s="1">
        <v>84.0</v>
      </c>
    </row>
    <row r="58">
      <c r="A58" s="1" t="s">
        <v>41</v>
      </c>
      <c r="B58" s="1" t="s">
        <v>42</v>
      </c>
      <c r="C58" s="1">
        <v>263.5</v>
      </c>
      <c r="D58" s="1">
        <v>266.53</v>
      </c>
      <c r="E58" s="1">
        <v>3.04</v>
      </c>
      <c r="F58" s="1">
        <v>0.0</v>
      </c>
      <c r="G58" s="1">
        <v>3.04</v>
      </c>
      <c r="H58" s="1">
        <v>168.0</v>
      </c>
      <c r="I58" s="1">
        <v>55.31</v>
      </c>
      <c r="J58" s="1">
        <v>55.34</v>
      </c>
      <c r="K58" s="1" t="s">
        <v>57</v>
      </c>
      <c r="L58" s="1">
        <v>76.0</v>
      </c>
      <c r="M58" s="1">
        <v>92.0</v>
      </c>
    </row>
    <row r="59">
      <c r="A59" s="1" t="s">
        <v>41</v>
      </c>
      <c r="B59" s="1" t="s">
        <v>42</v>
      </c>
      <c r="C59" s="1">
        <v>266.73</v>
      </c>
      <c r="D59" s="1">
        <v>275.66</v>
      </c>
      <c r="E59" s="1">
        <v>8.93</v>
      </c>
      <c r="F59" s="1">
        <v>0.0</v>
      </c>
      <c r="G59" s="1">
        <v>8.93</v>
      </c>
      <c r="H59" s="1">
        <v>160.0</v>
      </c>
      <c r="I59" s="1">
        <v>17.92</v>
      </c>
      <c r="J59" s="1">
        <v>17.92</v>
      </c>
      <c r="K59" s="1" t="s">
        <v>43</v>
      </c>
      <c r="L59" s="1">
        <v>-160.0</v>
      </c>
      <c r="M59" s="1">
        <v>0.0</v>
      </c>
    </row>
    <row r="60">
      <c r="A60" s="1" t="s">
        <v>41</v>
      </c>
      <c r="B60" s="1" t="s">
        <v>42</v>
      </c>
      <c r="C60" s="1">
        <v>275.71</v>
      </c>
      <c r="D60" s="1">
        <v>277.72</v>
      </c>
      <c r="E60" s="1">
        <v>2.01</v>
      </c>
      <c r="F60" s="1">
        <v>0.0</v>
      </c>
      <c r="G60" s="1">
        <v>2.01</v>
      </c>
      <c r="H60" s="1">
        <v>168.0</v>
      </c>
      <c r="I60" s="1">
        <v>83.57</v>
      </c>
      <c r="J60" s="1">
        <v>83.63</v>
      </c>
      <c r="K60" s="1" t="s">
        <v>44</v>
      </c>
      <c r="L60" s="1">
        <v>84.0</v>
      </c>
      <c r="M60" s="1">
        <v>84.0</v>
      </c>
    </row>
    <row r="61">
      <c r="A61" s="1" t="s">
        <v>41</v>
      </c>
      <c r="B61" s="1" t="s">
        <v>42</v>
      </c>
      <c r="C61" s="1">
        <v>277.97</v>
      </c>
      <c r="D61" s="1">
        <v>280.55</v>
      </c>
      <c r="E61" s="1">
        <v>2.59</v>
      </c>
      <c r="F61" s="1">
        <v>0.0</v>
      </c>
      <c r="G61" s="1">
        <v>2.58</v>
      </c>
      <c r="H61" s="1">
        <v>168.0</v>
      </c>
      <c r="I61" s="1">
        <v>64.99</v>
      </c>
      <c r="J61" s="1">
        <v>65.04</v>
      </c>
      <c r="K61" s="1" t="s">
        <v>57</v>
      </c>
      <c r="L61" s="1">
        <v>76.0</v>
      </c>
      <c r="M61" s="1">
        <v>92.0</v>
      </c>
    </row>
    <row r="62">
      <c r="A62" s="1" t="s">
        <v>41</v>
      </c>
      <c r="B62" s="1" t="s">
        <v>42</v>
      </c>
      <c r="C62" s="1">
        <v>280.75</v>
      </c>
      <c r="D62" s="1">
        <v>289.47</v>
      </c>
      <c r="E62" s="1">
        <v>8.72</v>
      </c>
      <c r="F62" s="1">
        <v>0.0</v>
      </c>
      <c r="G62" s="1">
        <v>8.72</v>
      </c>
      <c r="H62" s="1">
        <v>160.0</v>
      </c>
      <c r="I62" s="1">
        <v>18.36</v>
      </c>
      <c r="J62" s="1">
        <v>18.36</v>
      </c>
      <c r="K62" s="1" t="s">
        <v>43</v>
      </c>
      <c r="L62" s="1">
        <v>-160.0</v>
      </c>
      <c r="M62" s="1">
        <v>0.0</v>
      </c>
    </row>
    <row r="63">
      <c r="A63" s="1" t="s">
        <v>41</v>
      </c>
      <c r="B63" s="1" t="s">
        <v>42</v>
      </c>
      <c r="C63" s="1">
        <v>289.59</v>
      </c>
      <c r="D63" s="1">
        <v>293.38</v>
      </c>
      <c r="E63" s="1">
        <v>3.8</v>
      </c>
      <c r="F63" s="1">
        <v>0.0</v>
      </c>
      <c r="G63" s="1">
        <v>3.8</v>
      </c>
      <c r="H63" s="1">
        <v>168.0</v>
      </c>
      <c r="I63" s="1">
        <v>44.25</v>
      </c>
      <c r="J63" s="1">
        <v>44.26</v>
      </c>
      <c r="K63" s="1" t="s">
        <v>44</v>
      </c>
      <c r="L63" s="1">
        <v>84.0</v>
      </c>
      <c r="M63" s="1">
        <v>84.0</v>
      </c>
    </row>
    <row r="64">
      <c r="A64" s="1" t="s">
        <v>41</v>
      </c>
      <c r="B64" s="1" t="s">
        <v>42</v>
      </c>
      <c r="C64" s="1">
        <v>293.61</v>
      </c>
      <c r="D64" s="1">
        <v>296.17</v>
      </c>
      <c r="E64" s="1">
        <v>2.56</v>
      </c>
      <c r="F64" s="1">
        <v>0.0</v>
      </c>
      <c r="G64" s="1">
        <v>2.56</v>
      </c>
      <c r="H64" s="1">
        <v>168.0</v>
      </c>
      <c r="I64" s="1">
        <v>65.58</v>
      </c>
      <c r="J64" s="1">
        <v>65.62</v>
      </c>
      <c r="K64" s="1" t="s">
        <v>57</v>
      </c>
      <c r="L64" s="1">
        <v>76.0</v>
      </c>
      <c r="M64" s="1">
        <v>92.0</v>
      </c>
    </row>
    <row r="65">
      <c r="A65" s="1" t="s">
        <v>41</v>
      </c>
      <c r="B65" s="1" t="s">
        <v>42</v>
      </c>
      <c r="C65" s="1">
        <v>296.34</v>
      </c>
      <c r="D65" s="1">
        <v>301.23</v>
      </c>
      <c r="E65" s="1">
        <v>4.89</v>
      </c>
      <c r="F65" s="1">
        <v>0.0</v>
      </c>
      <c r="G65" s="1">
        <v>4.89</v>
      </c>
      <c r="H65" s="1">
        <v>160.0</v>
      </c>
      <c r="I65" s="1">
        <v>32.71</v>
      </c>
      <c r="J65" s="1">
        <v>32.71</v>
      </c>
      <c r="K65" s="1" t="s">
        <v>43</v>
      </c>
      <c r="L65" s="1">
        <v>-160.0</v>
      </c>
      <c r="M65" s="1">
        <v>0.0</v>
      </c>
    </row>
    <row r="66">
      <c r="A66" s="1" t="s">
        <v>41</v>
      </c>
      <c r="B66" s="1" t="s">
        <v>42</v>
      </c>
      <c r="C66" s="1">
        <v>301.34</v>
      </c>
      <c r="D66" s="1">
        <v>304.36</v>
      </c>
      <c r="E66" s="1">
        <v>3.03</v>
      </c>
      <c r="F66" s="1">
        <v>0.0</v>
      </c>
      <c r="G66" s="1">
        <v>3.03</v>
      </c>
      <c r="H66" s="1">
        <v>168.0</v>
      </c>
      <c r="I66" s="1">
        <v>55.5</v>
      </c>
      <c r="J66" s="1">
        <v>55.53</v>
      </c>
      <c r="K66" s="1" t="s">
        <v>44</v>
      </c>
      <c r="L66" s="1">
        <v>84.0</v>
      </c>
      <c r="M66" s="1">
        <v>84.0</v>
      </c>
    </row>
    <row r="67">
      <c r="A67" s="1" t="s">
        <v>41</v>
      </c>
      <c r="B67" s="1" t="s">
        <v>42</v>
      </c>
      <c r="C67" s="1">
        <v>304.64</v>
      </c>
      <c r="D67" s="1">
        <v>308.29</v>
      </c>
      <c r="E67" s="1">
        <v>3.65</v>
      </c>
      <c r="F67" s="1">
        <v>0.0</v>
      </c>
      <c r="G67" s="1">
        <v>3.65</v>
      </c>
      <c r="H67" s="1">
        <v>168.0</v>
      </c>
      <c r="I67" s="1">
        <v>46.01</v>
      </c>
      <c r="J67" s="1">
        <v>46.04</v>
      </c>
      <c r="K67" s="1" t="s">
        <v>57</v>
      </c>
      <c r="L67" s="1">
        <v>76.0</v>
      </c>
      <c r="M67" s="1">
        <v>92.0</v>
      </c>
    </row>
    <row r="68">
      <c r="A68" s="1" t="s">
        <v>41</v>
      </c>
      <c r="B68" s="1" t="s">
        <v>42</v>
      </c>
      <c r="C68" s="1">
        <v>308.8</v>
      </c>
      <c r="D68" s="1">
        <v>315.6</v>
      </c>
      <c r="E68" s="1">
        <v>6.79</v>
      </c>
      <c r="F68" s="1">
        <v>0.0</v>
      </c>
      <c r="G68" s="1">
        <v>6.79</v>
      </c>
      <c r="H68" s="1">
        <v>160.0</v>
      </c>
      <c r="I68" s="1">
        <v>23.56</v>
      </c>
      <c r="J68" s="1">
        <v>23.56</v>
      </c>
      <c r="K68" s="1" t="s">
        <v>43</v>
      </c>
      <c r="L68" s="1">
        <v>-160.0</v>
      </c>
      <c r="M68" s="1">
        <v>0.0</v>
      </c>
    </row>
    <row r="69">
      <c r="A69" s="1" t="s">
        <v>41</v>
      </c>
      <c r="B69" s="1" t="s">
        <v>42</v>
      </c>
      <c r="C69" s="1">
        <v>315.63</v>
      </c>
      <c r="D69" s="1">
        <v>317.76</v>
      </c>
      <c r="E69" s="1">
        <v>2.12</v>
      </c>
      <c r="F69" s="1">
        <v>0.0</v>
      </c>
      <c r="G69" s="1">
        <v>2.12</v>
      </c>
      <c r="H69" s="1">
        <v>168.0</v>
      </c>
      <c r="I69" s="1">
        <v>79.18</v>
      </c>
      <c r="J69" s="1">
        <v>79.23</v>
      </c>
      <c r="K69" s="1" t="s">
        <v>44</v>
      </c>
      <c r="L69" s="1">
        <v>84.0</v>
      </c>
      <c r="M69" s="1">
        <v>84.0</v>
      </c>
    </row>
    <row r="70">
      <c r="A70" s="1" t="s">
        <v>41</v>
      </c>
      <c r="B70" s="1" t="s">
        <v>42</v>
      </c>
      <c r="C70" s="1">
        <v>317.91</v>
      </c>
      <c r="D70" s="1">
        <v>320.16</v>
      </c>
      <c r="E70" s="1">
        <v>2.25</v>
      </c>
      <c r="F70" s="1">
        <v>0.0</v>
      </c>
      <c r="G70" s="1">
        <v>2.25</v>
      </c>
      <c r="H70" s="1">
        <v>168.0</v>
      </c>
      <c r="I70" s="1">
        <v>74.59</v>
      </c>
      <c r="J70" s="1">
        <v>74.64</v>
      </c>
      <c r="K70" s="1" t="s">
        <v>57</v>
      </c>
      <c r="L70" s="1">
        <v>76.0</v>
      </c>
      <c r="M70" s="1">
        <v>92.0</v>
      </c>
    </row>
    <row r="71">
      <c r="A71" s="1" t="s">
        <v>41</v>
      </c>
      <c r="B71" s="1" t="s">
        <v>42</v>
      </c>
      <c r="C71" s="1">
        <v>320.38</v>
      </c>
      <c r="D71" s="1">
        <v>326.46</v>
      </c>
      <c r="E71" s="1">
        <v>6.08</v>
      </c>
      <c r="F71" s="1">
        <v>0.0</v>
      </c>
      <c r="G71" s="1">
        <v>6.08</v>
      </c>
      <c r="H71" s="1">
        <v>160.0</v>
      </c>
      <c r="I71" s="1">
        <v>26.3</v>
      </c>
      <c r="J71" s="1">
        <v>26.3</v>
      </c>
      <c r="K71" s="1" t="s">
        <v>43</v>
      </c>
      <c r="L71" s="1">
        <v>-160.0</v>
      </c>
      <c r="M71" s="1">
        <v>0.0</v>
      </c>
    </row>
    <row r="72">
      <c r="A72" s="1" t="s">
        <v>41</v>
      </c>
      <c r="B72" s="1" t="s">
        <v>42</v>
      </c>
      <c r="C72" s="1">
        <v>326.62</v>
      </c>
      <c r="D72" s="1">
        <v>329.72</v>
      </c>
      <c r="E72" s="1">
        <v>3.1</v>
      </c>
      <c r="F72" s="1">
        <v>0.0</v>
      </c>
      <c r="G72" s="1">
        <v>3.1</v>
      </c>
      <c r="H72" s="1">
        <v>168.0</v>
      </c>
      <c r="I72" s="1">
        <v>54.17</v>
      </c>
      <c r="J72" s="1">
        <v>54.2</v>
      </c>
      <c r="K72" s="1" t="s">
        <v>44</v>
      </c>
      <c r="L72" s="1">
        <v>84.0</v>
      </c>
      <c r="M72" s="1">
        <v>84.0</v>
      </c>
    </row>
    <row r="73">
      <c r="A73" s="1" t="s">
        <v>41</v>
      </c>
      <c r="B73" s="1" t="s">
        <v>42</v>
      </c>
      <c r="C73" s="1">
        <v>329.84</v>
      </c>
      <c r="D73" s="1">
        <v>332.91</v>
      </c>
      <c r="E73" s="1">
        <v>3.08</v>
      </c>
      <c r="F73" s="1">
        <v>0.0</v>
      </c>
      <c r="G73" s="1">
        <v>3.08</v>
      </c>
      <c r="H73" s="1">
        <v>168.0</v>
      </c>
      <c r="I73" s="1">
        <v>54.6</v>
      </c>
      <c r="J73" s="1">
        <v>54.63</v>
      </c>
      <c r="K73" s="1" t="s">
        <v>57</v>
      </c>
      <c r="L73" s="1">
        <v>76.0</v>
      </c>
      <c r="M73" s="1">
        <v>92.0</v>
      </c>
    </row>
    <row r="74">
      <c r="A74" s="1" t="s">
        <v>41</v>
      </c>
      <c r="B74" s="1" t="s">
        <v>42</v>
      </c>
      <c r="C74" s="1">
        <v>333.2</v>
      </c>
      <c r="D74" s="1">
        <v>339.87</v>
      </c>
      <c r="E74" s="1">
        <v>6.68</v>
      </c>
      <c r="F74" s="1">
        <v>0.0</v>
      </c>
      <c r="G74" s="1">
        <v>6.68</v>
      </c>
      <c r="H74" s="1">
        <v>160.0</v>
      </c>
      <c r="I74" s="1">
        <v>23.97</v>
      </c>
      <c r="J74" s="1">
        <v>23.97</v>
      </c>
      <c r="K74" s="1" t="s">
        <v>43</v>
      </c>
      <c r="L74" s="1">
        <v>-160.0</v>
      </c>
      <c r="M74" s="1">
        <v>0.0</v>
      </c>
    </row>
    <row r="75">
      <c r="A75" s="1" t="s">
        <v>41</v>
      </c>
      <c r="B75" s="1" t="s">
        <v>42</v>
      </c>
      <c r="C75" s="1">
        <v>340.02</v>
      </c>
      <c r="D75" s="1">
        <v>342.94</v>
      </c>
      <c r="E75" s="1">
        <v>2.93</v>
      </c>
      <c r="F75" s="1">
        <v>0.0</v>
      </c>
      <c r="G75" s="1">
        <v>2.92</v>
      </c>
      <c r="H75" s="1">
        <v>168.0</v>
      </c>
      <c r="I75" s="1">
        <v>57.41</v>
      </c>
      <c r="J75" s="1">
        <v>57.44</v>
      </c>
      <c r="K75" s="1" t="s">
        <v>44</v>
      </c>
      <c r="L75" s="1">
        <v>84.0</v>
      </c>
      <c r="M75" s="1">
        <v>84.0</v>
      </c>
    </row>
    <row r="76">
      <c r="A76" s="1" t="s">
        <v>41</v>
      </c>
      <c r="B76" s="1" t="s">
        <v>42</v>
      </c>
      <c r="C76" s="1">
        <v>343.38</v>
      </c>
      <c r="D76" s="1">
        <v>345.72</v>
      </c>
      <c r="E76" s="1">
        <v>2.35</v>
      </c>
      <c r="F76" s="1">
        <v>0.0</v>
      </c>
      <c r="G76" s="1">
        <v>2.34</v>
      </c>
      <c r="H76" s="1">
        <v>168.0</v>
      </c>
      <c r="I76" s="1">
        <v>71.62</v>
      </c>
      <c r="J76" s="1">
        <v>71.67</v>
      </c>
      <c r="K76" s="1" t="s">
        <v>57</v>
      </c>
      <c r="L76" s="1">
        <v>76.0</v>
      </c>
      <c r="M76" s="1">
        <v>92.0</v>
      </c>
    </row>
    <row r="77">
      <c r="A77" s="1" t="s">
        <v>41</v>
      </c>
      <c r="B77" s="1" t="s">
        <v>42</v>
      </c>
      <c r="C77" s="1">
        <v>346.0</v>
      </c>
      <c r="D77" s="1">
        <v>350.73</v>
      </c>
      <c r="E77" s="1">
        <v>4.73</v>
      </c>
      <c r="F77" s="1">
        <v>0.0</v>
      </c>
      <c r="G77" s="1">
        <v>4.73</v>
      </c>
      <c r="H77" s="1">
        <v>160.0</v>
      </c>
      <c r="I77" s="1">
        <v>33.85</v>
      </c>
      <c r="J77" s="1">
        <v>33.85</v>
      </c>
      <c r="K77" s="1" t="s">
        <v>43</v>
      </c>
      <c r="L77" s="1">
        <v>-160.0</v>
      </c>
      <c r="M77" s="1">
        <v>0.0</v>
      </c>
    </row>
    <row r="78">
      <c r="A78" s="1" t="s">
        <v>41</v>
      </c>
      <c r="B78" s="1" t="s">
        <v>42</v>
      </c>
      <c r="C78" s="1">
        <v>350.83</v>
      </c>
      <c r="D78" s="1">
        <v>353.79</v>
      </c>
      <c r="E78" s="1">
        <v>2.96</v>
      </c>
      <c r="F78" s="1">
        <v>0.0</v>
      </c>
      <c r="G78" s="1">
        <v>2.96</v>
      </c>
      <c r="H78" s="1">
        <v>168.0</v>
      </c>
      <c r="I78" s="1">
        <v>56.71</v>
      </c>
      <c r="J78" s="1">
        <v>56.75</v>
      </c>
      <c r="K78" s="1" t="s">
        <v>44</v>
      </c>
      <c r="L78" s="1">
        <v>84.0</v>
      </c>
      <c r="M78" s="1">
        <v>84.0</v>
      </c>
    </row>
    <row r="79">
      <c r="A79" s="1" t="s">
        <v>41</v>
      </c>
      <c r="B79" s="1" t="s">
        <v>42</v>
      </c>
      <c r="C79" s="1">
        <v>353.92</v>
      </c>
      <c r="D79" s="1">
        <v>356.72</v>
      </c>
      <c r="E79" s="1">
        <v>2.8</v>
      </c>
      <c r="F79" s="1">
        <v>0.0</v>
      </c>
      <c r="G79" s="1">
        <v>2.8</v>
      </c>
      <c r="H79" s="1">
        <v>168.0</v>
      </c>
      <c r="I79" s="1">
        <v>60.03</v>
      </c>
      <c r="J79" s="1">
        <v>60.08</v>
      </c>
      <c r="K79" s="1" t="s">
        <v>57</v>
      </c>
      <c r="L79" s="1">
        <v>76.0</v>
      </c>
      <c r="M79" s="1">
        <v>92.0</v>
      </c>
    </row>
    <row r="80">
      <c r="A80" s="1" t="s">
        <v>41</v>
      </c>
      <c r="B80" s="1" t="s">
        <v>42</v>
      </c>
      <c r="C80" s="1">
        <v>357.07</v>
      </c>
      <c r="D80" s="1">
        <v>360.87</v>
      </c>
      <c r="E80" s="1">
        <v>3.8</v>
      </c>
      <c r="F80" s="1">
        <v>0.0</v>
      </c>
      <c r="G80" s="1">
        <v>3.8</v>
      </c>
      <c r="H80" s="1">
        <v>160.0</v>
      </c>
      <c r="I80" s="1">
        <v>42.07</v>
      </c>
      <c r="J80" s="1">
        <v>42.07</v>
      </c>
      <c r="K80" s="1" t="s">
        <v>43</v>
      </c>
      <c r="L80" s="1">
        <v>-160.0</v>
      </c>
      <c r="M80" s="1">
        <v>0.0</v>
      </c>
    </row>
    <row r="81">
      <c r="A81" s="1" t="s">
        <v>41</v>
      </c>
      <c r="B81" s="1" t="s">
        <v>42</v>
      </c>
      <c r="C81" s="1">
        <v>360.88</v>
      </c>
      <c r="D81" s="1">
        <v>363.75</v>
      </c>
      <c r="E81" s="1">
        <v>2.87</v>
      </c>
      <c r="F81" s="1">
        <v>0.0</v>
      </c>
      <c r="G81" s="1">
        <v>2.87</v>
      </c>
      <c r="H81" s="1">
        <v>168.0</v>
      </c>
      <c r="I81" s="1">
        <v>58.57</v>
      </c>
      <c r="J81" s="1">
        <v>58.61</v>
      </c>
      <c r="K81" s="1" t="s">
        <v>44</v>
      </c>
      <c r="L81" s="1">
        <v>84.0</v>
      </c>
      <c r="M81" s="1">
        <v>84.0</v>
      </c>
    </row>
    <row r="82">
      <c r="A82" s="1" t="s">
        <v>41</v>
      </c>
      <c r="B82" s="1" t="s">
        <v>42</v>
      </c>
      <c r="C82" s="1">
        <v>363.96</v>
      </c>
      <c r="D82" s="1">
        <v>366.22</v>
      </c>
      <c r="E82" s="1">
        <v>2.26</v>
      </c>
      <c r="F82" s="1">
        <v>0.0</v>
      </c>
      <c r="G82" s="1">
        <v>2.26</v>
      </c>
      <c r="H82" s="1">
        <v>168.0</v>
      </c>
      <c r="I82" s="1">
        <v>74.3</v>
      </c>
      <c r="J82" s="1">
        <v>74.36</v>
      </c>
      <c r="K82" s="1" t="s">
        <v>57</v>
      </c>
      <c r="L82" s="1">
        <v>76.0</v>
      </c>
      <c r="M82" s="1">
        <v>92.0</v>
      </c>
    </row>
    <row r="83">
      <c r="A83" s="1" t="s">
        <v>41</v>
      </c>
      <c r="B83" s="1" t="s">
        <v>42</v>
      </c>
      <c r="C83" s="1">
        <v>366.39</v>
      </c>
      <c r="D83" s="1">
        <v>372.68</v>
      </c>
      <c r="E83" s="1">
        <v>6.29</v>
      </c>
      <c r="F83" s="1">
        <v>0.0</v>
      </c>
      <c r="G83" s="1">
        <v>6.29</v>
      </c>
      <c r="H83" s="1">
        <v>160.0</v>
      </c>
      <c r="I83" s="1">
        <v>25.42</v>
      </c>
      <c r="J83" s="1">
        <v>25.42</v>
      </c>
      <c r="K83" s="1" t="s">
        <v>43</v>
      </c>
      <c r="L83" s="1">
        <v>-160.0</v>
      </c>
      <c r="M83" s="1">
        <v>0.0</v>
      </c>
    </row>
    <row r="84">
      <c r="A84" s="1" t="s">
        <v>41</v>
      </c>
      <c r="B84" s="1" t="s">
        <v>42</v>
      </c>
      <c r="C84" s="1">
        <v>372.78</v>
      </c>
      <c r="D84" s="1">
        <v>374.96</v>
      </c>
      <c r="E84" s="1">
        <v>2.18</v>
      </c>
      <c r="F84" s="1">
        <v>0.0</v>
      </c>
      <c r="G84" s="1">
        <v>2.18</v>
      </c>
      <c r="H84" s="1">
        <v>168.0</v>
      </c>
      <c r="I84" s="1">
        <v>77.02</v>
      </c>
      <c r="J84" s="1">
        <v>77.09</v>
      </c>
      <c r="K84" s="1" t="s">
        <v>44</v>
      </c>
      <c r="L84" s="1">
        <v>84.0</v>
      </c>
      <c r="M84" s="1">
        <v>84.0</v>
      </c>
    </row>
    <row r="85">
      <c r="A85" s="1" t="s">
        <v>41</v>
      </c>
      <c r="B85" s="1" t="s">
        <v>42</v>
      </c>
      <c r="C85" s="1">
        <v>375.23</v>
      </c>
      <c r="D85" s="1">
        <v>377.4</v>
      </c>
      <c r="E85" s="1">
        <v>2.18</v>
      </c>
      <c r="F85" s="1">
        <v>0.0</v>
      </c>
      <c r="G85" s="1">
        <v>2.17</v>
      </c>
      <c r="H85" s="1">
        <v>168.0</v>
      </c>
      <c r="I85" s="1">
        <v>77.18</v>
      </c>
      <c r="J85" s="1">
        <v>77.25</v>
      </c>
      <c r="K85" s="1" t="s">
        <v>57</v>
      </c>
      <c r="L85" s="1">
        <v>76.0</v>
      </c>
      <c r="M85" s="1">
        <v>92.0</v>
      </c>
    </row>
    <row r="86">
      <c r="A86" s="1" t="s">
        <v>41</v>
      </c>
      <c r="B86" s="1" t="s">
        <v>42</v>
      </c>
      <c r="C86" s="1">
        <v>377.53</v>
      </c>
      <c r="D86" s="1">
        <v>387.14</v>
      </c>
      <c r="E86" s="1">
        <v>9.61</v>
      </c>
      <c r="F86" s="1">
        <v>0.0</v>
      </c>
      <c r="G86" s="1">
        <v>9.61</v>
      </c>
      <c r="H86" s="1">
        <v>160.0</v>
      </c>
      <c r="I86" s="1">
        <v>16.65</v>
      </c>
      <c r="J86" s="1">
        <v>16.65</v>
      </c>
      <c r="K86" s="1" t="s">
        <v>43</v>
      </c>
      <c r="L86" s="1">
        <v>-160.0</v>
      </c>
      <c r="M86" s="1">
        <v>0.0</v>
      </c>
    </row>
    <row r="87">
      <c r="A87" s="1" t="s">
        <v>41</v>
      </c>
      <c r="B87" s="1" t="s">
        <v>42</v>
      </c>
      <c r="C87" s="1">
        <v>387.16</v>
      </c>
      <c r="D87" s="1">
        <v>389.29</v>
      </c>
      <c r="E87" s="1">
        <v>2.13</v>
      </c>
      <c r="F87" s="1">
        <v>0.0</v>
      </c>
      <c r="G87" s="1">
        <v>2.12</v>
      </c>
      <c r="H87" s="1">
        <v>168.0</v>
      </c>
      <c r="I87" s="1">
        <v>79.03</v>
      </c>
      <c r="J87" s="1">
        <v>79.1</v>
      </c>
      <c r="K87" s="1" t="s">
        <v>44</v>
      </c>
      <c r="L87" s="1">
        <v>84.0</v>
      </c>
      <c r="M87" s="1">
        <v>84.0</v>
      </c>
    </row>
    <row r="88">
      <c r="A88" s="1" t="s">
        <v>41</v>
      </c>
      <c r="B88" s="1" t="s">
        <v>42</v>
      </c>
      <c r="C88" s="1">
        <v>389.94</v>
      </c>
      <c r="D88" s="1">
        <v>392.17</v>
      </c>
      <c r="E88" s="1">
        <v>2.23</v>
      </c>
      <c r="F88" s="1">
        <v>0.0</v>
      </c>
      <c r="G88" s="1">
        <v>2.22</v>
      </c>
      <c r="H88" s="1">
        <v>168.0</v>
      </c>
      <c r="I88" s="1">
        <v>75.47</v>
      </c>
      <c r="J88" s="1">
        <v>75.54</v>
      </c>
      <c r="K88" s="1" t="s">
        <v>57</v>
      </c>
      <c r="L88" s="1">
        <v>76.0</v>
      </c>
      <c r="M88" s="1">
        <v>92.0</v>
      </c>
    </row>
    <row r="89">
      <c r="A89" s="1" t="s">
        <v>41</v>
      </c>
      <c r="B89" s="1" t="s">
        <v>42</v>
      </c>
      <c r="C89" s="1">
        <v>392.33</v>
      </c>
      <c r="D89" s="1">
        <v>399.0</v>
      </c>
      <c r="E89" s="1">
        <v>6.68</v>
      </c>
      <c r="F89" s="1">
        <v>0.0</v>
      </c>
      <c r="G89" s="1">
        <v>6.68</v>
      </c>
      <c r="H89" s="1">
        <v>160.0</v>
      </c>
      <c r="I89" s="1">
        <v>23.96</v>
      </c>
      <c r="J89" s="1">
        <v>23.96</v>
      </c>
      <c r="K89" s="1" t="s">
        <v>43</v>
      </c>
      <c r="L89" s="1">
        <v>-160.0</v>
      </c>
      <c r="M89" s="1">
        <v>0.0</v>
      </c>
    </row>
    <row r="90">
      <c r="A90" s="1" t="s">
        <v>41</v>
      </c>
      <c r="B90" s="1" t="s">
        <v>42</v>
      </c>
      <c r="C90" s="1">
        <v>399.06</v>
      </c>
      <c r="D90" s="1">
        <v>400.98</v>
      </c>
      <c r="E90" s="1">
        <v>1.92</v>
      </c>
      <c r="F90" s="1">
        <v>0.0</v>
      </c>
      <c r="G90" s="1">
        <v>1.92</v>
      </c>
      <c r="H90" s="1">
        <v>168.0</v>
      </c>
      <c r="I90" s="1">
        <v>87.37</v>
      </c>
      <c r="J90" s="1">
        <v>87.44</v>
      </c>
      <c r="K90" s="1" t="s">
        <v>44</v>
      </c>
      <c r="L90" s="1">
        <v>84.0</v>
      </c>
      <c r="M90" s="1">
        <v>84.0</v>
      </c>
    </row>
    <row r="91">
      <c r="A91" s="1" t="s">
        <v>41</v>
      </c>
      <c r="B91" s="1" t="s">
        <v>42</v>
      </c>
      <c r="C91" s="1">
        <v>401.12</v>
      </c>
      <c r="D91" s="1">
        <v>403.89</v>
      </c>
      <c r="E91" s="1">
        <v>2.77</v>
      </c>
      <c r="F91" s="1">
        <v>0.0</v>
      </c>
      <c r="G91" s="1">
        <v>2.77</v>
      </c>
      <c r="H91" s="1">
        <v>168.0</v>
      </c>
      <c r="I91" s="1">
        <v>60.67</v>
      </c>
      <c r="J91" s="1">
        <v>60.71</v>
      </c>
      <c r="K91" s="1" t="s">
        <v>57</v>
      </c>
      <c r="L91" s="1">
        <v>76.0</v>
      </c>
      <c r="M91" s="1">
        <v>92.0</v>
      </c>
    </row>
    <row r="92">
      <c r="A92" s="1" t="s">
        <v>41</v>
      </c>
      <c r="B92" s="1" t="s">
        <v>42</v>
      </c>
      <c r="C92" s="1">
        <v>404.13</v>
      </c>
      <c r="D92" s="1">
        <v>411.29</v>
      </c>
      <c r="E92" s="1">
        <v>7.16</v>
      </c>
      <c r="F92" s="1">
        <v>0.0</v>
      </c>
      <c r="G92" s="1">
        <v>7.16</v>
      </c>
      <c r="H92" s="1">
        <v>160.0</v>
      </c>
      <c r="I92" s="1">
        <v>22.36</v>
      </c>
      <c r="J92" s="1">
        <v>22.36</v>
      </c>
      <c r="K92" s="1" t="s">
        <v>43</v>
      </c>
      <c r="L92" s="1">
        <v>-160.0</v>
      </c>
      <c r="M92" s="1">
        <v>0.0</v>
      </c>
    </row>
    <row r="93">
      <c r="A93" s="1" t="s">
        <v>41</v>
      </c>
      <c r="B93" s="1" t="s">
        <v>42</v>
      </c>
      <c r="C93" s="1">
        <v>411.38</v>
      </c>
      <c r="D93" s="1">
        <v>413.65</v>
      </c>
      <c r="E93" s="1">
        <v>2.27</v>
      </c>
      <c r="F93" s="1">
        <v>0.0</v>
      </c>
      <c r="G93" s="1">
        <v>2.27</v>
      </c>
      <c r="H93" s="1">
        <v>168.0</v>
      </c>
      <c r="I93" s="1">
        <v>74.06</v>
      </c>
      <c r="J93" s="1">
        <v>74.11</v>
      </c>
      <c r="K93" s="1" t="s">
        <v>44</v>
      </c>
      <c r="L93" s="1">
        <v>84.0</v>
      </c>
      <c r="M93" s="1">
        <v>84.0</v>
      </c>
    </row>
    <row r="94">
      <c r="A94" s="1" t="s">
        <v>41</v>
      </c>
      <c r="B94" s="1" t="s">
        <v>42</v>
      </c>
      <c r="C94" s="1">
        <v>413.89</v>
      </c>
      <c r="D94" s="1">
        <v>416.37</v>
      </c>
      <c r="E94" s="1">
        <v>2.48</v>
      </c>
      <c r="F94" s="1">
        <v>0.0</v>
      </c>
      <c r="G94" s="1">
        <v>2.47</v>
      </c>
      <c r="H94" s="1">
        <v>168.0</v>
      </c>
      <c r="I94" s="1">
        <v>67.88</v>
      </c>
      <c r="J94" s="1">
        <v>67.93</v>
      </c>
      <c r="K94" s="1" t="s">
        <v>57</v>
      </c>
      <c r="L94" s="1">
        <v>76.0</v>
      </c>
      <c r="M94" s="1">
        <v>92.0</v>
      </c>
    </row>
    <row r="95">
      <c r="A95" s="1" t="s">
        <v>41</v>
      </c>
      <c r="B95" s="1" t="s">
        <v>42</v>
      </c>
      <c r="C95" s="1">
        <v>416.73</v>
      </c>
      <c r="D95" s="1">
        <v>425.05</v>
      </c>
      <c r="E95" s="1">
        <v>8.32</v>
      </c>
      <c r="F95" s="1">
        <v>0.0</v>
      </c>
      <c r="G95" s="1">
        <v>8.32</v>
      </c>
      <c r="H95" s="1">
        <v>160.0</v>
      </c>
      <c r="I95" s="1">
        <v>19.23</v>
      </c>
      <c r="J95" s="1">
        <v>19.23</v>
      </c>
      <c r="K95" s="1" t="s">
        <v>43</v>
      </c>
      <c r="L95" s="1">
        <v>-160.0</v>
      </c>
      <c r="M95" s="1">
        <v>0.0</v>
      </c>
    </row>
    <row r="96">
      <c r="A96" s="1" t="s">
        <v>41</v>
      </c>
      <c r="B96" s="1" t="s">
        <v>42</v>
      </c>
      <c r="C96" s="1">
        <v>425.11</v>
      </c>
      <c r="D96" s="1">
        <v>427.62</v>
      </c>
      <c r="E96" s="1">
        <v>2.51</v>
      </c>
      <c r="F96" s="1">
        <v>0.0</v>
      </c>
      <c r="G96" s="1">
        <v>2.51</v>
      </c>
      <c r="H96" s="1">
        <v>168.0</v>
      </c>
      <c r="I96" s="1">
        <v>67.02</v>
      </c>
      <c r="J96" s="1">
        <v>67.06</v>
      </c>
      <c r="K96" s="1" t="s">
        <v>44</v>
      </c>
      <c r="L96" s="1">
        <v>84.0</v>
      </c>
      <c r="M96" s="1">
        <v>84.0</v>
      </c>
    </row>
    <row r="97">
      <c r="A97" s="1" t="s">
        <v>41</v>
      </c>
      <c r="B97" s="1" t="s">
        <v>42</v>
      </c>
      <c r="C97" s="1">
        <v>427.91</v>
      </c>
      <c r="D97" s="1">
        <v>430.67</v>
      </c>
      <c r="E97" s="1">
        <v>2.75</v>
      </c>
      <c r="F97" s="1">
        <v>0.0</v>
      </c>
      <c r="G97" s="1">
        <v>2.75</v>
      </c>
      <c r="H97" s="1">
        <v>168.0</v>
      </c>
      <c r="I97" s="1">
        <v>61.0</v>
      </c>
      <c r="J97" s="1">
        <v>61.04</v>
      </c>
      <c r="K97" s="1" t="s">
        <v>57</v>
      </c>
      <c r="L97" s="1">
        <v>76.0</v>
      </c>
      <c r="M97" s="1">
        <v>92.0</v>
      </c>
    </row>
    <row r="98">
      <c r="A98" s="1" t="s">
        <v>41</v>
      </c>
      <c r="B98" s="1" t="s">
        <v>42</v>
      </c>
      <c r="C98" s="1">
        <v>430.9</v>
      </c>
      <c r="D98" s="1">
        <v>439.47</v>
      </c>
      <c r="E98" s="1">
        <v>8.57</v>
      </c>
      <c r="F98" s="1">
        <v>0.0</v>
      </c>
      <c r="G98" s="1">
        <v>8.57</v>
      </c>
      <c r="H98" s="1">
        <v>160.0</v>
      </c>
      <c r="I98" s="1">
        <v>18.68</v>
      </c>
      <c r="J98" s="1">
        <v>18.68</v>
      </c>
      <c r="K98" s="1" t="s">
        <v>43</v>
      </c>
      <c r="L98" s="1">
        <v>-160.0</v>
      </c>
      <c r="M98" s="1">
        <v>0.0</v>
      </c>
    </row>
    <row r="99">
      <c r="A99" s="1" t="s">
        <v>41</v>
      </c>
      <c r="B99" s="1" t="s">
        <v>42</v>
      </c>
      <c r="C99" s="1">
        <v>439.57</v>
      </c>
      <c r="D99" s="1">
        <v>442.38</v>
      </c>
      <c r="E99" s="1">
        <v>2.81</v>
      </c>
      <c r="F99" s="1">
        <v>0.0</v>
      </c>
      <c r="G99" s="1">
        <v>2.8</v>
      </c>
      <c r="H99" s="1">
        <v>168.0</v>
      </c>
      <c r="I99" s="1">
        <v>59.87</v>
      </c>
      <c r="J99" s="1">
        <v>59.9</v>
      </c>
      <c r="K99" s="1" t="s">
        <v>44</v>
      </c>
      <c r="L99" s="1">
        <v>84.0</v>
      </c>
      <c r="M99" s="1">
        <v>84.0</v>
      </c>
    </row>
    <row r="100">
      <c r="A100" s="1" t="s">
        <v>41</v>
      </c>
      <c r="B100" s="1" t="s">
        <v>42</v>
      </c>
      <c r="C100" s="1">
        <v>442.64</v>
      </c>
      <c r="D100" s="1">
        <v>445.11</v>
      </c>
      <c r="E100" s="1">
        <v>2.47</v>
      </c>
      <c r="F100" s="1">
        <v>0.0</v>
      </c>
      <c r="G100" s="1">
        <v>2.47</v>
      </c>
      <c r="H100" s="1">
        <v>168.0</v>
      </c>
      <c r="I100" s="1">
        <v>68.01</v>
      </c>
      <c r="J100" s="1">
        <v>68.06</v>
      </c>
      <c r="K100" s="1" t="s">
        <v>57</v>
      </c>
      <c r="L100" s="1">
        <v>76.0</v>
      </c>
      <c r="M100" s="1">
        <v>92.0</v>
      </c>
    </row>
    <row r="101">
      <c r="A101" s="1" t="s">
        <v>41</v>
      </c>
      <c r="B101" s="1" t="s">
        <v>42</v>
      </c>
      <c r="C101" s="1">
        <v>445.26</v>
      </c>
      <c r="D101" s="1">
        <v>452.75</v>
      </c>
      <c r="E101" s="1">
        <v>7.49</v>
      </c>
      <c r="F101" s="1">
        <v>0.0</v>
      </c>
      <c r="G101" s="1">
        <v>7.49</v>
      </c>
      <c r="H101" s="1">
        <v>160.0</v>
      </c>
      <c r="I101" s="1">
        <v>21.37</v>
      </c>
      <c r="J101" s="1">
        <v>21.37</v>
      </c>
      <c r="K101" s="1" t="s">
        <v>43</v>
      </c>
      <c r="L101" s="1">
        <v>-160.0</v>
      </c>
      <c r="M101" s="1">
        <v>0.0</v>
      </c>
    </row>
    <row r="102">
      <c r="A102" s="1" t="s">
        <v>41</v>
      </c>
      <c r="B102" s="1" t="s">
        <v>42</v>
      </c>
      <c r="C102" s="1">
        <v>452.85</v>
      </c>
      <c r="D102" s="1">
        <v>455.09</v>
      </c>
      <c r="E102" s="1">
        <v>2.24</v>
      </c>
      <c r="F102" s="1">
        <v>0.0</v>
      </c>
      <c r="G102" s="1">
        <v>2.24</v>
      </c>
      <c r="H102" s="1">
        <v>168.0</v>
      </c>
      <c r="I102" s="1">
        <v>74.9</v>
      </c>
      <c r="J102" s="1">
        <v>74.94</v>
      </c>
      <c r="K102" s="1" t="s">
        <v>44</v>
      </c>
      <c r="L102" s="1">
        <v>84.0</v>
      </c>
      <c r="M102" s="1">
        <v>84.0</v>
      </c>
    </row>
    <row r="103">
      <c r="A103" s="1" t="s">
        <v>41</v>
      </c>
      <c r="B103" s="1" t="s">
        <v>42</v>
      </c>
      <c r="C103" s="1">
        <v>455.3</v>
      </c>
      <c r="D103" s="1">
        <v>457.83</v>
      </c>
      <c r="E103" s="1">
        <v>2.53</v>
      </c>
      <c r="F103" s="1">
        <v>0.0</v>
      </c>
      <c r="G103" s="1">
        <v>2.53</v>
      </c>
      <c r="H103" s="1">
        <v>168.0</v>
      </c>
      <c r="I103" s="1">
        <v>66.36</v>
      </c>
      <c r="J103" s="1">
        <v>66.4</v>
      </c>
      <c r="K103" s="1" t="s">
        <v>57</v>
      </c>
      <c r="L103" s="1">
        <v>76.0</v>
      </c>
      <c r="M103" s="1">
        <v>92.0</v>
      </c>
    </row>
    <row r="105">
      <c r="A105" s="77" t="s">
        <v>45</v>
      </c>
    </row>
    <row r="106">
      <c r="A106" s="78" t="s">
        <v>46</v>
      </c>
      <c r="B106" s="79"/>
      <c r="C106" s="79"/>
      <c r="D106" s="79"/>
      <c r="E106" s="80">
        <f t="shared" ref="E106:J106" si="1">SUMIF($K$2:$K$103,"superdense",E1:E103)</f>
        <v>260.09</v>
      </c>
      <c r="F106" s="80">
        <f t="shared" si="1"/>
        <v>0</v>
      </c>
      <c r="G106" s="80">
        <f t="shared" si="1"/>
        <v>260.09</v>
      </c>
      <c r="H106" s="80">
        <f t="shared" si="1"/>
        <v>5440</v>
      </c>
      <c r="I106" s="80">
        <f t="shared" si="1"/>
        <v>744.04</v>
      </c>
      <c r="J106" s="80">
        <f t="shared" si="1"/>
        <v>744.04</v>
      </c>
      <c r="K106" s="80"/>
      <c r="L106" s="80">
        <f>IFERROR(__xludf.DUMMYFUNCTION("SUM(FILTER(L$1:L$103,$K$1:$K$103=""superdense""))"),2856.0)</f>
        <v>2856</v>
      </c>
      <c r="M106" s="80">
        <f>IFERROR(__xludf.DUMMYFUNCTION("SUM(FILTER(M1:M103,$K$1:$K$103=""superdense""))"),2856.0)</f>
        <v>2856</v>
      </c>
      <c r="N106" s="79"/>
      <c r="O106" s="79"/>
      <c r="P106" s="79"/>
      <c r="Q106" s="79"/>
      <c r="R106" s="79"/>
      <c r="S106" s="79"/>
      <c r="T106" s="79"/>
      <c r="U106" s="79"/>
      <c r="V106" s="79"/>
      <c r="W106" s="79"/>
      <c r="X106" s="79"/>
      <c r="Y106" s="79"/>
      <c r="Z106" s="79"/>
    </row>
    <row r="107">
      <c r="A107" s="78" t="s">
        <v>47</v>
      </c>
      <c r="B107" s="79"/>
      <c r="C107" s="79"/>
      <c r="D107" s="79"/>
      <c r="E107" s="80">
        <f>AVERAGEIF(K2:K104,"superdense",E2:E103)</f>
        <v>2.482352941</v>
      </c>
      <c r="F107" s="80">
        <f t="shared" ref="F107:J107" si="2">AVERAGEIF($K$2:$K$103,"superdense",F2:F103)</f>
        <v>0</v>
      </c>
      <c r="G107" s="80">
        <f t="shared" si="2"/>
        <v>2.480588235</v>
      </c>
      <c r="H107" s="80">
        <f t="shared" si="2"/>
        <v>168</v>
      </c>
      <c r="I107" s="80">
        <f t="shared" si="2"/>
        <v>69.4</v>
      </c>
      <c r="J107" s="80">
        <f t="shared" si="2"/>
        <v>69.44617647</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IFERROR(__xludf.DUMMYFUNCTION("MAX(FILTER(E1:E103,$K$1:$K$103=""superdense""))"),3.8)</f>
        <v>3.8</v>
      </c>
      <c r="F108" s="81">
        <f>IFERROR(__xludf.DUMMYFUNCTION("MAX(FILTER(F1:F103,$K$1:$K$103=""superdense""))"),0.0)</f>
        <v>0</v>
      </c>
      <c r="G108" s="81">
        <f>IFERROR(__xludf.DUMMYFUNCTION("MAX(FILTER(G1:G103,$K$1:$K$103=""superdense""))"),3.8)</f>
        <v>3.8</v>
      </c>
      <c r="H108" s="81">
        <f>IFERROR(__xludf.DUMMYFUNCTION("MAX(FILTER(H1:H103,$K$1:$K$103=""superdense""))"),168.0)</f>
        <v>168</v>
      </c>
      <c r="I108" s="81">
        <f>IFERROR(__xludf.DUMMYFUNCTION("MAX(FILTER(I1:I103,$K$1:$K$103=""superdense""))"),88.37)</f>
        <v>88.37</v>
      </c>
      <c r="J108" s="81">
        <f>IFERROR(__xludf.DUMMYFUNCTION("MAX(FILTER(J1:J103,$K$1:$K$103=""superdense""))"),88.43)</f>
        <v>88.43</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IFERROR(__xludf.DUMMYFUNCTION("MIN(FILTER(E1:E103,$K$1:$K$103=""superdense""))"),1.9)</f>
        <v>1.9</v>
      </c>
      <c r="F109" s="82">
        <f>IFERROR(__xludf.DUMMYFUNCTION("MIN(FILTER(F1:F103,$K$1:$K$103=""superdense""))"),0.0)</f>
        <v>0</v>
      </c>
      <c r="G109" s="82">
        <f>IFERROR(__xludf.DUMMYFUNCTION("MIN(FILTER(G1:G103,$K$1:$K$103=""superdense""))"),1.9)</f>
        <v>1.9</v>
      </c>
      <c r="H109" s="82">
        <f>IFERROR(__xludf.DUMMYFUNCTION("MIN(FILTER(H1:H103,$K$1:$K$103=""superdense""))"),168.0)</f>
        <v>168</v>
      </c>
      <c r="I109" s="82">
        <f>IFERROR(__xludf.DUMMYFUNCTION("MIN(FILTER(I1:I103,$K1:$K103=""superdense""))"),44.25)</f>
        <v>44.25</v>
      </c>
      <c r="J109" s="82">
        <f>IFERROR(__xludf.DUMMYFUNCTION("MIN(FILTER(J1:J103,$K1:$K103=""superdense""))"),44.26)</f>
        <v>44.26</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IFERROR(__xludf.DUMMYFUNCTION("MEDIAN(FILTER(E1:E103,$K$1:$K$103=""superdense""))"),2.3)</f>
        <v>2.3</v>
      </c>
      <c r="F110" s="83">
        <f>IFERROR(__xludf.DUMMYFUNCTION("MEDIAN(FILTER(F1:F103,$K$1:$K$103=""superdense""))"),0.0)</f>
        <v>0</v>
      </c>
      <c r="G110" s="83">
        <f>IFERROR(__xludf.DUMMYFUNCTION("MEDIAN(FILTER(G1:G103,$K$1:$K$103=""superdense""))"),2.295)</f>
        <v>2.295</v>
      </c>
      <c r="H110" s="83">
        <f>IFERROR(__xludf.DUMMYFUNCTION("MEDIAN(FILTER(H1:H103,$K$1:$K$103=""superdense""))"),168.0)</f>
        <v>168</v>
      </c>
      <c r="I110" s="83">
        <f>IFERROR(__xludf.DUMMYFUNCTION("MEDIAN(FILTER(I1:I103,$K$1:$K$103=""superdense""))"),73.1)</f>
        <v>73.1</v>
      </c>
      <c r="J110" s="83">
        <f>IFERROR(__xludf.DUMMYFUNCTION("MEDIAN(FILTER(J1:J103,$K$1:$K$103=""superdense""))"),73.15)</f>
        <v>73.15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IFERROR(__xludf.DUMMYFUNCTION("STDEV.S(FILTER(E1:E103,$K$1:$K$103=""superdense""))"),0.4191915655490351)</f>
        <v>0.4191915655</v>
      </c>
      <c r="F111" s="83">
        <f>IFERROR(__xludf.DUMMYFUNCTION("STDEV.S(FILTER(F1:F103,$K$1:$K$103=""superdense""))"),0.0)</f>
        <v>0</v>
      </c>
      <c r="G111" s="83">
        <f>IFERROR(__xludf.DUMMYFUNCTION("STDEV.S(FILTER(G1:G103,$K$1:$K$103=""superdense""))"),0.41948699677517787)</f>
        <v>0.4194869968</v>
      </c>
      <c r="H111" s="83">
        <f>IFERROR(__xludf.DUMMYFUNCTION("STDEV.S(FILTER(H1:H103,$K$1:$K$103=""superdense""))"),0.0)</f>
        <v>0</v>
      </c>
      <c r="I111" s="83">
        <f>IFERROR(__xludf.DUMMYFUNCTION("STDEV.S(FILTER(I1:I103,$K$1:$K$103=""superdense""))"),10.675942084609646)</f>
        <v>10.67594208</v>
      </c>
      <c r="J111" s="83">
        <f>IFERROR(__xludf.DUMMYFUNCTION("STDEV.S(FILTER(J1:J103,$K$1:$K$103=""superdense""))"),10.688444061357245)</f>
        <v>10.68844406</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5440</v>
      </c>
    </row>
    <row r="131">
      <c r="A131" s="77" t="s">
        <v>54</v>
      </c>
      <c r="B131" s="3">
        <f>SUM(H2:H103)-B130</f>
        <v>11424</v>
      </c>
    </row>
    <row r="132">
      <c r="A132" s="77" t="s">
        <v>55</v>
      </c>
      <c r="B132" s="3">
        <f>SUM(M2:M103)</f>
        <v>5984</v>
      </c>
    </row>
    <row r="133">
      <c r="A133" s="77" t="s">
        <v>56</v>
      </c>
      <c r="B133" s="3">
        <f>B131/B132</f>
        <v>1.909090909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22.14"/>
  </cols>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1.91</v>
      </c>
      <c r="D2" s="1">
        <v>5.76</v>
      </c>
      <c r="E2" s="1">
        <v>3.85</v>
      </c>
      <c r="F2" s="1">
        <v>0.0</v>
      </c>
      <c r="G2" s="1">
        <v>3.85</v>
      </c>
      <c r="H2" s="1">
        <v>160.0</v>
      </c>
      <c r="I2" s="1">
        <v>41.55</v>
      </c>
      <c r="J2" s="1">
        <v>41.55</v>
      </c>
      <c r="K2" s="1" t="s">
        <v>43</v>
      </c>
      <c r="L2" s="1">
        <v>-160.0</v>
      </c>
      <c r="M2" s="1">
        <v>0.0</v>
      </c>
    </row>
    <row r="3">
      <c r="A3" s="1" t="s">
        <v>41</v>
      </c>
      <c r="B3" s="1" t="s">
        <v>42</v>
      </c>
      <c r="C3" s="1">
        <v>5.86</v>
      </c>
      <c r="D3" s="1">
        <v>14.47</v>
      </c>
      <c r="E3" s="1">
        <v>8.6</v>
      </c>
      <c r="F3" s="1">
        <v>0.0</v>
      </c>
      <c r="G3" s="1">
        <v>8.6</v>
      </c>
      <c r="H3" s="1">
        <v>160.0</v>
      </c>
      <c r="I3" s="1">
        <v>18.6</v>
      </c>
      <c r="J3" s="1">
        <v>18.6</v>
      </c>
      <c r="K3" s="1" t="s">
        <v>43</v>
      </c>
      <c r="L3" s="1">
        <v>-160.0</v>
      </c>
      <c r="M3" s="1">
        <v>0.0</v>
      </c>
    </row>
    <row r="4">
      <c r="A4" s="1" t="s">
        <v>41</v>
      </c>
      <c r="B4" s="1" t="s">
        <v>42</v>
      </c>
      <c r="C4" s="1">
        <v>14.59</v>
      </c>
      <c r="D4" s="1">
        <v>17.98</v>
      </c>
      <c r="E4" s="1">
        <v>3.39</v>
      </c>
      <c r="F4" s="1">
        <v>0.0</v>
      </c>
      <c r="G4" s="1">
        <v>3.39</v>
      </c>
      <c r="H4" s="1">
        <v>168.0</v>
      </c>
      <c r="I4" s="1">
        <v>49.5</v>
      </c>
      <c r="J4" s="1">
        <v>49.52</v>
      </c>
      <c r="K4" s="1" t="s">
        <v>44</v>
      </c>
      <c r="L4" s="1">
        <v>84.0</v>
      </c>
      <c r="M4" s="1">
        <v>84.0</v>
      </c>
    </row>
    <row r="5">
      <c r="A5" s="1" t="s">
        <v>41</v>
      </c>
      <c r="B5" s="1" t="s">
        <v>42</v>
      </c>
      <c r="C5" s="1">
        <v>18.58</v>
      </c>
      <c r="D5" s="1">
        <v>21.23</v>
      </c>
      <c r="E5" s="1">
        <v>2.66</v>
      </c>
      <c r="F5" s="1">
        <v>0.0</v>
      </c>
      <c r="G5" s="1">
        <v>2.65</v>
      </c>
      <c r="H5" s="1">
        <v>168.0</v>
      </c>
      <c r="I5" s="1">
        <v>63.27</v>
      </c>
      <c r="J5" s="1">
        <v>63.31</v>
      </c>
      <c r="K5" s="1" t="s">
        <v>44</v>
      </c>
      <c r="L5" s="1">
        <v>84.0</v>
      </c>
      <c r="M5" s="1">
        <v>84.0</v>
      </c>
    </row>
    <row r="6">
      <c r="A6" s="1" t="s">
        <v>41</v>
      </c>
      <c r="B6" s="1" t="s">
        <v>42</v>
      </c>
      <c r="C6" s="1">
        <v>21.35</v>
      </c>
      <c r="D6" s="1">
        <v>28.58</v>
      </c>
      <c r="E6" s="1">
        <v>7.23</v>
      </c>
      <c r="F6" s="1">
        <v>0.0</v>
      </c>
      <c r="G6" s="1">
        <v>7.23</v>
      </c>
      <c r="H6" s="1">
        <v>160.0</v>
      </c>
      <c r="I6" s="1">
        <v>22.12</v>
      </c>
      <c r="J6" s="1">
        <v>22.12</v>
      </c>
      <c r="K6" s="1" t="s">
        <v>43</v>
      </c>
      <c r="L6" s="1">
        <v>-160.0</v>
      </c>
      <c r="M6" s="1">
        <v>0.0</v>
      </c>
    </row>
    <row r="7">
      <c r="A7" s="1" t="s">
        <v>41</v>
      </c>
      <c r="B7" s="1" t="s">
        <v>42</v>
      </c>
      <c r="C7" s="1">
        <v>28.61</v>
      </c>
      <c r="D7" s="1">
        <v>33.56</v>
      </c>
      <c r="E7" s="1">
        <v>4.95</v>
      </c>
      <c r="F7" s="1">
        <v>0.0</v>
      </c>
      <c r="G7" s="1">
        <v>4.95</v>
      </c>
      <c r="H7" s="1">
        <v>160.0</v>
      </c>
      <c r="I7" s="1">
        <v>32.33</v>
      </c>
      <c r="J7" s="1">
        <v>32.33</v>
      </c>
      <c r="K7" s="1" t="s">
        <v>43</v>
      </c>
      <c r="L7" s="1">
        <v>-160.0</v>
      </c>
      <c r="M7" s="1">
        <v>0.0</v>
      </c>
    </row>
    <row r="8">
      <c r="A8" s="1" t="s">
        <v>41</v>
      </c>
      <c r="B8" s="1" t="s">
        <v>42</v>
      </c>
      <c r="C8" s="1">
        <v>33.66</v>
      </c>
      <c r="D8" s="1">
        <v>35.41</v>
      </c>
      <c r="E8" s="1">
        <v>1.75</v>
      </c>
      <c r="F8" s="1">
        <v>0.0</v>
      </c>
      <c r="G8" s="1">
        <v>1.75</v>
      </c>
      <c r="H8" s="1">
        <v>168.0</v>
      </c>
      <c r="I8" s="1">
        <v>95.96</v>
      </c>
      <c r="J8" s="1">
        <v>96.05</v>
      </c>
      <c r="K8" s="1" t="s">
        <v>44</v>
      </c>
      <c r="L8" s="1">
        <v>84.0</v>
      </c>
      <c r="M8" s="1">
        <v>84.0</v>
      </c>
    </row>
    <row r="9">
      <c r="A9" s="1" t="s">
        <v>41</v>
      </c>
      <c r="B9" s="1" t="s">
        <v>42</v>
      </c>
      <c r="C9" s="1">
        <v>35.57</v>
      </c>
      <c r="D9" s="1">
        <v>38.75</v>
      </c>
      <c r="E9" s="1">
        <v>3.18</v>
      </c>
      <c r="F9" s="1">
        <v>0.0</v>
      </c>
      <c r="G9" s="1">
        <v>3.18</v>
      </c>
      <c r="H9" s="1">
        <v>168.0</v>
      </c>
      <c r="I9" s="1">
        <v>52.86</v>
      </c>
      <c r="J9" s="1">
        <v>52.89</v>
      </c>
      <c r="K9" s="1" t="s">
        <v>44</v>
      </c>
      <c r="L9" s="1">
        <v>84.0</v>
      </c>
      <c r="M9" s="1">
        <v>84.0</v>
      </c>
    </row>
    <row r="10">
      <c r="A10" s="1" t="s">
        <v>41</v>
      </c>
      <c r="B10" s="1" t="s">
        <v>42</v>
      </c>
      <c r="C10" s="1">
        <v>38.99</v>
      </c>
      <c r="D10" s="1">
        <v>46.98</v>
      </c>
      <c r="E10" s="1">
        <v>7.99</v>
      </c>
      <c r="F10" s="1">
        <v>0.0</v>
      </c>
      <c r="G10" s="1">
        <v>7.99</v>
      </c>
      <c r="H10" s="1">
        <v>160.0</v>
      </c>
      <c r="I10" s="1">
        <v>20.03</v>
      </c>
      <c r="J10" s="1">
        <v>20.03</v>
      </c>
      <c r="K10" s="1" t="s">
        <v>43</v>
      </c>
      <c r="L10" s="1">
        <v>-160.0</v>
      </c>
      <c r="M10" s="1">
        <v>0.0</v>
      </c>
    </row>
    <row r="11">
      <c r="A11" s="1" t="s">
        <v>41</v>
      </c>
      <c r="B11" s="1" t="s">
        <v>42</v>
      </c>
      <c r="C11" s="1">
        <v>47.01</v>
      </c>
      <c r="D11" s="1">
        <v>54.18</v>
      </c>
      <c r="E11" s="1">
        <v>7.17</v>
      </c>
      <c r="F11" s="1">
        <v>0.0</v>
      </c>
      <c r="G11" s="1">
        <v>7.17</v>
      </c>
      <c r="H11" s="1">
        <v>160.0</v>
      </c>
      <c r="I11" s="1">
        <v>22.3</v>
      </c>
      <c r="J11" s="1">
        <v>22.3</v>
      </c>
      <c r="K11" s="1" t="s">
        <v>43</v>
      </c>
      <c r="L11" s="1">
        <v>-160.0</v>
      </c>
      <c r="M11" s="1">
        <v>0.0</v>
      </c>
    </row>
    <row r="12">
      <c r="A12" s="1" t="s">
        <v>41</v>
      </c>
      <c r="B12" s="1" t="s">
        <v>42</v>
      </c>
      <c r="C12" s="1">
        <v>54.23</v>
      </c>
      <c r="D12" s="1">
        <v>57.47</v>
      </c>
      <c r="E12" s="1">
        <v>3.24</v>
      </c>
      <c r="F12" s="1">
        <v>0.0</v>
      </c>
      <c r="G12" s="1">
        <v>3.24</v>
      </c>
      <c r="H12" s="1">
        <v>168.0</v>
      </c>
      <c r="I12" s="1">
        <v>51.88</v>
      </c>
      <c r="J12" s="1">
        <v>51.91</v>
      </c>
      <c r="K12" s="1" t="s">
        <v>44</v>
      </c>
      <c r="L12" s="1">
        <v>84.0</v>
      </c>
      <c r="M12" s="1">
        <v>84.0</v>
      </c>
    </row>
    <row r="13">
      <c r="A13" s="1" t="s">
        <v>41</v>
      </c>
      <c r="B13" s="1" t="s">
        <v>42</v>
      </c>
      <c r="C13" s="1">
        <v>57.61</v>
      </c>
      <c r="D13" s="1">
        <v>59.88</v>
      </c>
      <c r="E13" s="1">
        <v>2.27</v>
      </c>
      <c r="F13" s="1">
        <v>0.0</v>
      </c>
      <c r="G13" s="1">
        <v>2.27</v>
      </c>
      <c r="H13" s="1">
        <v>168.0</v>
      </c>
      <c r="I13" s="1">
        <v>73.9</v>
      </c>
      <c r="J13" s="1">
        <v>73.94</v>
      </c>
      <c r="K13" s="1" t="s">
        <v>44</v>
      </c>
      <c r="L13" s="1">
        <v>84.0</v>
      </c>
      <c r="M13" s="1">
        <v>84.0</v>
      </c>
    </row>
    <row r="14">
      <c r="A14" s="1" t="s">
        <v>41</v>
      </c>
      <c r="B14" s="1" t="s">
        <v>42</v>
      </c>
      <c r="C14" s="1">
        <v>60.0</v>
      </c>
      <c r="D14" s="1">
        <v>66.45</v>
      </c>
      <c r="E14" s="1">
        <v>6.45</v>
      </c>
      <c r="F14" s="1">
        <v>0.0</v>
      </c>
      <c r="G14" s="1">
        <v>6.45</v>
      </c>
      <c r="H14" s="1">
        <v>160.0</v>
      </c>
      <c r="I14" s="1">
        <v>24.8</v>
      </c>
      <c r="J14" s="1">
        <v>24.8</v>
      </c>
      <c r="K14" s="1" t="s">
        <v>43</v>
      </c>
      <c r="L14" s="1">
        <v>-160.0</v>
      </c>
      <c r="M14" s="1">
        <v>0.0</v>
      </c>
    </row>
    <row r="15">
      <c r="A15" s="1" t="s">
        <v>41</v>
      </c>
      <c r="B15" s="1" t="s">
        <v>42</v>
      </c>
      <c r="C15" s="1">
        <v>66.54</v>
      </c>
      <c r="D15" s="1">
        <v>74.25</v>
      </c>
      <c r="E15" s="1">
        <v>7.71</v>
      </c>
      <c r="F15" s="1">
        <v>0.0</v>
      </c>
      <c r="G15" s="1">
        <v>7.71</v>
      </c>
      <c r="H15" s="1">
        <v>160.0</v>
      </c>
      <c r="I15" s="1">
        <v>20.75</v>
      </c>
      <c r="J15" s="1">
        <v>20.75</v>
      </c>
      <c r="K15" s="1" t="s">
        <v>43</v>
      </c>
      <c r="L15" s="1">
        <v>-160.0</v>
      </c>
      <c r="M15" s="1">
        <v>0.0</v>
      </c>
    </row>
    <row r="16">
      <c r="A16" s="1" t="s">
        <v>41</v>
      </c>
      <c r="B16" s="1" t="s">
        <v>42</v>
      </c>
      <c r="C16" s="1">
        <v>74.27</v>
      </c>
      <c r="D16" s="1">
        <v>76.11</v>
      </c>
      <c r="E16" s="1">
        <v>1.84</v>
      </c>
      <c r="F16" s="1">
        <v>0.0</v>
      </c>
      <c r="G16" s="1">
        <v>1.84</v>
      </c>
      <c r="H16" s="1">
        <v>168.0</v>
      </c>
      <c r="I16" s="1">
        <v>91.09</v>
      </c>
      <c r="J16" s="1">
        <v>91.17</v>
      </c>
      <c r="K16" s="1" t="s">
        <v>44</v>
      </c>
      <c r="L16" s="1">
        <v>84.0</v>
      </c>
      <c r="M16" s="1">
        <v>84.0</v>
      </c>
    </row>
    <row r="17">
      <c r="A17" s="1" t="s">
        <v>41</v>
      </c>
      <c r="B17" s="1" t="s">
        <v>42</v>
      </c>
      <c r="C17" s="1">
        <v>76.21</v>
      </c>
      <c r="D17" s="1">
        <v>78.95</v>
      </c>
      <c r="E17" s="1">
        <v>2.74</v>
      </c>
      <c r="F17" s="1">
        <v>0.0</v>
      </c>
      <c r="G17" s="1">
        <v>2.74</v>
      </c>
      <c r="H17" s="1">
        <v>168.0</v>
      </c>
      <c r="I17" s="1">
        <v>61.35</v>
      </c>
      <c r="J17" s="1">
        <v>61.39</v>
      </c>
      <c r="K17" s="1" t="s">
        <v>44</v>
      </c>
      <c r="L17" s="1">
        <v>84.0</v>
      </c>
      <c r="M17" s="1">
        <v>84.0</v>
      </c>
    </row>
    <row r="18">
      <c r="A18" s="1" t="s">
        <v>41</v>
      </c>
      <c r="B18" s="1" t="s">
        <v>42</v>
      </c>
      <c r="C18" s="1">
        <v>79.23</v>
      </c>
      <c r="D18" s="1">
        <v>86.28</v>
      </c>
      <c r="E18" s="1">
        <v>7.06</v>
      </c>
      <c r="F18" s="1">
        <v>0.0</v>
      </c>
      <c r="G18" s="1">
        <v>7.06</v>
      </c>
      <c r="H18" s="1">
        <v>160.0</v>
      </c>
      <c r="I18" s="1">
        <v>22.67</v>
      </c>
      <c r="J18" s="1">
        <v>22.67</v>
      </c>
      <c r="K18" s="1" t="s">
        <v>43</v>
      </c>
      <c r="L18" s="1">
        <v>-160.0</v>
      </c>
      <c r="M18" s="1">
        <v>0.0</v>
      </c>
    </row>
    <row r="19">
      <c r="A19" s="1" t="s">
        <v>41</v>
      </c>
      <c r="B19" s="1" t="s">
        <v>42</v>
      </c>
      <c r="C19" s="1">
        <v>86.4</v>
      </c>
      <c r="D19" s="1">
        <v>93.12</v>
      </c>
      <c r="E19" s="1">
        <v>6.72</v>
      </c>
      <c r="F19" s="1">
        <v>0.0</v>
      </c>
      <c r="G19" s="1">
        <v>6.72</v>
      </c>
      <c r="H19" s="1">
        <v>160.0</v>
      </c>
      <c r="I19" s="1">
        <v>23.82</v>
      </c>
      <c r="J19" s="1">
        <v>23.82</v>
      </c>
      <c r="K19" s="1" t="s">
        <v>43</v>
      </c>
      <c r="L19" s="1">
        <v>-160.0</v>
      </c>
      <c r="M19" s="1">
        <v>0.0</v>
      </c>
    </row>
    <row r="20">
      <c r="A20" s="1" t="s">
        <v>41</v>
      </c>
      <c r="B20" s="1" t="s">
        <v>42</v>
      </c>
      <c r="C20" s="1">
        <v>93.18</v>
      </c>
      <c r="D20" s="1">
        <v>95.99</v>
      </c>
      <c r="E20" s="1">
        <v>2.81</v>
      </c>
      <c r="F20" s="1">
        <v>0.0</v>
      </c>
      <c r="G20" s="1">
        <v>2.81</v>
      </c>
      <c r="H20" s="1">
        <v>168.0</v>
      </c>
      <c r="I20" s="1">
        <v>59.81</v>
      </c>
      <c r="J20" s="1">
        <v>59.84</v>
      </c>
      <c r="K20" s="1" t="s">
        <v>44</v>
      </c>
      <c r="L20" s="1">
        <v>84.0</v>
      </c>
      <c r="M20" s="1">
        <v>84.0</v>
      </c>
    </row>
    <row r="21">
      <c r="A21" s="1" t="s">
        <v>41</v>
      </c>
      <c r="B21" s="1" t="s">
        <v>42</v>
      </c>
      <c r="C21" s="1">
        <v>96.27</v>
      </c>
      <c r="D21" s="1">
        <v>98.96</v>
      </c>
      <c r="E21" s="1">
        <v>2.69</v>
      </c>
      <c r="F21" s="1">
        <v>0.0</v>
      </c>
      <c r="G21" s="1">
        <v>2.69</v>
      </c>
      <c r="H21" s="1">
        <v>168.0</v>
      </c>
      <c r="I21" s="1">
        <v>62.51</v>
      </c>
      <c r="J21" s="1">
        <v>62.55</v>
      </c>
      <c r="K21" s="1" t="s">
        <v>44</v>
      </c>
      <c r="L21" s="1">
        <v>84.0</v>
      </c>
      <c r="M21" s="1">
        <v>84.0</v>
      </c>
    </row>
    <row r="22">
      <c r="A22" s="1" t="s">
        <v>41</v>
      </c>
      <c r="B22" s="1" t="s">
        <v>42</v>
      </c>
      <c r="C22" s="1">
        <v>99.08</v>
      </c>
      <c r="D22" s="1">
        <v>107.41</v>
      </c>
      <c r="E22" s="1">
        <v>8.33</v>
      </c>
      <c r="F22" s="1">
        <v>0.0</v>
      </c>
      <c r="G22" s="1">
        <v>8.33</v>
      </c>
      <c r="H22" s="1">
        <v>160.0</v>
      </c>
      <c r="I22" s="1">
        <v>19.21</v>
      </c>
      <c r="J22" s="1">
        <v>19.21</v>
      </c>
      <c r="K22" s="1" t="s">
        <v>43</v>
      </c>
      <c r="L22" s="1">
        <v>-160.0</v>
      </c>
      <c r="M22" s="1">
        <v>0.0</v>
      </c>
    </row>
    <row r="23">
      <c r="A23" s="1" t="s">
        <v>41</v>
      </c>
      <c r="B23" s="1" t="s">
        <v>42</v>
      </c>
      <c r="C23" s="1">
        <v>107.48</v>
      </c>
      <c r="D23" s="1">
        <v>115.14</v>
      </c>
      <c r="E23" s="1">
        <v>7.66</v>
      </c>
      <c r="F23" s="1">
        <v>0.0</v>
      </c>
      <c r="G23" s="1">
        <v>7.66</v>
      </c>
      <c r="H23" s="1">
        <v>160.0</v>
      </c>
      <c r="I23" s="1">
        <v>20.89</v>
      </c>
      <c r="J23" s="1">
        <v>20.89</v>
      </c>
      <c r="K23" s="1" t="s">
        <v>43</v>
      </c>
      <c r="L23" s="1">
        <v>-160.0</v>
      </c>
      <c r="M23" s="1">
        <v>0.0</v>
      </c>
    </row>
    <row r="24">
      <c r="A24" s="1" t="s">
        <v>41</v>
      </c>
      <c r="B24" s="1" t="s">
        <v>42</v>
      </c>
      <c r="C24" s="1">
        <v>115.16</v>
      </c>
      <c r="D24" s="1">
        <v>117.32</v>
      </c>
      <c r="E24" s="1">
        <v>2.16</v>
      </c>
      <c r="F24" s="1">
        <v>0.0</v>
      </c>
      <c r="G24" s="1">
        <v>2.16</v>
      </c>
      <c r="H24" s="1">
        <v>168.0</v>
      </c>
      <c r="I24" s="1">
        <v>77.82</v>
      </c>
      <c r="J24" s="1">
        <v>77.88</v>
      </c>
      <c r="K24" s="1" t="s">
        <v>44</v>
      </c>
      <c r="L24" s="1">
        <v>84.0</v>
      </c>
      <c r="M24" s="1">
        <v>84.0</v>
      </c>
    </row>
    <row r="25">
      <c r="A25" s="1" t="s">
        <v>41</v>
      </c>
      <c r="B25" s="1" t="s">
        <v>42</v>
      </c>
      <c r="C25" s="1">
        <v>117.59</v>
      </c>
      <c r="D25" s="1">
        <v>120.23</v>
      </c>
      <c r="E25" s="1">
        <v>2.64</v>
      </c>
      <c r="F25" s="1">
        <v>0.0</v>
      </c>
      <c r="G25" s="1">
        <v>2.64</v>
      </c>
      <c r="H25" s="1">
        <v>168.0</v>
      </c>
      <c r="I25" s="1">
        <v>63.68</v>
      </c>
      <c r="J25" s="1">
        <v>63.72</v>
      </c>
      <c r="K25" s="1" t="s">
        <v>44</v>
      </c>
      <c r="L25" s="1">
        <v>84.0</v>
      </c>
      <c r="M25" s="1">
        <v>84.0</v>
      </c>
    </row>
    <row r="26">
      <c r="A26" s="1" t="s">
        <v>41</v>
      </c>
      <c r="B26" s="1" t="s">
        <v>42</v>
      </c>
      <c r="C26" s="1">
        <v>120.43</v>
      </c>
      <c r="D26" s="1">
        <v>128.99</v>
      </c>
      <c r="E26" s="1">
        <v>8.56</v>
      </c>
      <c r="F26" s="1">
        <v>0.0</v>
      </c>
      <c r="G26" s="1">
        <v>8.56</v>
      </c>
      <c r="H26" s="1">
        <v>160.0</v>
      </c>
      <c r="I26" s="1">
        <v>18.69</v>
      </c>
      <c r="J26" s="1">
        <v>18.69</v>
      </c>
      <c r="K26" s="1" t="s">
        <v>43</v>
      </c>
      <c r="L26" s="1">
        <v>-160.0</v>
      </c>
      <c r="M26" s="1">
        <v>0.0</v>
      </c>
    </row>
    <row r="27">
      <c r="A27" s="1" t="s">
        <v>41</v>
      </c>
      <c r="B27" s="1" t="s">
        <v>42</v>
      </c>
      <c r="C27" s="1">
        <v>129.06</v>
      </c>
      <c r="D27" s="1">
        <v>138.28</v>
      </c>
      <c r="E27" s="1">
        <v>9.22</v>
      </c>
      <c r="F27" s="1">
        <v>0.0</v>
      </c>
      <c r="G27" s="1">
        <v>9.22</v>
      </c>
      <c r="H27" s="1">
        <v>160.0</v>
      </c>
      <c r="I27" s="1">
        <v>17.36</v>
      </c>
      <c r="J27" s="1">
        <v>17.36</v>
      </c>
      <c r="K27" s="1" t="s">
        <v>43</v>
      </c>
      <c r="L27" s="1">
        <v>-160.0</v>
      </c>
      <c r="M27" s="1">
        <v>0.0</v>
      </c>
    </row>
    <row r="28">
      <c r="A28" s="1" t="s">
        <v>41</v>
      </c>
      <c r="B28" s="1" t="s">
        <v>42</v>
      </c>
      <c r="C28" s="1">
        <v>138.34</v>
      </c>
      <c r="D28" s="1">
        <v>140.5</v>
      </c>
      <c r="E28" s="1">
        <v>2.16</v>
      </c>
      <c r="F28" s="1">
        <v>0.0</v>
      </c>
      <c r="G28" s="1">
        <v>2.15</v>
      </c>
      <c r="H28" s="1">
        <v>168.0</v>
      </c>
      <c r="I28" s="1">
        <v>77.91</v>
      </c>
      <c r="J28" s="1">
        <v>77.97</v>
      </c>
      <c r="K28" s="1" t="s">
        <v>44</v>
      </c>
      <c r="L28" s="1">
        <v>84.0</v>
      </c>
      <c r="M28" s="1">
        <v>84.0</v>
      </c>
    </row>
    <row r="29">
      <c r="A29" s="1" t="s">
        <v>41</v>
      </c>
      <c r="B29" s="1" t="s">
        <v>42</v>
      </c>
      <c r="C29" s="1">
        <v>141.08</v>
      </c>
      <c r="D29" s="1">
        <v>143.48</v>
      </c>
      <c r="E29" s="1">
        <v>2.4</v>
      </c>
      <c r="F29" s="1">
        <v>0.0</v>
      </c>
      <c r="G29" s="1">
        <v>2.4</v>
      </c>
      <c r="H29" s="1">
        <v>168.0</v>
      </c>
      <c r="I29" s="1">
        <v>69.99</v>
      </c>
      <c r="J29" s="1">
        <v>70.04</v>
      </c>
      <c r="K29" s="1" t="s">
        <v>44</v>
      </c>
      <c r="L29" s="1">
        <v>84.0</v>
      </c>
      <c r="M29" s="1">
        <v>84.0</v>
      </c>
    </row>
    <row r="30">
      <c r="A30" s="1" t="s">
        <v>41</v>
      </c>
      <c r="B30" s="1" t="s">
        <v>42</v>
      </c>
      <c r="C30" s="1">
        <v>143.78</v>
      </c>
      <c r="D30" s="1">
        <v>151.36</v>
      </c>
      <c r="E30" s="1">
        <v>7.59</v>
      </c>
      <c r="F30" s="1">
        <v>0.0</v>
      </c>
      <c r="G30" s="1">
        <v>7.59</v>
      </c>
      <c r="H30" s="1">
        <v>160.0</v>
      </c>
      <c r="I30" s="1">
        <v>21.09</v>
      </c>
      <c r="J30" s="1">
        <v>21.09</v>
      </c>
      <c r="K30" s="1" t="s">
        <v>43</v>
      </c>
      <c r="L30" s="1">
        <v>-160.0</v>
      </c>
      <c r="M30" s="1">
        <v>0.0</v>
      </c>
    </row>
    <row r="31">
      <c r="A31" s="1" t="s">
        <v>41</v>
      </c>
      <c r="B31" s="1" t="s">
        <v>42</v>
      </c>
      <c r="C31" s="1">
        <v>151.42</v>
      </c>
      <c r="D31" s="1">
        <v>160.81</v>
      </c>
      <c r="E31" s="1">
        <v>9.39</v>
      </c>
      <c r="F31" s="1">
        <v>0.0</v>
      </c>
      <c r="G31" s="1">
        <v>9.39</v>
      </c>
      <c r="H31" s="1">
        <v>160.0</v>
      </c>
      <c r="I31" s="1">
        <v>17.04</v>
      </c>
      <c r="J31" s="1">
        <v>17.04</v>
      </c>
      <c r="K31" s="1" t="s">
        <v>43</v>
      </c>
      <c r="L31" s="1">
        <v>-160.0</v>
      </c>
      <c r="M31" s="1">
        <v>0.0</v>
      </c>
    </row>
    <row r="32">
      <c r="A32" s="1" t="s">
        <v>41</v>
      </c>
      <c r="B32" s="1" t="s">
        <v>42</v>
      </c>
      <c r="C32" s="1">
        <v>160.85</v>
      </c>
      <c r="D32" s="1">
        <v>164.28</v>
      </c>
      <c r="E32" s="1">
        <v>3.43</v>
      </c>
      <c r="F32" s="1">
        <v>0.0</v>
      </c>
      <c r="G32" s="1">
        <v>3.43</v>
      </c>
      <c r="H32" s="1">
        <v>168.0</v>
      </c>
      <c r="I32" s="1">
        <v>49.03</v>
      </c>
      <c r="J32" s="1">
        <v>49.05</v>
      </c>
      <c r="K32" s="1" t="s">
        <v>44</v>
      </c>
      <c r="L32" s="1">
        <v>84.0</v>
      </c>
      <c r="M32" s="1">
        <v>84.0</v>
      </c>
    </row>
    <row r="33">
      <c r="A33" s="1" t="s">
        <v>41</v>
      </c>
      <c r="B33" s="1" t="s">
        <v>42</v>
      </c>
      <c r="C33" s="1">
        <v>164.48</v>
      </c>
      <c r="D33" s="1">
        <v>166.9</v>
      </c>
      <c r="E33" s="1">
        <v>2.42</v>
      </c>
      <c r="F33" s="1">
        <v>0.0</v>
      </c>
      <c r="G33" s="1">
        <v>2.42</v>
      </c>
      <c r="H33" s="1">
        <v>168.0</v>
      </c>
      <c r="I33" s="1">
        <v>69.49</v>
      </c>
      <c r="J33" s="1">
        <v>69.54</v>
      </c>
      <c r="K33" s="1" t="s">
        <v>44</v>
      </c>
      <c r="L33" s="1">
        <v>84.0</v>
      </c>
      <c r="M33" s="1">
        <v>84.0</v>
      </c>
    </row>
    <row r="34">
      <c r="A34" s="1" t="s">
        <v>41</v>
      </c>
      <c r="B34" s="1" t="s">
        <v>42</v>
      </c>
      <c r="C34" s="1">
        <v>167.14</v>
      </c>
      <c r="D34" s="1">
        <v>174.27</v>
      </c>
      <c r="E34" s="1">
        <v>7.13</v>
      </c>
      <c r="F34" s="1">
        <v>0.0</v>
      </c>
      <c r="G34" s="1">
        <v>7.13</v>
      </c>
      <c r="H34" s="1">
        <v>160.0</v>
      </c>
      <c r="I34" s="1">
        <v>22.43</v>
      </c>
      <c r="J34" s="1">
        <v>22.43</v>
      </c>
      <c r="K34" s="1" t="s">
        <v>43</v>
      </c>
      <c r="L34" s="1">
        <v>-160.0</v>
      </c>
      <c r="M34" s="1">
        <v>0.0</v>
      </c>
    </row>
    <row r="35">
      <c r="A35" s="1" t="s">
        <v>41</v>
      </c>
      <c r="B35" s="1" t="s">
        <v>42</v>
      </c>
      <c r="C35" s="1">
        <v>174.28</v>
      </c>
      <c r="D35" s="1">
        <v>182.96</v>
      </c>
      <c r="E35" s="1">
        <v>8.68</v>
      </c>
      <c r="F35" s="1">
        <v>0.0</v>
      </c>
      <c r="G35" s="1">
        <v>8.68</v>
      </c>
      <c r="H35" s="1">
        <v>160.0</v>
      </c>
      <c r="I35" s="1">
        <v>18.44</v>
      </c>
      <c r="J35" s="1">
        <v>18.44</v>
      </c>
      <c r="K35" s="1" t="s">
        <v>43</v>
      </c>
      <c r="L35" s="1">
        <v>-160.0</v>
      </c>
      <c r="M35" s="1">
        <v>0.0</v>
      </c>
    </row>
    <row r="36">
      <c r="A36" s="1" t="s">
        <v>41</v>
      </c>
      <c r="B36" s="1" t="s">
        <v>42</v>
      </c>
      <c r="C36" s="1">
        <v>183.06</v>
      </c>
      <c r="D36" s="1">
        <v>185.59</v>
      </c>
      <c r="E36" s="1">
        <v>2.53</v>
      </c>
      <c r="F36" s="1">
        <v>0.0</v>
      </c>
      <c r="G36" s="1">
        <v>2.52</v>
      </c>
      <c r="H36" s="1">
        <v>168.0</v>
      </c>
      <c r="I36" s="1">
        <v>66.53</v>
      </c>
      <c r="J36" s="1">
        <v>66.57</v>
      </c>
      <c r="K36" s="1" t="s">
        <v>44</v>
      </c>
      <c r="L36" s="1">
        <v>84.0</v>
      </c>
      <c r="M36" s="1">
        <v>84.0</v>
      </c>
    </row>
    <row r="37">
      <c r="A37" s="1" t="s">
        <v>41</v>
      </c>
      <c r="B37" s="1" t="s">
        <v>42</v>
      </c>
      <c r="C37" s="1">
        <v>185.75</v>
      </c>
      <c r="D37" s="1">
        <v>188.07</v>
      </c>
      <c r="E37" s="1">
        <v>2.32</v>
      </c>
      <c r="F37" s="1">
        <v>0.0</v>
      </c>
      <c r="G37" s="1">
        <v>2.32</v>
      </c>
      <c r="H37" s="1">
        <v>168.0</v>
      </c>
      <c r="I37" s="1">
        <v>72.45</v>
      </c>
      <c r="J37" s="1">
        <v>72.51</v>
      </c>
      <c r="K37" s="1" t="s">
        <v>44</v>
      </c>
      <c r="L37" s="1">
        <v>84.0</v>
      </c>
      <c r="M37" s="1">
        <v>84.0</v>
      </c>
    </row>
    <row r="38">
      <c r="A38" s="1" t="s">
        <v>41</v>
      </c>
      <c r="B38" s="1" t="s">
        <v>42</v>
      </c>
      <c r="C38" s="1">
        <v>188.34</v>
      </c>
      <c r="D38" s="1">
        <v>195.97</v>
      </c>
      <c r="E38" s="1">
        <v>7.63</v>
      </c>
      <c r="F38" s="1">
        <v>0.0</v>
      </c>
      <c r="G38" s="1">
        <v>7.63</v>
      </c>
      <c r="H38" s="1">
        <v>160.0</v>
      </c>
      <c r="I38" s="1">
        <v>20.98</v>
      </c>
      <c r="J38" s="1">
        <v>20.98</v>
      </c>
      <c r="K38" s="1" t="s">
        <v>43</v>
      </c>
      <c r="L38" s="1">
        <v>-160.0</v>
      </c>
      <c r="M38" s="1">
        <v>0.0</v>
      </c>
    </row>
    <row r="39">
      <c r="A39" s="1" t="s">
        <v>41</v>
      </c>
      <c r="B39" s="1" t="s">
        <v>42</v>
      </c>
      <c r="C39" s="1">
        <v>196.0</v>
      </c>
      <c r="D39" s="1">
        <v>200.78</v>
      </c>
      <c r="E39" s="1">
        <v>4.78</v>
      </c>
      <c r="F39" s="1">
        <v>0.0</v>
      </c>
      <c r="G39" s="1">
        <v>4.78</v>
      </c>
      <c r="H39" s="1">
        <v>160.0</v>
      </c>
      <c r="I39" s="1">
        <v>33.5</v>
      </c>
      <c r="J39" s="1">
        <v>33.5</v>
      </c>
      <c r="K39" s="1" t="s">
        <v>43</v>
      </c>
      <c r="L39" s="1">
        <v>-160.0</v>
      </c>
      <c r="M39" s="1">
        <v>0.0</v>
      </c>
    </row>
    <row r="40">
      <c r="A40" s="1" t="s">
        <v>41</v>
      </c>
      <c r="B40" s="1" t="s">
        <v>42</v>
      </c>
      <c r="C40" s="1">
        <v>200.85</v>
      </c>
      <c r="D40" s="1">
        <v>204.73</v>
      </c>
      <c r="E40" s="1">
        <v>3.88</v>
      </c>
      <c r="F40" s="1">
        <v>0.0</v>
      </c>
      <c r="G40" s="1">
        <v>3.88</v>
      </c>
      <c r="H40" s="1">
        <v>168.0</v>
      </c>
      <c r="I40" s="1">
        <v>43.32</v>
      </c>
      <c r="J40" s="1">
        <v>43.34</v>
      </c>
      <c r="K40" s="1" t="s">
        <v>44</v>
      </c>
      <c r="L40" s="1">
        <v>84.0</v>
      </c>
      <c r="M40" s="1">
        <v>84.0</v>
      </c>
    </row>
    <row r="41">
      <c r="A41" s="1" t="s">
        <v>41</v>
      </c>
      <c r="B41" s="1" t="s">
        <v>42</v>
      </c>
      <c r="C41" s="1">
        <v>204.9</v>
      </c>
      <c r="D41" s="1">
        <v>207.39</v>
      </c>
      <c r="E41" s="1">
        <v>2.49</v>
      </c>
      <c r="F41" s="1">
        <v>0.0</v>
      </c>
      <c r="G41" s="1">
        <v>2.49</v>
      </c>
      <c r="H41" s="1">
        <v>168.0</v>
      </c>
      <c r="I41" s="1">
        <v>67.38</v>
      </c>
      <c r="J41" s="1">
        <v>67.42</v>
      </c>
      <c r="K41" s="1" t="s">
        <v>44</v>
      </c>
      <c r="L41" s="1">
        <v>84.0</v>
      </c>
      <c r="M41" s="1">
        <v>84.0</v>
      </c>
    </row>
    <row r="42">
      <c r="A42" s="1" t="s">
        <v>41</v>
      </c>
      <c r="B42" s="1" t="s">
        <v>42</v>
      </c>
      <c r="C42" s="1">
        <v>207.64</v>
      </c>
      <c r="D42" s="1">
        <v>214.71</v>
      </c>
      <c r="E42" s="1">
        <v>7.07</v>
      </c>
      <c r="F42" s="1">
        <v>0.0</v>
      </c>
      <c r="G42" s="1">
        <v>7.07</v>
      </c>
      <c r="H42" s="1">
        <v>160.0</v>
      </c>
      <c r="I42" s="1">
        <v>22.62</v>
      </c>
      <c r="J42" s="1">
        <v>22.62</v>
      </c>
      <c r="K42" s="1" t="s">
        <v>43</v>
      </c>
      <c r="L42" s="1">
        <v>-160.0</v>
      </c>
      <c r="M42" s="1">
        <v>0.0</v>
      </c>
    </row>
    <row r="43">
      <c r="A43" s="1" t="s">
        <v>41</v>
      </c>
      <c r="B43" s="1" t="s">
        <v>42</v>
      </c>
      <c r="C43" s="1">
        <v>214.82</v>
      </c>
      <c r="D43" s="1">
        <v>223.63</v>
      </c>
      <c r="E43" s="1">
        <v>8.82</v>
      </c>
      <c r="F43" s="1">
        <v>0.0</v>
      </c>
      <c r="G43" s="1">
        <v>8.82</v>
      </c>
      <c r="H43" s="1">
        <v>160.0</v>
      </c>
      <c r="I43" s="1">
        <v>18.15</v>
      </c>
      <c r="J43" s="1">
        <v>18.15</v>
      </c>
      <c r="K43" s="1" t="s">
        <v>43</v>
      </c>
      <c r="L43" s="1">
        <v>-160.0</v>
      </c>
      <c r="M43" s="1">
        <v>0.0</v>
      </c>
    </row>
    <row r="44">
      <c r="A44" s="1" t="s">
        <v>41</v>
      </c>
      <c r="B44" s="1" t="s">
        <v>42</v>
      </c>
      <c r="C44" s="1">
        <v>223.82</v>
      </c>
      <c r="D44" s="1">
        <v>226.32</v>
      </c>
      <c r="E44" s="1">
        <v>2.5</v>
      </c>
      <c r="F44" s="1">
        <v>0.0</v>
      </c>
      <c r="G44" s="1">
        <v>2.5</v>
      </c>
      <c r="H44" s="1">
        <v>168.0</v>
      </c>
      <c r="I44" s="1">
        <v>67.07</v>
      </c>
      <c r="J44" s="1">
        <v>67.11</v>
      </c>
      <c r="K44" s="1" t="s">
        <v>44</v>
      </c>
      <c r="L44" s="1">
        <v>84.0</v>
      </c>
      <c r="M44" s="1">
        <v>84.0</v>
      </c>
    </row>
    <row r="45">
      <c r="A45" s="1" t="s">
        <v>41</v>
      </c>
      <c r="B45" s="1" t="s">
        <v>42</v>
      </c>
      <c r="C45" s="1">
        <v>226.6</v>
      </c>
      <c r="D45" s="1">
        <v>228.75</v>
      </c>
      <c r="E45" s="1">
        <v>2.14</v>
      </c>
      <c r="F45" s="1">
        <v>0.0</v>
      </c>
      <c r="G45" s="1">
        <v>2.14</v>
      </c>
      <c r="H45" s="1">
        <v>168.0</v>
      </c>
      <c r="I45" s="1">
        <v>78.39</v>
      </c>
      <c r="J45" s="1">
        <v>78.45</v>
      </c>
      <c r="K45" s="1" t="s">
        <v>44</v>
      </c>
      <c r="L45" s="1">
        <v>84.0</v>
      </c>
      <c r="M45" s="1">
        <v>84.0</v>
      </c>
    </row>
    <row r="46">
      <c r="A46" s="1" t="s">
        <v>41</v>
      </c>
      <c r="B46" s="1" t="s">
        <v>42</v>
      </c>
      <c r="C46" s="1">
        <v>228.92</v>
      </c>
      <c r="D46" s="1">
        <v>239.47</v>
      </c>
      <c r="E46" s="1">
        <v>10.55</v>
      </c>
      <c r="F46" s="1">
        <v>0.0</v>
      </c>
      <c r="G46" s="1">
        <v>10.55</v>
      </c>
      <c r="H46" s="1">
        <v>160.0</v>
      </c>
      <c r="I46" s="1">
        <v>15.17</v>
      </c>
      <c r="J46" s="1">
        <v>15.17</v>
      </c>
      <c r="K46" s="1" t="s">
        <v>43</v>
      </c>
      <c r="L46" s="1">
        <v>-160.0</v>
      </c>
      <c r="M46" s="1">
        <v>0.0</v>
      </c>
    </row>
    <row r="47">
      <c r="A47" s="1" t="s">
        <v>41</v>
      </c>
      <c r="B47" s="1" t="s">
        <v>42</v>
      </c>
      <c r="C47" s="1">
        <v>239.6</v>
      </c>
      <c r="D47" s="1">
        <v>246.44</v>
      </c>
      <c r="E47" s="1">
        <v>6.84</v>
      </c>
      <c r="F47" s="1">
        <v>0.0</v>
      </c>
      <c r="G47" s="1">
        <v>6.84</v>
      </c>
      <c r="H47" s="1">
        <v>160.0</v>
      </c>
      <c r="I47" s="1">
        <v>23.4</v>
      </c>
      <c r="J47" s="1">
        <v>23.4</v>
      </c>
      <c r="K47" s="1" t="s">
        <v>43</v>
      </c>
      <c r="L47" s="1">
        <v>-160.0</v>
      </c>
      <c r="M47" s="1">
        <v>0.0</v>
      </c>
    </row>
    <row r="48">
      <c r="A48" s="1" t="s">
        <v>41</v>
      </c>
      <c r="B48" s="1" t="s">
        <v>42</v>
      </c>
      <c r="C48" s="1">
        <v>246.59</v>
      </c>
      <c r="D48" s="1">
        <v>249.05</v>
      </c>
      <c r="E48" s="1">
        <v>2.46</v>
      </c>
      <c r="F48" s="1">
        <v>0.0</v>
      </c>
      <c r="G48" s="1">
        <v>2.46</v>
      </c>
      <c r="H48" s="1">
        <v>168.0</v>
      </c>
      <c r="I48" s="1">
        <v>68.34</v>
      </c>
      <c r="J48" s="1">
        <v>68.39</v>
      </c>
      <c r="K48" s="1" t="s">
        <v>44</v>
      </c>
      <c r="L48" s="1">
        <v>84.0</v>
      </c>
      <c r="M48" s="1">
        <v>84.0</v>
      </c>
    </row>
    <row r="49">
      <c r="A49" s="1" t="s">
        <v>41</v>
      </c>
      <c r="B49" s="1" t="s">
        <v>42</v>
      </c>
      <c r="C49" s="1">
        <v>249.21</v>
      </c>
      <c r="D49" s="1">
        <v>252.08</v>
      </c>
      <c r="E49" s="1">
        <v>2.88</v>
      </c>
      <c r="F49" s="1">
        <v>0.0</v>
      </c>
      <c r="G49" s="1">
        <v>2.87</v>
      </c>
      <c r="H49" s="1">
        <v>168.0</v>
      </c>
      <c r="I49" s="1">
        <v>58.41</v>
      </c>
      <c r="J49" s="1">
        <v>58.45</v>
      </c>
      <c r="K49" s="1" t="s">
        <v>44</v>
      </c>
      <c r="L49" s="1">
        <v>84.0</v>
      </c>
      <c r="M49" s="1">
        <v>84.0</v>
      </c>
    </row>
    <row r="50">
      <c r="A50" s="1" t="s">
        <v>41</v>
      </c>
      <c r="B50" s="1" t="s">
        <v>42</v>
      </c>
      <c r="C50" s="1">
        <v>252.3</v>
      </c>
      <c r="D50" s="1">
        <v>262.0</v>
      </c>
      <c r="E50" s="1">
        <v>9.69</v>
      </c>
      <c r="F50" s="1">
        <v>0.0</v>
      </c>
      <c r="G50" s="1">
        <v>9.69</v>
      </c>
      <c r="H50" s="1">
        <v>160.0</v>
      </c>
      <c r="I50" s="1">
        <v>16.51</v>
      </c>
      <c r="J50" s="1">
        <v>16.51</v>
      </c>
      <c r="K50" s="1" t="s">
        <v>43</v>
      </c>
      <c r="L50" s="1">
        <v>-160.0</v>
      </c>
      <c r="M50" s="1">
        <v>0.0</v>
      </c>
    </row>
    <row r="51">
      <c r="A51" s="1" t="s">
        <v>41</v>
      </c>
      <c r="B51" s="1" t="s">
        <v>42</v>
      </c>
      <c r="C51" s="1">
        <v>262.15</v>
      </c>
      <c r="D51" s="1">
        <v>269.17</v>
      </c>
      <c r="E51" s="1">
        <v>7.02</v>
      </c>
      <c r="F51" s="1">
        <v>0.0</v>
      </c>
      <c r="G51" s="1">
        <v>7.02</v>
      </c>
      <c r="H51" s="1">
        <v>160.0</v>
      </c>
      <c r="I51" s="1">
        <v>22.79</v>
      </c>
      <c r="J51" s="1">
        <v>22.79</v>
      </c>
      <c r="K51" s="1" t="s">
        <v>43</v>
      </c>
      <c r="L51" s="1">
        <v>-160.0</v>
      </c>
      <c r="M51" s="1">
        <v>0.0</v>
      </c>
    </row>
    <row r="52">
      <c r="A52" s="1" t="s">
        <v>41</v>
      </c>
      <c r="B52" s="1" t="s">
        <v>42</v>
      </c>
      <c r="C52" s="1">
        <v>269.23</v>
      </c>
      <c r="D52" s="1">
        <v>272.11</v>
      </c>
      <c r="E52" s="1">
        <v>2.88</v>
      </c>
      <c r="F52" s="1">
        <v>0.0</v>
      </c>
      <c r="G52" s="1">
        <v>2.88</v>
      </c>
      <c r="H52" s="1">
        <v>168.0</v>
      </c>
      <c r="I52" s="1">
        <v>58.39</v>
      </c>
      <c r="J52" s="1">
        <v>58.43</v>
      </c>
      <c r="K52" s="1" t="s">
        <v>44</v>
      </c>
      <c r="L52" s="1">
        <v>84.0</v>
      </c>
      <c r="M52" s="1">
        <v>84.0</v>
      </c>
    </row>
    <row r="53">
      <c r="A53" s="1" t="s">
        <v>41</v>
      </c>
      <c r="B53" s="1" t="s">
        <v>42</v>
      </c>
      <c r="C53" s="1">
        <v>272.73</v>
      </c>
      <c r="D53" s="1">
        <v>275.45</v>
      </c>
      <c r="E53" s="1">
        <v>2.73</v>
      </c>
      <c r="F53" s="1">
        <v>0.0</v>
      </c>
      <c r="G53" s="1">
        <v>2.73</v>
      </c>
      <c r="H53" s="1">
        <v>168.0</v>
      </c>
      <c r="I53" s="1">
        <v>61.59</v>
      </c>
      <c r="J53" s="1">
        <v>61.63</v>
      </c>
      <c r="K53" s="1" t="s">
        <v>44</v>
      </c>
      <c r="L53" s="1">
        <v>84.0</v>
      </c>
      <c r="M53" s="1">
        <v>84.0</v>
      </c>
    </row>
    <row r="54">
      <c r="A54" s="1" t="s">
        <v>41</v>
      </c>
      <c r="B54" s="1" t="s">
        <v>42</v>
      </c>
      <c r="C54" s="1">
        <v>275.76</v>
      </c>
      <c r="D54" s="1">
        <v>281.62</v>
      </c>
      <c r="E54" s="1">
        <v>5.86</v>
      </c>
      <c r="F54" s="1">
        <v>0.0</v>
      </c>
      <c r="G54" s="1">
        <v>5.86</v>
      </c>
      <c r="H54" s="1">
        <v>160.0</v>
      </c>
      <c r="I54" s="1">
        <v>27.32</v>
      </c>
      <c r="J54" s="1">
        <v>27.32</v>
      </c>
      <c r="K54" s="1" t="s">
        <v>43</v>
      </c>
      <c r="L54" s="1">
        <v>-160.0</v>
      </c>
      <c r="M54" s="1">
        <v>0.0</v>
      </c>
    </row>
    <row r="55">
      <c r="A55" s="1" t="s">
        <v>41</v>
      </c>
      <c r="B55" s="1" t="s">
        <v>42</v>
      </c>
      <c r="C55" s="1">
        <v>281.66</v>
      </c>
      <c r="D55" s="1">
        <v>287.79</v>
      </c>
      <c r="E55" s="1">
        <v>6.13</v>
      </c>
      <c r="F55" s="1">
        <v>0.0</v>
      </c>
      <c r="G55" s="1">
        <v>6.13</v>
      </c>
      <c r="H55" s="1">
        <v>160.0</v>
      </c>
      <c r="I55" s="1">
        <v>26.11</v>
      </c>
      <c r="J55" s="1">
        <v>26.11</v>
      </c>
      <c r="K55" s="1" t="s">
        <v>43</v>
      </c>
      <c r="L55" s="1">
        <v>-160.0</v>
      </c>
      <c r="M55" s="1">
        <v>0.0</v>
      </c>
    </row>
    <row r="56">
      <c r="A56" s="1" t="s">
        <v>41</v>
      </c>
      <c r="B56" s="1" t="s">
        <v>42</v>
      </c>
      <c r="C56" s="1">
        <v>287.89</v>
      </c>
      <c r="D56" s="1">
        <v>290.29</v>
      </c>
      <c r="E56" s="1">
        <v>2.4</v>
      </c>
      <c r="F56" s="1">
        <v>0.0</v>
      </c>
      <c r="G56" s="1">
        <v>2.4</v>
      </c>
      <c r="H56" s="1">
        <v>168.0</v>
      </c>
      <c r="I56" s="1">
        <v>70.02</v>
      </c>
      <c r="J56" s="1">
        <v>70.07</v>
      </c>
      <c r="K56" s="1" t="s">
        <v>44</v>
      </c>
      <c r="L56" s="1">
        <v>84.0</v>
      </c>
      <c r="M56" s="1">
        <v>84.0</v>
      </c>
    </row>
    <row r="57">
      <c r="A57" s="1" t="s">
        <v>41</v>
      </c>
      <c r="B57" s="1" t="s">
        <v>42</v>
      </c>
      <c r="C57" s="1">
        <v>290.46</v>
      </c>
      <c r="D57" s="1">
        <v>292.66</v>
      </c>
      <c r="E57" s="1">
        <v>2.19</v>
      </c>
      <c r="F57" s="1">
        <v>0.0</v>
      </c>
      <c r="G57" s="1">
        <v>2.19</v>
      </c>
      <c r="H57" s="1">
        <v>168.0</v>
      </c>
      <c r="I57" s="1">
        <v>76.55</v>
      </c>
      <c r="J57" s="1">
        <v>76.62</v>
      </c>
      <c r="K57" s="1" t="s">
        <v>44</v>
      </c>
      <c r="L57" s="1">
        <v>84.0</v>
      </c>
      <c r="M57" s="1">
        <v>84.0</v>
      </c>
    </row>
    <row r="58">
      <c r="A58" s="1" t="s">
        <v>41</v>
      </c>
      <c r="B58" s="1" t="s">
        <v>42</v>
      </c>
      <c r="C58" s="1">
        <v>292.89</v>
      </c>
      <c r="D58" s="1">
        <v>300.19</v>
      </c>
      <c r="E58" s="1">
        <v>7.3</v>
      </c>
      <c r="F58" s="1">
        <v>0.0</v>
      </c>
      <c r="G58" s="1">
        <v>7.3</v>
      </c>
      <c r="H58" s="1">
        <v>160.0</v>
      </c>
      <c r="I58" s="1">
        <v>21.92</v>
      </c>
      <c r="J58" s="1">
        <v>21.92</v>
      </c>
      <c r="K58" s="1" t="s">
        <v>43</v>
      </c>
      <c r="L58" s="1">
        <v>-160.0</v>
      </c>
      <c r="M58" s="1">
        <v>0.0</v>
      </c>
    </row>
    <row r="59">
      <c r="A59" s="1" t="s">
        <v>41</v>
      </c>
      <c r="B59" s="1" t="s">
        <v>42</v>
      </c>
      <c r="C59" s="1">
        <v>300.54</v>
      </c>
      <c r="D59" s="1">
        <v>309.79</v>
      </c>
      <c r="E59" s="1">
        <v>9.25</v>
      </c>
      <c r="F59" s="1">
        <v>0.0</v>
      </c>
      <c r="G59" s="1">
        <v>9.25</v>
      </c>
      <c r="H59" s="1">
        <v>160.0</v>
      </c>
      <c r="I59" s="1">
        <v>17.3</v>
      </c>
      <c r="J59" s="1">
        <v>17.3</v>
      </c>
      <c r="K59" s="1" t="s">
        <v>43</v>
      </c>
      <c r="L59" s="1">
        <v>-160.0</v>
      </c>
      <c r="M59" s="1">
        <v>0.0</v>
      </c>
    </row>
    <row r="60">
      <c r="A60" s="1" t="s">
        <v>41</v>
      </c>
      <c r="B60" s="1" t="s">
        <v>42</v>
      </c>
      <c r="C60" s="1">
        <v>309.87</v>
      </c>
      <c r="D60" s="1">
        <v>313.0</v>
      </c>
      <c r="E60" s="1">
        <v>3.13</v>
      </c>
      <c r="F60" s="1">
        <v>0.0</v>
      </c>
      <c r="G60" s="1">
        <v>3.13</v>
      </c>
      <c r="H60" s="1">
        <v>168.0</v>
      </c>
      <c r="I60" s="1">
        <v>53.59</v>
      </c>
      <c r="J60" s="1">
        <v>53.62</v>
      </c>
      <c r="K60" s="1" t="s">
        <v>44</v>
      </c>
      <c r="L60" s="1">
        <v>84.0</v>
      </c>
      <c r="M60" s="1">
        <v>84.0</v>
      </c>
    </row>
    <row r="61">
      <c r="A61" s="1" t="s">
        <v>41</v>
      </c>
      <c r="B61" s="1" t="s">
        <v>42</v>
      </c>
      <c r="C61" s="1">
        <v>313.26</v>
      </c>
      <c r="D61" s="1">
        <v>315.44</v>
      </c>
      <c r="E61" s="1">
        <v>2.18</v>
      </c>
      <c r="F61" s="1">
        <v>0.0</v>
      </c>
      <c r="G61" s="1">
        <v>2.17</v>
      </c>
      <c r="H61" s="1">
        <v>168.0</v>
      </c>
      <c r="I61" s="1">
        <v>77.21</v>
      </c>
      <c r="J61" s="1">
        <v>77.27</v>
      </c>
      <c r="K61" s="1" t="s">
        <v>44</v>
      </c>
      <c r="L61" s="1">
        <v>84.0</v>
      </c>
      <c r="M61" s="1">
        <v>84.0</v>
      </c>
    </row>
    <row r="62">
      <c r="A62" s="1" t="s">
        <v>41</v>
      </c>
      <c r="B62" s="1" t="s">
        <v>42</v>
      </c>
      <c r="C62" s="1">
        <v>315.55</v>
      </c>
      <c r="D62" s="1">
        <v>323.11</v>
      </c>
      <c r="E62" s="1">
        <v>7.56</v>
      </c>
      <c r="F62" s="1">
        <v>0.0</v>
      </c>
      <c r="G62" s="1">
        <v>7.56</v>
      </c>
      <c r="H62" s="1">
        <v>160.0</v>
      </c>
      <c r="I62" s="1">
        <v>21.17</v>
      </c>
      <c r="J62" s="1">
        <v>21.17</v>
      </c>
      <c r="K62" s="1" t="s">
        <v>43</v>
      </c>
      <c r="L62" s="1">
        <v>-160.0</v>
      </c>
      <c r="M62" s="1">
        <v>0.0</v>
      </c>
    </row>
    <row r="63">
      <c r="A63" s="1" t="s">
        <v>41</v>
      </c>
      <c r="B63" s="1" t="s">
        <v>42</v>
      </c>
      <c r="C63" s="1">
        <v>323.2</v>
      </c>
      <c r="D63" s="1">
        <v>330.96</v>
      </c>
      <c r="E63" s="1">
        <v>7.76</v>
      </c>
      <c r="F63" s="1">
        <v>0.0</v>
      </c>
      <c r="G63" s="1">
        <v>7.76</v>
      </c>
      <c r="H63" s="1">
        <v>160.0</v>
      </c>
      <c r="I63" s="1">
        <v>20.61</v>
      </c>
      <c r="J63" s="1">
        <v>20.61</v>
      </c>
      <c r="K63" s="1" t="s">
        <v>43</v>
      </c>
      <c r="L63" s="1">
        <v>-160.0</v>
      </c>
      <c r="M63" s="1">
        <v>0.0</v>
      </c>
    </row>
    <row r="64">
      <c r="A64" s="1" t="s">
        <v>41</v>
      </c>
      <c r="B64" s="1" t="s">
        <v>42</v>
      </c>
      <c r="C64" s="1">
        <v>331.0</v>
      </c>
      <c r="D64" s="1">
        <v>333.43</v>
      </c>
      <c r="E64" s="1">
        <v>2.44</v>
      </c>
      <c r="F64" s="1">
        <v>0.0</v>
      </c>
      <c r="G64" s="1">
        <v>2.43</v>
      </c>
      <c r="H64" s="1">
        <v>168.0</v>
      </c>
      <c r="I64" s="1">
        <v>68.99</v>
      </c>
      <c r="J64" s="1">
        <v>69.04</v>
      </c>
      <c r="K64" s="1" t="s">
        <v>44</v>
      </c>
      <c r="L64" s="1">
        <v>84.0</v>
      </c>
      <c r="M64" s="1">
        <v>84.0</v>
      </c>
    </row>
    <row r="65">
      <c r="A65" s="1" t="s">
        <v>41</v>
      </c>
      <c r="B65" s="1" t="s">
        <v>42</v>
      </c>
      <c r="C65" s="1">
        <v>333.6</v>
      </c>
      <c r="D65" s="1">
        <v>335.6</v>
      </c>
      <c r="E65" s="1">
        <v>2.0</v>
      </c>
      <c r="F65" s="1">
        <v>0.0</v>
      </c>
      <c r="G65" s="1">
        <v>2.0</v>
      </c>
      <c r="H65" s="1">
        <v>168.0</v>
      </c>
      <c r="I65" s="1">
        <v>84.04</v>
      </c>
      <c r="J65" s="1">
        <v>84.1</v>
      </c>
      <c r="K65" s="1" t="s">
        <v>44</v>
      </c>
      <c r="L65" s="1">
        <v>84.0</v>
      </c>
      <c r="M65" s="1">
        <v>84.0</v>
      </c>
    </row>
    <row r="66">
      <c r="A66" s="1" t="s">
        <v>41</v>
      </c>
      <c r="B66" s="1" t="s">
        <v>42</v>
      </c>
      <c r="C66" s="1">
        <v>335.8</v>
      </c>
      <c r="D66" s="1">
        <v>346.44</v>
      </c>
      <c r="E66" s="1">
        <v>10.64</v>
      </c>
      <c r="F66" s="1">
        <v>0.0</v>
      </c>
      <c r="G66" s="1">
        <v>10.64</v>
      </c>
      <c r="H66" s="1">
        <v>160.0</v>
      </c>
      <c r="I66" s="1">
        <v>15.04</v>
      </c>
      <c r="J66" s="1">
        <v>15.04</v>
      </c>
      <c r="K66" s="1" t="s">
        <v>43</v>
      </c>
      <c r="L66" s="1">
        <v>-160.0</v>
      </c>
      <c r="M66" s="1">
        <v>0.0</v>
      </c>
    </row>
    <row r="67">
      <c r="A67" s="1" t="s">
        <v>41</v>
      </c>
      <c r="B67" s="1" t="s">
        <v>42</v>
      </c>
      <c r="C67" s="1">
        <v>346.53</v>
      </c>
      <c r="D67" s="1">
        <v>356.76</v>
      </c>
      <c r="E67" s="1">
        <v>10.23</v>
      </c>
      <c r="F67" s="1">
        <v>0.0</v>
      </c>
      <c r="G67" s="1">
        <v>10.23</v>
      </c>
      <c r="H67" s="1">
        <v>160.0</v>
      </c>
      <c r="I67" s="1">
        <v>15.65</v>
      </c>
      <c r="J67" s="1">
        <v>15.65</v>
      </c>
      <c r="K67" s="1" t="s">
        <v>43</v>
      </c>
      <c r="L67" s="1">
        <v>-160.0</v>
      </c>
      <c r="M67" s="1">
        <v>0.0</v>
      </c>
    </row>
    <row r="68">
      <c r="A68" s="1" t="s">
        <v>41</v>
      </c>
      <c r="B68" s="1" t="s">
        <v>42</v>
      </c>
      <c r="C68" s="1">
        <v>356.78</v>
      </c>
      <c r="D68" s="1">
        <v>358.98</v>
      </c>
      <c r="E68" s="1">
        <v>2.19</v>
      </c>
      <c r="F68" s="1">
        <v>0.0</v>
      </c>
      <c r="G68" s="1">
        <v>2.19</v>
      </c>
      <c r="H68" s="1">
        <v>168.0</v>
      </c>
      <c r="I68" s="1">
        <v>76.59</v>
      </c>
      <c r="J68" s="1">
        <v>76.64</v>
      </c>
      <c r="K68" s="1" t="s">
        <v>44</v>
      </c>
      <c r="L68" s="1">
        <v>84.0</v>
      </c>
      <c r="M68" s="1">
        <v>84.0</v>
      </c>
    </row>
    <row r="69">
      <c r="A69" s="1" t="s">
        <v>41</v>
      </c>
      <c r="B69" s="1" t="s">
        <v>42</v>
      </c>
      <c r="C69" s="1">
        <v>359.19</v>
      </c>
      <c r="D69" s="1">
        <v>362.2</v>
      </c>
      <c r="E69" s="1">
        <v>3.01</v>
      </c>
      <c r="F69" s="1">
        <v>0.0</v>
      </c>
      <c r="G69" s="1">
        <v>3.01</v>
      </c>
      <c r="H69" s="1">
        <v>168.0</v>
      </c>
      <c r="I69" s="1">
        <v>55.86</v>
      </c>
      <c r="J69" s="1">
        <v>55.89</v>
      </c>
      <c r="K69" s="1" t="s">
        <v>44</v>
      </c>
      <c r="L69" s="1">
        <v>84.0</v>
      </c>
      <c r="M69" s="1">
        <v>84.0</v>
      </c>
    </row>
    <row r="70">
      <c r="A70" s="1" t="s">
        <v>41</v>
      </c>
      <c r="B70" s="1" t="s">
        <v>42</v>
      </c>
      <c r="C70" s="1">
        <v>362.48</v>
      </c>
      <c r="D70" s="1">
        <v>369.2</v>
      </c>
      <c r="E70" s="1">
        <v>6.72</v>
      </c>
      <c r="F70" s="1">
        <v>0.0</v>
      </c>
      <c r="G70" s="1">
        <v>6.72</v>
      </c>
      <c r="H70" s="1">
        <v>160.0</v>
      </c>
      <c r="I70" s="1">
        <v>23.8</v>
      </c>
      <c r="J70" s="1">
        <v>23.8</v>
      </c>
      <c r="K70" s="1" t="s">
        <v>43</v>
      </c>
      <c r="L70" s="1">
        <v>-160.0</v>
      </c>
      <c r="M70" s="1">
        <v>0.0</v>
      </c>
    </row>
    <row r="71">
      <c r="A71" s="1" t="s">
        <v>41</v>
      </c>
      <c r="B71" s="1" t="s">
        <v>42</v>
      </c>
      <c r="C71" s="1">
        <v>369.24</v>
      </c>
      <c r="D71" s="1">
        <v>376.46</v>
      </c>
      <c r="E71" s="1">
        <v>7.22</v>
      </c>
      <c r="F71" s="1">
        <v>0.0</v>
      </c>
      <c r="G71" s="1">
        <v>7.22</v>
      </c>
      <c r="H71" s="1">
        <v>160.0</v>
      </c>
      <c r="I71" s="1">
        <v>22.16</v>
      </c>
      <c r="J71" s="1">
        <v>22.16</v>
      </c>
      <c r="K71" s="1" t="s">
        <v>43</v>
      </c>
      <c r="L71" s="1">
        <v>-160.0</v>
      </c>
      <c r="M71" s="1">
        <v>0.0</v>
      </c>
    </row>
    <row r="72">
      <c r="A72" s="1" t="s">
        <v>41</v>
      </c>
      <c r="B72" s="1" t="s">
        <v>42</v>
      </c>
      <c r="C72" s="1">
        <v>376.51</v>
      </c>
      <c r="D72" s="1">
        <v>379.57</v>
      </c>
      <c r="E72" s="1">
        <v>3.06</v>
      </c>
      <c r="F72" s="1">
        <v>0.0</v>
      </c>
      <c r="G72" s="1">
        <v>3.05</v>
      </c>
      <c r="H72" s="1">
        <v>168.0</v>
      </c>
      <c r="I72" s="1">
        <v>54.98</v>
      </c>
      <c r="J72" s="1">
        <v>55.02</v>
      </c>
      <c r="K72" s="1" t="s">
        <v>44</v>
      </c>
      <c r="L72" s="1">
        <v>84.0</v>
      </c>
      <c r="M72" s="1">
        <v>84.0</v>
      </c>
    </row>
    <row r="73">
      <c r="A73" s="1" t="s">
        <v>41</v>
      </c>
      <c r="B73" s="1" t="s">
        <v>42</v>
      </c>
      <c r="C73" s="1">
        <v>379.87</v>
      </c>
      <c r="D73" s="1">
        <v>381.86</v>
      </c>
      <c r="E73" s="1">
        <v>1.98</v>
      </c>
      <c r="F73" s="1">
        <v>0.0</v>
      </c>
      <c r="G73" s="1">
        <v>1.98</v>
      </c>
      <c r="H73" s="1">
        <v>168.0</v>
      </c>
      <c r="I73" s="1">
        <v>84.72</v>
      </c>
      <c r="J73" s="1">
        <v>84.79</v>
      </c>
      <c r="K73" s="1" t="s">
        <v>44</v>
      </c>
      <c r="L73" s="1">
        <v>84.0</v>
      </c>
      <c r="M73" s="1">
        <v>84.0</v>
      </c>
    </row>
    <row r="74">
      <c r="A74" s="1" t="s">
        <v>41</v>
      </c>
      <c r="B74" s="1" t="s">
        <v>42</v>
      </c>
      <c r="C74" s="1">
        <v>382.0</v>
      </c>
      <c r="D74" s="1">
        <v>388.71</v>
      </c>
      <c r="E74" s="1">
        <v>6.71</v>
      </c>
      <c r="F74" s="1">
        <v>0.0</v>
      </c>
      <c r="G74" s="1">
        <v>6.71</v>
      </c>
      <c r="H74" s="1">
        <v>160.0</v>
      </c>
      <c r="I74" s="1">
        <v>23.84</v>
      </c>
      <c r="J74" s="1">
        <v>23.84</v>
      </c>
      <c r="K74" s="1" t="s">
        <v>43</v>
      </c>
      <c r="L74" s="1">
        <v>-160.0</v>
      </c>
      <c r="M74" s="1">
        <v>0.0</v>
      </c>
    </row>
    <row r="75">
      <c r="A75" s="1" t="s">
        <v>41</v>
      </c>
      <c r="B75" s="1" t="s">
        <v>42</v>
      </c>
      <c r="C75" s="1">
        <v>388.84</v>
      </c>
      <c r="D75" s="1">
        <v>398.28</v>
      </c>
      <c r="E75" s="1">
        <v>9.44</v>
      </c>
      <c r="F75" s="1">
        <v>0.0</v>
      </c>
      <c r="G75" s="1">
        <v>9.44</v>
      </c>
      <c r="H75" s="1">
        <v>160.0</v>
      </c>
      <c r="I75" s="1">
        <v>16.94</v>
      </c>
      <c r="J75" s="1">
        <v>16.94</v>
      </c>
      <c r="K75" s="1" t="s">
        <v>43</v>
      </c>
      <c r="L75" s="1">
        <v>-160.0</v>
      </c>
      <c r="M75" s="1">
        <v>0.0</v>
      </c>
    </row>
    <row r="76">
      <c r="A76" s="1" t="s">
        <v>41</v>
      </c>
      <c r="B76" s="1" t="s">
        <v>42</v>
      </c>
      <c r="C76" s="1">
        <v>398.47</v>
      </c>
      <c r="D76" s="1">
        <v>400.91</v>
      </c>
      <c r="E76" s="1">
        <v>2.44</v>
      </c>
      <c r="F76" s="1">
        <v>0.0</v>
      </c>
      <c r="G76" s="1">
        <v>2.44</v>
      </c>
      <c r="H76" s="1">
        <v>168.0</v>
      </c>
      <c r="I76" s="1">
        <v>68.82</v>
      </c>
      <c r="J76" s="1">
        <v>68.86</v>
      </c>
      <c r="K76" s="1" t="s">
        <v>44</v>
      </c>
      <c r="L76" s="1">
        <v>84.0</v>
      </c>
      <c r="M76" s="1">
        <v>84.0</v>
      </c>
    </row>
    <row r="77">
      <c r="A77" s="1" t="s">
        <v>41</v>
      </c>
      <c r="B77" s="1" t="s">
        <v>42</v>
      </c>
      <c r="C77" s="1">
        <v>401.59</v>
      </c>
      <c r="D77" s="1">
        <v>403.8</v>
      </c>
      <c r="E77" s="1">
        <v>2.21</v>
      </c>
      <c r="F77" s="1">
        <v>0.0</v>
      </c>
      <c r="G77" s="1">
        <v>2.21</v>
      </c>
      <c r="H77" s="1">
        <v>168.0</v>
      </c>
      <c r="I77" s="1">
        <v>75.93</v>
      </c>
      <c r="J77" s="1">
        <v>75.97</v>
      </c>
      <c r="K77" s="1" t="s">
        <v>44</v>
      </c>
      <c r="L77" s="1">
        <v>84.0</v>
      </c>
      <c r="M77" s="1">
        <v>84.0</v>
      </c>
    </row>
    <row r="78">
      <c r="A78" s="1" t="s">
        <v>41</v>
      </c>
      <c r="B78" s="1" t="s">
        <v>42</v>
      </c>
      <c r="C78" s="1">
        <v>403.97</v>
      </c>
      <c r="D78" s="1">
        <v>412.94</v>
      </c>
      <c r="E78" s="1">
        <v>8.97</v>
      </c>
      <c r="F78" s="1">
        <v>0.0</v>
      </c>
      <c r="G78" s="1">
        <v>8.97</v>
      </c>
      <c r="H78" s="1">
        <v>160.0</v>
      </c>
      <c r="I78" s="1">
        <v>17.84</v>
      </c>
      <c r="J78" s="1">
        <v>17.84</v>
      </c>
      <c r="K78" s="1" t="s">
        <v>43</v>
      </c>
      <c r="L78" s="1">
        <v>-160.0</v>
      </c>
      <c r="M78" s="1">
        <v>0.0</v>
      </c>
    </row>
    <row r="79">
      <c r="A79" s="1" t="s">
        <v>41</v>
      </c>
      <c r="B79" s="1" t="s">
        <v>42</v>
      </c>
      <c r="C79" s="1">
        <v>413.03</v>
      </c>
      <c r="D79" s="1">
        <v>419.56</v>
      </c>
      <c r="E79" s="1">
        <v>6.53</v>
      </c>
      <c r="F79" s="1">
        <v>0.0</v>
      </c>
      <c r="G79" s="1">
        <v>6.53</v>
      </c>
      <c r="H79" s="1">
        <v>160.0</v>
      </c>
      <c r="I79" s="1">
        <v>24.5</v>
      </c>
      <c r="J79" s="1">
        <v>24.5</v>
      </c>
      <c r="K79" s="1" t="s">
        <v>43</v>
      </c>
      <c r="L79" s="1">
        <v>-160.0</v>
      </c>
      <c r="M79" s="1">
        <v>0.0</v>
      </c>
    </row>
    <row r="80">
      <c r="A80" s="1" t="s">
        <v>41</v>
      </c>
      <c r="B80" s="1" t="s">
        <v>42</v>
      </c>
      <c r="C80" s="1">
        <v>419.62</v>
      </c>
      <c r="D80" s="1">
        <v>422.69</v>
      </c>
      <c r="E80" s="1">
        <v>3.07</v>
      </c>
      <c r="F80" s="1">
        <v>0.0</v>
      </c>
      <c r="G80" s="1">
        <v>3.07</v>
      </c>
      <c r="H80" s="1">
        <v>168.0</v>
      </c>
      <c r="I80" s="1">
        <v>54.74</v>
      </c>
      <c r="J80" s="1">
        <v>54.77</v>
      </c>
      <c r="K80" s="1" t="s">
        <v>44</v>
      </c>
      <c r="L80" s="1">
        <v>84.0</v>
      </c>
      <c r="M80" s="1">
        <v>84.0</v>
      </c>
    </row>
    <row r="81">
      <c r="A81" s="1" t="s">
        <v>41</v>
      </c>
      <c r="B81" s="1" t="s">
        <v>42</v>
      </c>
      <c r="C81" s="1">
        <v>422.96</v>
      </c>
      <c r="D81" s="1">
        <v>425.98</v>
      </c>
      <c r="E81" s="1">
        <v>3.03</v>
      </c>
      <c r="F81" s="1">
        <v>0.0</v>
      </c>
      <c r="G81" s="1">
        <v>3.02</v>
      </c>
      <c r="H81" s="1">
        <v>168.0</v>
      </c>
      <c r="I81" s="1">
        <v>55.51</v>
      </c>
      <c r="J81" s="1">
        <v>55.54</v>
      </c>
      <c r="K81" s="1" t="s">
        <v>44</v>
      </c>
      <c r="L81" s="1">
        <v>84.0</v>
      </c>
      <c r="M81" s="1">
        <v>84.0</v>
      </c>
    </row>
    <row r="82">
      <c r="A82" s="1" t="s">
        <v>41</v>
      </c>
      <c r="B82" s="1" t="s">
        <v>42</v>
      </c>
      <c r="C82" s="1">
        <v>426.11</v>
      </c>
      <c r="D82" s="1">
        <v>434.7</v>
      </c>
      <c r="E82" s="1">
        <v>8.6</v>
      </c>
      <c r="F82" s="1">
        <v>0.0</v>
      </c>
      <c r="G82" s="1">
        <v>8.6</v>
      </c>
      <c r="H82" s="1">
        <v>160.0</v>
      </c>
      <c r="I82" s="1">
        <v>18.61</v>
      </c>
      <c r="J82" s="1">
        <v>18.61</v>
      </c>
      <c r="K82" s="1" t="s">
        <v>43</v>
      </c>
      <c r="L82" s="1">
        <v>-160.0</v>
      </c>
      <c r="M82" s="1">
        <v>0.0</v>
      </c>
    </row>
    <row r="83">
      <c r="A83" s="1" t="s">
        <v>41</v>
      </c>
      <c r="B83" s="1" t="s">
        <v>42</v>
      </c>
      <c r="C83" s="1">
        <v>434.75</v>
      </c>
      <c r="D83" s="1">
        <v>444.95</v>
      </c>
      <c r="E83" s="1">
        <v>10.2</v>
      </c>
      <c r="F83" s="1">
        <v>0.0</v>
      </c>
      <c r="G83" s="1">
        <v>10.2</v>
      </c>
      <c r="H83" s="1">
        <v>160.0</v>
      </c>
      <c r="I83" s="1">
        <v>15.69</v>
      </c>
      <c r="J83" s="1">
        <v>15.69</v>
      </c>
      <c r="K83" s="1" t="s">
        <v>43</v>
      </c>
      <c r="L83" s="1">
        <v>-160.0</v>
      </c>
      <c r="M83" s="1">
        <v>0.0</v>
      </c>
    </row>
    <row r="84">
      <c r="A84" s="1" t="s">
        <v>41</v>
      </c>
      <c r="B84" s="1" t="s">
        <v>42</v>
      </c>
      <c r="C84" s="1">
        <v>445.06</v>
      </c>
      <c r="D84" s="1">
        <v>447.58</v>
      </c>
      <c r="E84" s="1">
        <v>2.53</v>
      </c>
      <c r="F84" s="1">
        <v>0.0</v>
      </c>
      <c r="G84" s="1">
        <v>2.53</v>
      </c>
      <c r="H84" s="1">
        <v>168.0</v>
      </c>
      <c r="I84" s="1">
        <v>66.41</v>
      </c>
      <c r="J84" s="1">
        <v>66.45</v>
      </c>
      <c r="K84" s="1" t="s">
        <v>44</v>
      </c>
      <c r="L84" s="1">
        <v>84.0</v>
      </c>
      <c r="M84" s="1">
        <v>84.0</v>
      </c>
    </row>
    <row r="85">
      <c r="A85" s="1" t="s">
        <v>41</v>
      </c>
      <c r="B85" s="1" t="s">
        <v>42</v>
      </c>
      <c r="C85" s="1">
        <v>447.84</v>
      </c>
      <c r="D85" s="1">
        <v>450.24</v>
      </c>
      <c r="E85" s="1">
        <v>2.39</v>
      </c>
      <c r="F85" s="1">
        <v>0.0</v>
      </c>
      <c r="G85" s="1">
        <v>2.39</v>
      </c>
      <c r="H85" s="1">
        <v>168.0</v>
      </c>
      <c r="I85" s="1">
        <v>70.21</v>
      </c>
      <c r="J85" s="1">
        <v>70.25</v>
      </c>
      <c r="K85" s="1" t="s">
        <v>44</v>
      </c>
      <c r="L85" s="1">
        <v>84.0</v>
      </c>
      <c r="M85" s="1">
        <v>84.0</v>
      </c>
    </row>
    <row r="86">
      <c r="A86" s="1" t="s">
        <v>41</v>
      </c>
      <c r="B86" s="1" t="s">
        <v>42</v>
      </c>
      <c r="C86" s="1">
        <v>450.55</v>
      </c>
      <c r="D86" s="1">
        <v>458.32</v>
      </c>
      <c r="E86" s="1">
        <v>7.77</v>
      </c>
      <c r="F86" s="1">
        <v>0.0</v>
      </c>
      <c r="G86" s="1">
        <v>7.77</v>
      </c>
      <c r="H86" s="1">
        <v>160.0</v>
      </c>
      <c r="I86" s="1">
        <v>20.6</v>
      </c>
      <c r="J86" s="1">
        <v>20.6</v>
      </c>
      <c r="K86" s="1" t="s">
        <v>43</v>
      </c>
      <c r="L86" s="1">
        <v>-160.0</v>
      </c>
      <c r="M86" s="1">
        <v>0.0</v>
      </c>
    </row>
    <row r="87">
      <c r="A87" s="1" t="s">
        <v>41</v>
      </c>
      <c r="B87" s="1" t="s">
        <v>42</v>
      </c>
      <c r="C87" s="1">
        <v>458.54</v>
      </c>
      <c r="D87" s="1">
        <v>467.81</v>
      </c>
      <c r="E87" s="1">
        <v>9.27</v>
      </c>
      <c r="F87" s="1">
        <v>0.0</v>
      </c>
      <c r="G87" s="1">
        <v>9.27</v>
      </c>
      <c r="H87" s="1">
        <v>160.0</v>
      </c>
      <c r="I87" s="1">
        <v>17.25</v>
      </c>
      <c r="J87" s="1">
        <v>17.25</v>
      </c>
      <c r="K87" s="1" t="s">
        <v>43</v>
      </c>
      <c r="L87" s="1">
        <v>-160.0</v>
      </c>
      <c r="M87" s="1">
        <v>0.0</v>
      </c>
    </row>
    <row r="88">
      <c r="A88" s="1" t="s">
        <v>41</v>
      </c>
      <c r="B88" s="1" t="s">
        <v>42</v>
      </c>
      <c r="C88" s="1">
        <v>467.92</v>
      </c>
      <c r="D88" s="1">
        <v>471.48</v>
      </c>
      <c r="E88" s="1">
        <v>3.56</v>
      </c>
      <c r="F88" s="1">
        <v>0.0</v>
      </c>
      <c r="G88" s="1">
        <v>3.56</v>
      </c>
      <c r="H88" s="1">
        <v>168.0</v>
      </c>
      <c r="I88" s="1">
        <v>47.23</v>
      </c>
      <c r="J88" s="1">
        <v>47.26</v>
      </c>
      <c r="K88" s="1" t="s">
        <v>44</v>
      </c>
      <c r="L88" s="1">
        <v>84.0</v>
      </c>
      <c r="M88" s="1">
        <v>84.0</v>
      </c>
    </row>
    <row r="89">
      <c r="A89" s="1" t="s">
        <v>41</v>
      </c>
      <c r="B89" s="1" t="s">
        <v>42</v>
      </c>
      <c r="C89" s="1">
        <v>471.63</v>
      </c>
      <c r="D89" s="1">
        <v>474.28</v>
      </c>
      <c r="E89" s="1">
        <v>2.64</v>
      </c>
      <c r="F89" s="1">
        <v>0.0</v>
      </c>
      <c r="G89" s="1">
        <v>2.64</v>
      </c>
      <c r="H89" s="1">
        <v>168.0</v>
      </c>
      <c r="I89" s="1">
        <v>63.55</v>
      </c>
      <c r="J89" s="1">
        <v>63.58</v>
      </c>
      <c r="K89" s="1" t="s">
        <v>44</v>
      </c>
      <c r="L89" s="1">
        <v>84.0</v>
      </c>
      <c r="M89" s="1">
        <v>84.0</v>
      </c>
    </row>
    <row r="90">
      <c r="A90" s="1" t="s">
        <v>41</v>
      </c>
      <c r="B90" s="1" t="s">
        <v>42</v>
      </c>
      <c r="C90" s="1">
        <v>474.43</v>
      </c>
      <c r="D90" s="1">
        <v>482.4</v>
      </c>
      <c r="E90" s="1">
        <v>7.96</v>
      </c>
      <c r="F90" s="1">
        <v>0.0</v>
      </c>
      <c r="G90" s="1">
        <v>7.96</v>
      </c>
      <c r="H90" s="1">
        <v>160.0</v>
      </c>
      <c r="I90" s="1">
        <v>20.09</v>
      </c>
      <c r="J90" s="1">
        <v>20.09</v>
      </c>
      <c r="K90" s="1" t="s">
        <v>43</v>
      </c>
      <c r="L90" s="1">
        <v>-160.0</v>
      </c>
      <c r="M90" s="1">
        <v>0.0</v>
      </c>
    </row>
    <row r="91">
      <c r="A91" s="1" t="s">
        <v>41</v>
      </c>
      <c r="B91" s="1" t="s">
        <v>42</v>
      </c>
      <c r="C91" s="1">
        <v>482.44</v>
      </c>
      <c r="D91" s="1">
        <v>490.57</v>
      </c>
      <c r="E91" s="1">
        <v>8.13</v>
      </c>
      <c r="F91" s="1">
        <v>0.0</v>
      </c>
      <c r="G91" s="1">
        <v>8.13</v>
      </c>
      <c r="H91" s="1">
        <v>160.0</v>
      </c>
      <c r="I91" s="1">
        <v>19.67</v>
      </c>
      <c r="J91" s="1">
        <v>19.67</v>
      </c>
      <c r="K91" s="1" t="s">
        <v>43</v>
      </c>
      <c r="L91" s="1">
        <v>-160.0</v>
      </c>
      <c r="M91" s="1">
        <v>0.0</v>
      </c>
    </row>
    <row r="92">
      <c r="A92" s="1" t="s">
        <v>41</v>
      </c>
      <c r="B92" s="1" t="s">
        <v>42</v>
      </c>
      <c r="C92" s="1">
        <v>490.78</v>
      </c>
      <c r="D92" s="1">
        <v>493.91</v>
      </c>
      <c r="E92" s="1">
        <v>3.13</v>
      </c>
      <c r="F92" s="1">
        <v>0.0</v>
      </c>
      <c r="G92" s="1">
        <v>3.13</v>
      </c>
      <c r="H92" s="1">
        <v>168.0</v>
      </c>
      <c r="I92" s="1">
        <v>53.72</v>
      </c>
      <c r="J92" s="1">
        <v>53.75</v>
      </c>
      <c r="K92" s="1" t="s">
        <v>44</v>
      </c>
      <c r="L92" s="1">
        <v>84.0</v>
      </c>
      <c r="M92" s="1">
        <v>84.0</v>
      </c>
    </row>
    <row r="93">
      <c r="A93" s="1" t="s">
        <v>41</v>
      </c>
      <c r="B93" s="1" t="s">
        <v>42</v>
      </c>
      <c r="C93" s="1">
        <v>494.06</v>
      </c>
      <c r="D93" s="1">
        <v>496.25</v>
      </c>
      <c r="E93" s="1">
        <v>2.19</v>
      </c>
      <c r="F93" s="1">
        <v>0.0</v>
      </c>
      <c r="G93" s="1">
        <v>2.19</v>
      </c>
      <c r="H93" s="1">
        <v>168.0</v>
      </c>
      <c r="I93" s="1">
        <v>76.77</v>
      </c>
      <c r="J93" s="1">
        <v>76.83</v>
      </c>
      <c r="K93" s="1" t="s">
        <v>44</v>
      </c>
      <c r="L93" s="1">
        <v>84.0</v>
      </c>
      <c r="M93" s="1">
        <v>84.0</v>
      </c>
    </row>
    <row r="94">
      <c r="A94" s="1" t="s">
        <v>41</v>
      </c>
      <c r="B94" s="1" t="s">
        <v>42</v>
      </c>
      <c r="C94" s="1">
        <v>496.54</v>
      </c>
      <c r="D94" s="1">
        <v>504.59</v>
      </c>
      <c r="E94" s="1">
        <v>8.04</v>
      </c>
      <c r="F94" s="1">
        <v>0.0</v>
      </c>
      <c r="G94" s="1">
        <v>8.04</v>
      </c>
      <c r="H94" s="1">
        <v>160.0</v>
      </c>
      <c r="I94" s="1">
        <v>19.89</v>
      </c>
      <c r="J94" s="1">
        <v>19.89</v>
      </c>
      <c r="K94" s="1" t="s">
        <v>43</v>
      </c>
      <c r="L94" s="1">
        <v>-160.0</v>
      </c>
      <c r="M94" s="1">
        <v>0.0</v>
      </c>
    </row>
    <row r="95">
      <c r="A95" s="1" t="s">
        <v>41</v>
      </c>
      <c r="B95" s="1" t="s">
        <v>42</v>
      </c>
      <c r="C95" s="1">
        <v>504.64</v>
      </c>
      <c r="D95" s="1">
        <v>510.59</v>
      </c>
      <c r="E95" s="1">
        <v>5.95</v>
      </c>
      <c r="F95" s="1">
        <v>0.0</v>
      </c>
      <c r="G95" s="1">
        <v>5.95</v>
      </c>
      <c r="H95" s="1">
        <v>160.0</v>
      </c>
      <c r="I95" s="1">
        <v>26.88</v>
      </c>
      <c r="J95" s="1">
        <v>26.88</v>
      </c>
      <c r="K95" s="1" t="s">
        <v>43</v>
      </c>
      <c r="L95" s="1">
        <v>-160.0</v>
      </c>
      <c r="M95" s="1">
        <v>0.0</v>
      </c>
    </row>
    <row r="96">
      <c r="A96" s="1" t="s">
        <v>41</v>
      </c>
      <c r="B96" s="1" t="s">
        <v>42</v>
      </c>
      <c r="C96" s="1">
        <v>510.68</v>
      </c>
      <c r="D96" s="1">
        <v>513.51</v>
      </c>
      <c r="E96" s="1">
        <v>2.82</v>
      </c>
      <c r="F96" s="1">
        <v>0.0</v>
      </c>
      <c r="G96" s="1">
        <v>2.82</v>
      </c>
      <c r="H96" s="1">
        <v>168.0</v>
      </c>
      <c r="I96" s="1">
        <v>59.52</v>
      </c>
      <c r="J96" s="1">
        <v>59.56</v>
      </c>
      <c r="K96" s="1" t="s">
        <v>44</v>
      </c>
      <c r="L96" s="1">
        <v>84.0</v>
      </c>
      <c r="M96" s="1">
        <v>84.0</v>
      </c>
    </row>
    <row r="97">
      <c r="A97" s="1" t="s">
        <v>41</v>
      </c>
      <c r="B97" s="1" t="s">
        <v>42</v>
      </c>
      <c r="C97" s="1">
        <v>513.82</v>
      </c>
      <c r="D97" s="1">
        <v>516.12</v>
      </c>
      <c r="E97" s="1">
        <v>2.3</v>
      </c>
      <c r="F97" s="1">
        <v>0.0</v>
      </c>
      <c r="G97" s="1">
        <v>2.3</v>
      </c>
      <c r="H97" s="1">
        <v>168.0</v>
      </c>
      <c r="I97" s="1">
        <v>73.03</v>
      </c>
      <c r="J97" s="1">
        <v>73.08</v>
      </c>
      <c r="K97" s="1" t="s">
        <v>44</v>
      </c>
      <c r="L97" s="1">
        <v>84.0</v>
      </c>
      <c r="M97" s="1">
        <v>84.0</v>
      </c>
    </row>
    <row r="98">
      <c r="A98" s="1" t="s">
        <v>41</v>
      </c>
      <c r="B98" s="1" t="s">
        <v>42</v>
      </c>
      <c r="C98" s="1">
        <v>516.31</v>
      </c>
      <c r="D98" s="1">
        <v>523.49</v>
      </c>
      <c r="E98" s="1">
        <v>7.18</v>
      </c>
      <c r="F98" s="1">
        <v>0.0</v>
      </c>
      <c r="G98" s="1">
        <v>7.18</v>
      </c>
      <c r="H98" s="1">
        <v>160.0</v>
      </c>
      <c r="I98" s="1">
        <v>22.28</v>
      </c>
      <c r="J98" s="1">
        <v>22.28</v>
      </c>
      <c r="K98" s="1" t="s">
        <v>43</v>
      </c>
      <c r="L98" s="1">
        <v>-160.0</v>
      </c>
      <c r="M98" s="1">
        <v>0.0</v>
      </c>
    </row>
    <row r="99">
      <c r="A99" s="1" t="s">
        <v>41</v>
      </c>
      <c r="B99" s="1" t="s">
        <v>42</v>
      </c>
      <c r="C99" s="1">
        <v>523.55</v>
      </c>
      <c r="D99" s="1">
        <v>533.32</v>
      </c>
      <c r="E99" s="1">
        <v>9.77</v>
      </c>
      <c r="F99" s="1">
        <v>0.0</v>
      </c>
      <c r="G99" s="1">
        <v>9.77</v>
      </c>
      <c r="H99" s="1">
        <v>160.0</v>
      </c>
      <c r="I99" s="1">
        <v>16.38</v>
      </c>
      <c r="J99" s="1">
        <v>16.38</v>
      </c>
      <c r="K99" s="1" t="s">
        <v>43</v>
      </c>
      <c r="L99" s="1">
        <v>-160.0</v>
      </c>
      <c r="M99" s="1">
        <v>0.0</v>
      </c>
    </row>
    <row r="100">
      <c r="A100" s="1" t="s">
        <v>41</v>
      </c>
      <c r="B100" s="1" t="s">
        <v>42</v>
      </c>
      <c r="C100" s="1">
        <v>533.45</v>
      </c>
      <c r="D100" s="1">
        <v>536.41</v>
      </c>
      <c r="E100" s="1">
        <v>2.96</v>
      </c>
      <c r="F100" s="1">
        <v>0.0</v>
      </c>
      <c r="G100" s="1">
        <v>2.96</v>
      </c>
      <c r="H100" s="1">
        <v>168.0</v>
      </c>
      <c r="I100" s="1">
        <v>56.68</v>
      </c>
      <c r="J100" s="1">
        <v>56.71</v>
      </c>
      <c r="K100" s="1" t="s">
        <v>44</v>
      </c>
      <c r="L100" s="1">
        <v>84.0</v>
      </c>
      <c r="M100" s="1">
        <v>84.0</v>
      </c>
    </row>
    <row r="101">
      <c r="A101" s="1" t="s">
        <v>41</v>
      </c>
      <c r="B101" s="1" t="s">
        <v>42</v>
      </c>
      <c r="C101" s="1">
        <v>537.24</v>
      </c>
      <c r="D101" s="1">
        <v>539.98</v>
      </c>
      <c r="E101" s="1">
        <v>2.74</v>
      </c>
      <c r="F101" s="1">
        <v>0.0</v>
      </c>
      <c r="G101" s="1">
        <v>2.74</v>
      </c>
      <c r="H101" s="1">
        <v>168.0</v>
      </c>
      <c r="I101" s="1">
        <v>61.29</v>
      </c>
      <c r="J101" s="1">
        <v>61.32</v>
      </c>
      <c r="K101" s="1" t="s">
        <v>44</v>
      </c>
      <c r="L101" s="1">
        <v>84.0</v>
      </c>
      <c r="M101" s="1">
        <v>84.0</v>
      </c>
    </row>
    <row r="102">
      <c r="A102" s="1" t="s">
        <v>41</v>
      </c>
      <c r="B102" s="1" t="s">
        <v>42</v>
      </c>
      <c r="C102" s="1">
        <v>540.62</v>
      </c>
      <c r="D102" s="1">
        <v>548.37</v>
      </c>
      <c r="E102" s="1">
        <v>7.75</v>
      </c>
      <c r="F102" s="1">
        <v>0.0</v>
      </c>
      <c r="G102" s="1">
        <v>7.75</v>
      </c>
      <c r="H102" s="1">
        <v>160.0</v>
      </c>
      <c r="I102" s="1">
        <v>20.66</v>
      </c>
      <c r="J102" s="1">
        <v>20.66</v>
      </c>
      <c r="K102" s="1" t="s">
        <v>43</v>
      </c>
      <c r="L102" s="1">
        <v>-160.0</v>
      </c>
      <c r="M102" s="1">
        <v>0.0</v>
      </c>
    </row>
    <row r="105">
      <c r="A105" s="77" t="s">
        <v>45</v>
      </c>
    </row>
    <row r="106">
      <c r="A106" s="78" t="s">
        <v>46</v>
      </c>
      <c r="B106" s="79"/>
      <c r="C106" s="79"/>
      <c r="D106" s="79"/>
      <c r="E106" s="80">
        <f t="shared" ref="E106:J106" si="1">SUMIF($K$2:$K$103,"superdense",E1:E103)</f>
        <v>266.2</v>
      </c>
      <c r="F106" s="80">
        <f t="shared" si="1"/>
        <v>0</v>
      </c>
      <c r="G106" s="80">
        <f t="shared" si="1"/>
        <v>266.16</v>
      </c>
      <c r="H106" s="80">
        <f t="shared" si="1"/>
        <v>8200</v>
      </c>
      <c r="I106" s="80">
        <f t="shared" si="1"/>
        <v>2116.45</v>
      </c>
      <c r="J106" s="80">
        <f t="shared" si="1"/>
        <v>2117.49</v>
      </c>
      <c r="K106" s="80"/>
      <c r="L106" s="80">
        <f>IFERROR(__xludf.DUMMYFUNCTION("SUM(FILTER(L$1:L$103,$K$1:$K$103=""superdense""))"),4200.0)</f>
        <v>4200</v>
      </c>
      <c r="M106" s="80">
        <f>IFERROR(__xludf.DUMMYFUNCTION("SUM(FILTER(M1:M103,$K$1:$K$103=""superdense""))"),4200.0)</f>
        <v>4200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2.6236</v>
      </c>
      <c r="F107" s="80">
        <f t="shared" ref="F107:J107" si="2">AVERAGEIF($K$2:$K$103,"superdense",F2:F103)</f>
        <v>0</v>
      </c>
      <c r="G107" s="80">
        <f t="shared" si="2"/>
        <v>2.622</v>
      </c>
      <c r="H107" s="80">
        <f t="shared" si="2"/>
        <v>168</v>
      </c>
      <c r="I107" s="80">
        <f t="shared" si="2"/>
        <v>65.9576</v>
      </c>
      <c r="J107" s="80">
        <f t="shared" si="2"/>
        <v>66.0012</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IFERROR(__xludf.DUMMYFUNCTION("MAX(FILTER(E1:E103,$K$1:$K$103=""superdense""))"),3.88)</f>
        <v>3.88</v>
      </c>
      <c r="F108" s="81">
        <f>IFERROR(__xludf.DUMMYFUNCTION("MAX(FILTER(F1:F103,$K$1:$K$103=""superdense""))"),0.0)</f>
        <v>0</v>
      </c>
      <c r="G108" s="81">
        <f>IFERROR(__xludf.DUMMYFUNCTION("MAX(FILTER(G1:G103,$K$1:$K$103=""superdense""))"),3.88)</f>
        <v>3.88</v>
      </c>
      <c r="H108" s="81">
        <f>IFERROR(__xludf.DUMMYFUNCTION("MAX(FILTER(H1:H103,$K$1:$K$103=""superdense""))"),168.0)</f>
        <v>168</v>
      </c>
      <c r="I108" s="81">
        <f>IFERROR(__xludf.DUMMYFUNCTION("MAX(FILTER(I1:I103,$K$1:$K$103=""superdense""))"),95.96)</f>
        <v>95.96</v>
      </c>
      <c r="J108" s="81">
        <f>IFERROR(__xludf.DUMMYFUNCTION("MAX(FILTER(J1:J103,$K$1:$K$103=""superdense""))"),96.05)</f>
        <v>96.05</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IFERROR(__xludf.DUMMYFUNCTION("MIN(FILTER(E1:E103,$K$1:$K$103=""superdense""))"),1.75)</f>
        <v>1.75</v>
      </c>
      <c r="F109" s="82">
        <f>IFERROR(__xludf.DUMMYFUNCTION("MIN(FILTER(F1:F103,$K$1:$K$103=""superdense""))"),0.0)</f>
        <v>0</v>
      </c>
      <c r="G109" s="82">
        <f>IFERROR(__xludf.DUMMYFUNCTION("MIN(FILTER(G1:G103,$K$1:$K$103=""superdense""))"),1.75)</f>
        <v>1.75</v>
      </c>
      <c r="H109" s="82">
        <f>IFERROR(__xludf.DUMMYFUNCTION("MIN(FILTER(H1:H103,$K$1:$K$103=""superdense""))"),168.0)</f>
        <v>168</v>
      </c>
      <c r="I109" s="82">
        <f>IFERROR(__xludf.DUMMYFUNCTION("MIN(FILTER(I1:I103,$K1:$K103=""superdense""))"),43.32)</f>
        <v>43.32</v>
      </c>
      <c r="J109" s="82">
        <f>IFERROR(__xludf.DUMMYFUNCTION("MIN(FILTER(J1:J103,$K1:$K103=""superdense""))"),43.34)</f>
        <v>43.34</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IFERROR(__xludf.DUMMYFUNCTION("MEDIAN(FILTER(E1:E103,$K$1:$K$103=""superdense""))"),2.53)</f>
        <v>2.53</v>
      </c>
      <c r="F110" s="83">
        <f>IFERROR(__xludf.DUMMYFUNCTION("MEDIAN(FILTER(F1:F103,$K$1:$K$103=""superdense""))"),0.0)</f>
        <v>0</v>
      </c>
      <c r="G110" s="83">
        <f>IFERROR(__xludf.DUMMYFUNCTION("MEDIAN(FILTER(G1:G103,$K$1:$K$103=""superdense""))"),2.525)</f>
        <v>2.525</v>
      </c>
      <c r="H110" s="83">
        <f>IFERROR(__xludf.DUMMYFUNCTION("MEDIAN(FILTER(H1:H103,$K$1:$K$103=""superdense""))"),168.0)</f>
        <v>168</v>
      </c>
      <c r="I110" s="83">
        <f>IFERROR(__xludf.DUMMYFUNCTION("MEDIAN(FILTER(I1:I103,$K$1:$K$103=""superdense""))"),66.47)</f>
        <v>66.47</v>
      </c>
      <c r="J110" s="83">
        <f>IFERROR(__xludf.DUMMYFUNCTION("MEDIAN(FILTER(J1:J103,$K$1:$K$103=""superdense""))"),66.50999999999999)</f>
        <v>66.51</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IFERROR(__xludf.DUMMYFUNCTION("STDEV.S(FILTER(E1:E103,$K$1:$K$103=""superdense""))"),0.4607215281822766)</f>
        <v>0.4607215282</v>
      </c>
      <c r="F111" s="83">
        <f>IFERROR(__xludf.DUMMYFUNCTION("STDEV.S(FILTER(F1:F103,$K$1:$K$103=""superdense""))"),0.0)</f>
        <v>0</v>
      </c>
      <c r="G111" s="83">
        <f>IFERROR(__xludf.DUMMYFUNCTION("STDEV.S(FILTER(G1:G103,$K$1:$K$103=""superdense""))"),0.46075802671648963)</f>
        <v>0.4607580267</v>
      </c>
      <c r="H111" s="83">
        <f>IFERROR(__xludf.DUMMYFUNCTION("STDEV.S(FILTER(H1:H103,$K$1:$K$103=""superdense""))"),0.0)</f>
        <v>0</v>
      </c>
      <c r="I111" s="83">
        <f>IFERROR(__xludf.DUMMYFUNCTION("STDEV.S(FILTER(I1:I103,$K$1:$K$103=""superdense""))"),11.414978981270933)</f>
        <v>11.41497898</v>
      </c>
      <c r="J111" s="83">
        <f>IFERROR(__xludf.DUMMYFUNCTION("STDEV.S(FILTER(J1:J103,$K$1:$K$103=""superdense""))"),11.42885314652778)</f>
        <v>11.42885315</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8160</v>
      </c>
    </row>
    <row r="131">
      <c r="A131" s="77" t="s">
        <v>54</v>
      </c>
      <c r="B131" s="3">
        <f>SUM(H2:H103)-B130</f>
        <v>8400</v>
      </c>
    </row>
    <row r="132">
      <c r="A132" s="77" t="s">
        <v>55</v>
      </c>
      <c r="B132" s="3">
        <f>SUM(M2:M103)</f>
        <v>4200</v>
      </c>
    </row>
    <row r="133">
      <c r="A133" s="77" t="s">
        <v>56</v>
      </c>
      <c r="B133" s="3">
        <f>B131/B132</f>
        <v>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86"/>
  </cols>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1.47</v>
      </c>
      <c r="D2" s="1">
        <v>6.43</v>
      </c>
      <c r="E2" s="1">
        <v>4.95</v>
      </c>
      <c r="F2" s="1">
        <v>0.0</v>
      </c>
      <c r="G2" s="1">
        <v>4.95</v>
      </c>
      <c r="H2" s="1">
        <v>160.0</v>
      </c>
      <c r="I2" s="1">
        <v>32.29</v>
      </c>
      <c r="J2" s="1">
        <v>32.29</v>
      </c>
      <c r="K2" s="1" t="s">
        <v>43</v>
      </c>
      <c r="L2" s="1">
        <v>-160.0</v>
      </c>
      <c r="M2" s="1">
        <v>0.0</v>
      </c>
    </row>
    <row r="3">
      <c r="A3" s="1" t="s">
        <v>41</v>
      </c>
      <c r="B3" s="1" t="s">
        <v>42</v>
      </c>
      <c r="C3" s="1">
        <v>6.56</v>
      </c>
      <c r="D3" s="1">
        <v>10.64</v>
      </c>
      <c r="E3" s="1">
        <v>4.08</v>
      </c>
      <c r="F3" s="1">
        <v>0.0</v>
      </c>
      <c r="G3" s="1">
        <v>4.08</v>
      </c>
      <c r="H3" s="1">
        <v>160.0</v>
      </c>
      <c r="I3" s="1">
        <v>39.24</v>
      </c>
      <c r="J3" s="1">
        <v>39.24</v>
      </c>
      <c r="K3" s="1" t="s">
        <v>43</v>
      </c>
      <c r="L3" s="1">
        <v>-160.0</v>
      </c>
      <c r="M3" s="1">
        <v>0.0</v>
      </c>
    </row>
    <row r="4">
      <c r="A4" s="1" t="s">
        <v>41</v>
      </c>
      <c r="B4" s="1" t="s">
        <v>42</v>
      </c>
      <c r="C4" s="1">
        <v>10.66</v>
      </c>
      <c r="D4" s="1">
        <v>18.88</v>
      </c>
      <c r="E4" s="1">
        <v>8.22</v>
      </c>
      <c r="F4" s="1">
        <v>0.0</v>
      </c>
      <c r="G4" s="1">
        <v>8.22</v>
      </c>
      <c r="H4" s="1">
        <v>160.0</v>
      </c>
      <c r="I4" s="1">
        <v>19.47</v>
      </c>
      <c r="J4" s="1">
        <v>19.47</v>
      </c>
      <c r="K4" s="1" t="s">
        <v>43</v>
      </c>
      <c r="L4" s="1">
        <v>-160.0</v>
      </c>
      <c r="M4" s="1">
        <v>0.0</v>
      </c>
    </row>
    <row r="5">
      <c r="A5" s="1" t="s">
        <v>41</v>
      </c>
      <c r="B5" s="1" t="s">
        <v>42</v>
      </c>
      <c r="C5" s="1">
        <v>18.94</v>
      </c>
      <c r="D5" s="1">
        <v>21.61</v>
      </c>
      <c r="E5" s="1">
        <v>2.67</v>
      </c>
      <c r="F5" s="1">
        <v>0.0</v>
      </c>
      <c r="G5" s="1">
        <v>2.67</v>
      </c>
      <c r="H5" s="1">
        <v>168.0</v>
      </c>
      <c r="I5" s="1">
        <v>62.94</v>
      </c>
      <c r="J5" s="1">
        <v>62.97</v>
      </c>
      <c r="K5" s="1" t="s">
        <v>44</v>
      </c>
      <c r="L5" s="1">
        <v>84.0</v>
      </c>
      <c r="M5" s="1">
        <v>84.0</v>
      </c>
    </row>
    <row r="6">
      <c r="A6" s="1" t="s">
        <v>41</v>
      </c>
      <c r="B6" s="1" t="s">
        <v>42</v>
      </c>
      <c r="C6" s="1">
        <v>22.47</v>
      </c>
      <c r="D6" s="1">
        <v>25.3</v>
      </c>
      <c r="E6" s="1">
        <v>2.83</v>
      </c>
      <c r="F6" s="1">
        <v>0.0</v>
      </c>
      <c r="G6" s="1">
        <v>2.83</v>
      </c>
      <c r="H6" s="1">
        <v>168.0</v>
      </c>
      <c r="I6" s="1">
        <v>59.3</v>
      </c>
      <c r="J6" s="1">
        <v>59.33</v>
      </c>
      <c r="K6" s="1" t="s">
        <v>44</v>
      </c>
      <c r="L6" s="1">
        <v>84.0</v>
      </c>
      <c r="M6" s="1">
        <v>84.0</v>
      </c>
    </row>
    <row r="7">
      <c r="A7" s="1" t="s">
        <v>41</v>
      </c>
      <c r="B7" s="1" t="s">
        <v>42</v>
      </c>
      <c r="C7" s="1">
        <v>25.43</v>
      </c>
      <c r="D7" s="1">
        <v>31.7</v>
      </c>
      <c r="E7" s="1">
        <v>6.27</v>
      </c>
      <c r="F7" s="1">
        <v>0.0</v>
      </c>
      <c r="G7" s="1">
        <v>6.27</v>
      </c>
      <c r="H7" s="1">
        <v>160.0</v>
      </c>
      <c r="I7" s="1">
        <v>25.53</v>
      </c>
      <c r="J7" s="1">
        <v>25.53</v>
      </c>
      <c r="K7" s="1" t="s">
        <v>43</v>
      </c>
      <c r="L7" s="1">
        <v>-160.0</v>
      </c>
      <c r="M7" s="1">
        <v>0.0</v>
      </c>
    </row>
    <row r="8">
      <c r="A8" s="1" t="s">
        <v>41</v>
      </c>
      <c r="B8" s="1" t="s">
        <v>42</v>
      </c>
      <c r="C8" s="1">
        <v>31.85</v>
      </c>
      <c r="D8" s="1">
        <v>39.7</v>
      </c>
      <c r="E8" s="1">
        <v>7.85</v>
      </c>
      <c r="F8" s="1">
        <v>0.0</v>
      </c>
      <c r="G8" s="1">
        <v>7.85</v>
      </c>
      <c r="H8" s="1">
        <v>160.0</v>
      </c>
      <c r="I8" s="1">
        <v>20.38</v>
      </c>
      <c r="J8" s="1">
        <v>20.38</v>
      </c>
      <c r="K8" s="1" t="s">
        <v>43</v>
      </c>
      <c r="L8" s="1">
        <v>-160.0</v>
      </c>
      <c r="M8" s="1">
        <v>0.0</v>
      </c>
    </row>
    <row r="9">
      <c r="A9" s="1" t="s">
        <v>41</v>
      </c>
      <c r="B9" s="1" t="s">
        <v>42</v>
      </c>
      <c r="C9" s="1">
        <v>39.82</v>
      </c>
      <c r="D9" s="1">
        <v>48.67</v>
      </c>
      <c r="E9" s="1">
        <v>8.85</v>
      </c>
      <c r="F9" s="1">
        <v>0.0</v>
      </c>
      <c r="G9" s="1">
        <v>8.85</v>
      </c>
      <c r="H9" s="1">
        <v>160.0</v>
      </c>
      <c r="I9" s="1">
        <v>18.07</v>
      </c>
      <c r="J9" s="1">
        <v>18.07</v>
      </c>
      <c r="K9" s="1" t="s">
        <v>43</v>
      </c>
      <c r="L9" s="1">
        <v>-160.0</v>
      </c>
      <c r="M9" s="1">
        <v>0.0</v>
      </c>
    </row>
    <row r="10">
      <c r="A10" s="1" t="s">
        <v>41</v>
      </c>
      <c r="B10" s="1" t="s">
        <v>42</v>
      </c>
      <c r="C10" s="1">
        <v>48.85</v>
      </c>
      <c r="D10" s="1">
        <v>51.4</v>
      </c>
      <c r="E10" s="1">
        <v>2.55</v>
      </c>
      <c r="F10" s="1">
        <v>0.0</v>
      </c>
      <c r="G10" s="1">
        <v>2.55</v>
      </c>
      <c r="H10" s="1">
        <v>168.0</v>
      </c>
      <c r="I10" s="1">
        <v>65.86</v>
      </c>
      <c r="J10" s="1">
        <v>65.9</v>
      </c>
      <c r="K10" s="1" t="s">
        <v>44</v>
      </c>
      <c r="L10" s="1">
        <v>84.0</v>
      </c>
      <c r="M10" s="1">
        <v>84.0</v>
      </c>
    </row>
    <row r="11">
      <c r="A11" s="1" t="s">
        <v>41</v>
      </c>
      <c r="B11" s="1" t="s">
        <v>42</v>
      </c>
      <c r="C11" s="1">
        <v>51.63</v>
      </c>
      <c r="D11" s="1">
        <v>54.22</v>
      </c>
      <c r="E11" s="1">
        <v>2.59</v>
      </c>
      <c r="F11" s="1">
        <v>0.0</v>
      </c>
      <c r="G11" s="1">
        <v>2.59</v>
      </c>
      <c r="H11" s="1">
        <v>168.0</v>
      </c>
      <c r="I11" s="1">
        <v>64.75</v>
      </c>
      <c r="J11" s="1">
        <v>64.79</v>
      </c>
      <c r="K11" s="1" t="s">
        <v>44</v>
      </c>
      <c r="L11" s="1">
        <v>84.0</v>
      </c>
      <c r="M11" s="1">
        <v>84.0</v>
      </c>
    </row>
    <row r="12">
      <c r="A12" s="1" t="s">
        <v>41</v>
      </c>
      <c r="B12" s="1" t="s">
        <v>42</v>
      </c>
      <c r="C12" s="1">
        <v>54.55</v>
      </c>
      <c r="D12" s="1">
        <v>61.49</v>
      </c>
      <c r="E12" s="1">
        <v>6.94</v>
      </c>
      <c r="F12" s="1">
        <v>0.0</v>
      </c>
      <c r="G12" s="1">
        <v>6.94</v>
      </c>
      <c r="H12" s="1">
        <v>160.0</v>
      </c>
      <c r="I12" s="1">
        <v>23.05</v>
      </c>
      <c r="J12" s="1">
        <v>23.05</v>
      </c>
      <c r="K12" s="1" t="s">
        <v>43</v>
      </c>
      <c r="L12" s="1">
        <v>-160.0</v>
      </c>
      <c r="M12" s="1">
        <v>0.0</v>
      </c>
    </row>
    <row r="13">
      <c r="A13" s="1" t="s">
        <v>41</v>
      </c>
      <c r="B13" s="1" t="s">
        <v>42</v>
      </c>
      <c r="C13" s="1">
        <v>61.57</v>
      </c>
      <c r="D13" s="1">
        <v>70.82</v>
      </c>
      <c r="E13" s="1">
        <v>9.25</v>
      </c>
      <c r="F13" s="1">
        <v>0.0</v>
      </c>
      <c r="G13" s="1">
        <v>9.25</v>
      </c>
      <c r="H13" s="1">
        <v>160.0</v>
      </c>
      <c r="I13" s="1">
        <v>17.3</v>
      </c>
      <c r="J13" s="1">
        <v>17.3</v>
      </c>
      <c r="K13" s="1" t="s">
        <v>43</v>
      </c>
      <c r="L13" s="1">
        <v>-160.0</v>
      </c>
      <c r="M13" s="1">
        <v>0.0</v>
      </c>
    </row>
    <row r="14">
      <c r="A14" s="1" t="s">
        <v>41</v>
      </c>
      <c r="B14" s="1" t="s">
        <v>42</v>
      </c>
      <c r="C14" s="1">
        <v>70.99</v>
      </c>
      <c r="D14" s="1">
        <v>80.84</v>
      </c>
      <c r="E14" s="1">
        <v>9.85</v>
      </c>
      <c r="F14" s="1">
        <v>0.0</v>
      </c>
      <c r="G14" s="1">
        <v>9.85</v>
      </c>
      <c r="H14" s="1">
        <v>160.0</v>
      </c>
      <c r="I14" s="1">
        <v>16.25</v>
      </c>
      <c r="J14" s="1">
        <v>16.25</v>
      </c>
      <c r="K14" s="1" t="s">
        <v>43</v>
      </c>
      <c r="L14" s="1">
        <v>-160.0</v>
      </c>
      <c r="M14" s="1">
        <v>0.0</v>
      </c>
    </row>
    <row r="15">
      <c r="A15" s="1" t="s">
        <v>41</v>
      </c>
      <c r="B15" s="1" t="s">
        <v>42</v>
      </c>
      <c r="C15" s="1">
        <v>81.02</v>
      </c>
      <c r="D15" s="1">
        <v>83.99</v>
      </c>
      <c r="E15" s="1">
        <v>2.97</v>
      </c>
      <c r="F15" s="1">
        <v>0.0</v>
      </c>
      <c r="G15" s="1">
        <v>2.97</v>
      </c>
      <c r="H15" s="1">
        <v>168.0</v>
      </c>
      <c r="I15" s="1">
        <v>56.51</v>
      </c>
      <c r="J15" s="1">
        <v>56.54</v>
      </c>
      <c r="K15" s="1" t="s">
        <v>44</v>
      </c>
      <c r="L15" s="1">
        <v>84.0</v>
      </c>
      <c r="M15" s="1">
        <v>84.0</v>
      </c>
    </row>
    <row r="16">
      <c r="A16" s="1" t="s">
        <v>41</v>
      </c>
      <c r="B16" s="1" t="s">
        <v>42</v>
      </c>
      <c r="C16" s="1">
        <v>84.18</v>
      </c>
      <c r="D16" s="1">
        <v>86.31</v>
      </c>
      <c r="E16" s="1">
        <v>2.13</v>
      </c>
      <c r="F16" s="1">
        <v>0.0</v>
      </c>
      <c r="G16" s="1">
        <v>2.13</v>
      </c>
      <c r="H16" s="1">
        <v>168.0</v>
      </c>
      <c r="I16" s="1">
        <v>78.79</v>
      </c>
      <c r="J16" s="1">
        <v>78.84</v>
      </c>
      <c r="K16" s="1" t="s">
        <v>44</v>
      </c>
      <c r="L16" s="1">
        <v>84.0</v>
      </c>
      <c r="M16" s="1">
        <v>84.0</v>
      </c>
    </row>
    <row r="17">
      <c r="A17" s="1" t="s">
        <v>41</v>
      </c>
      <c r="B17" s="1" t="s">
        <v>42</v>
      </c>
      <c r="C17" s="1">
        <v>86.68</v>
      </c>
      <c r="D17" s="1">
        <v>94.8</v>
      </c>
      <c r="E17" s="1">
        <v>8.11</v>
      </c>
      <c r="F17" s="1">
        <v>0.0</v>
      </c>
      <c r="G17" s="1">
        <v>8.11</v>
      </c>
      <c r="H17" s="1">
        <v>160.0</v>
      </c>
      <c r="I17" s="1">
        <v>19.72</v>
      </c>
      <c r="J17" s="1">
        <v>19.72</v>
      </c>
      <c r="K17" s="1" t="s">
        <v>43</v>
      </c>
      <c r="L17" s="1">
        <v>-160.0</v>
      </c>
      <c r="M17" s="1">
        <v>0.0</v>
      </c>
    </row>
    <row r="18">
      <c r="A18" s="1" t="s">
        <v>41</v>
      </c>
      <c r="B18" s="1" t="s">
        <v>42</v>
      </c>
      <c r="C18" s="1">
        <v>94.93</v>
      </c>
      <c r="D18" s="1">
        <v>102.65</v>
      </c>
      <c r="E18" s="1">
        <v>7.72</v>
      </c>
      <c r="F18" s="1">
        <v>0.0</v>
      </c>
      <c r="G18" s="1">
        <v>7.72</v>
      </c>
      <c r="H18" s="1">
        <v>160.0</v>
      </c>
      <c r="I18" s="1">
        <v>20.73</v>
      </c>
      <c r="J18" s="1">
        <v>20.73</v>
      </c>
      <c r="K18" s="1" t="s">
        <v>43</v>
      </c>
      <c r="L18" s="1">
        <v>-160.0</v>
      </c>
      <c r="M18" s="1">
        <v>0.0</v>
      </c>
    </row>
    <row r="19">
      <c r="A19" s="1" t="s">
        <v>41</v>
      </c>
      <c r="B19" s="1" t="s">
        <v>42</v>
      </c>
      <c r="C19" s="1">
        <v>102.69</v>
      </c>
      <c r="D19" s="1">
        <v>111.05</v>
      </c>
      <c r="E19" s="1">
        <v>8.37</v>
      </c>
      <c r="F19" s="1">
        <v>0.0</v>
      </c>
      <c r="G19" s="1">
        <v>8.37</v>
      </c>
      <c r="H19" s="1">
        <v>160.0</v>
      </c>
      <c r="I19" s="1">
        <v>19.12</v>
      </c>
      <c r="J19" s="1">
        <v>19.12</v>
      </c>
      <c r="K19" s="1" t="s">
        <v>43</v>
      </c>
      <c r="L19" s="1">
        <v>-160.0</v>
      </c>
      <c r="M19" s="1">
        <v>0.0</v>
      </c>
    </row>
    <row r="20">
      <c r="A20" s="1" t="s">
        <v>41</v>
      </c>
      <c r="B20" s="1" t="s">
        <v>42</v>
      </c>
      <c r="C20" s="1">
        <v>111.26</v>
      </c>
      <c r="D20" s="1">
        <v>114.22</v>
      </c>
      <c r="E20" s="1">
        <v>2.96</v>
      </c>
      <c r="F20" s="1">
        <v>0.0</v>
      </c>
      <c r="G20" s="1">
        <v>2.96</v>
      </c>
      <c r="H20" s="1">
        <v>168.0</v>
      </c>
      <c r="I20" s="1">
        <v>56.66</v>
      </c>
      <c r="J20" s="1">
        <v>56.69</v>
      </c>
      <c r="K20" s="1" t="s">
        <v>44</v>
      </c>
      <c r="L20" s="1">
        <v>84.0</v>
      </c>
      <c r="M20" s="1">
        <v>84.0</v>
      </c>
    </row>
    <row r="21">
      <c r="A21" s="1" t="s">
        <v>41</v>
      </c>
      <c r="B21" s="1" t="s">
        <v>42</v>
      </c>
      <c r="C21" s="1">
        <v>114.41</v>
      </c>
      <c r="D21" s="1">
        <v>117.44</v>
      </c>
      <c r="E21" s="1">
        <v>3.03</v>
      </c>
      <c r="F21" s="1">
        <v>0.0</v>
      </c>
      <c r="G21" s="1">
        <v>3.03</v>
      </c>
      <c r="H21" s="1">
        <v>168.0</v>
      </c>
      <c r="I21" s="1">
        <v>55.48</v>
      </c>
      <c r="J21" s="1">
        <v>55.51</v>
      </c>
      <c r="K21" s="1" t="s">
        <v>44</v>
      </c>
      <c r="L21" s="1">
        <v>84.0</v>
      </c>
      <c r="M21" s="1">
        <v>84.0</v>
      </c>
    </row>
    <row r="22">
      <c r="A22" s="1" t="s">
        <v>41</v>
      </c>
      <c r="B22" s="1" t="s">
        <v>42</v>
      </c>
      <c r="C22" s="1">
        <v>117.67</v>
      </c>
      <c r="D22" s="1">
        <v>124.64</v>
      </c>
      <c r="E22" s="1">
        <v>6.96</v>
      </c>
      <c r="F22" s="1">
        <v>0.0</v>
      </c>
      <c r="G22" s="1">
        <v>6.96</v>
      </c>
      <c r="H22" s="1">
        <v>160.0</v>
      </c>
      <c r="I22" s="1">
        <v>22.97</v>
      </c>
      <c r="J22" s="1">
        <v>22.97</v>
      </c>
      <c r="K22" s="1" t="s">
        <v>43</v>
      </c>
      <c r="L22" s="1">
        <v>-160.0</v>
      </c>
      <c r="M22" s="1">
        <v>0.0</v>
      </c>
    </row>
    <row r="23">
      <c r="A23" s="1" t="s">
        <v>41</v>
      </c>
      <c r="B23" s="1" t="s">
        <v>42</v>
      </c>
      <c r="C23" s="1">
        <v>124.72</v>
      </c>
      <c r="D23" s="1">
        <v>129.95</v>
      </c>
      <c r="E23" s="1">
        <v>5.23</v>
      </c>
      <c r="F23" s="1">
        <v>0.0</v>
      </c>
      <c r="G23" s="1">
        <v>5.23</v>
      </c>
      <c r="H23" s="1">
        <v>160.0</v>
      </c>
      <c r="I23" s="1">
        <v>30.61</v>
      </c>
      <c r="J23" s="1">
        <v>30.61</v>
      </c>
      <c r="K23" s="1" t="s">
        <v>43</v>
      </c>
      <c r="L23" s="1">
        <v>-160.0</v>
      </c>
      <c r="M23" s="1">
        <v>0.0</v>
      </c>
    </row>
    <row r="24">
      <c r="A24" s="1" t="s">
        <v>41</v>
      </c>
      <c r="B24" s="1" t="s">
        <v>42</v>
      </c>
      <c r="C24" s="1">
        <v>129.99</v>
      </c>
      <c r="D24" s="1">
        <v>138.3</v>
      </c>
      <c r="E24" s="1">
        <v>8.31</v>
      </c>
      <c r="F24" s="1">
        <v>0.0</v>
      </c>
      <c r="G24" s="1">
        <v>8.31</v>
      </c>
      <c r="H24" s="1">
        <v>160.0</v>
      </c>
      <c r="I24" s="1">
        <v>19.25</v>
      </c>
      <c r="J24" s="1">
        <v>19.25</v>
      </c>
      <c r="K24" s="1" t="s">
        <v>43</v>
      </c>
      <c r="L24" s="1">
        <v>-160.0</v>
      </c>
      <c r="M24" s="1">
        <v>0.0</v>
      </c>
    </row>
    <row r="25">
      <c r="A25" s="1" t="s">
        <v>41</v>
      </c>
      <c r="B25" s="1" t="s">
        <v>42</v>
      </c>
      <c r="C25" s="1">
        <v>138.67</v>
      </c>
      <c r="D25" s="1">
        <v>140.66</v>
      </c>
      <c r="E25" s="1">
        <v>1.99</v>
      </c>
      <c r="F25" s="1">
        <v>0.0</v>
      </c>
      <c r="G25" s="1">
        <v>1.98</v>
      </c>
      <c r="H25" s="1">
        <v>168.0</v>
      </c>
      <c r="I25" s="1">
        <v>84.6</v>
      </c>
      <c r="J25" s="1">
        <v>84.65</v>
      </c>
      <c r="K25" s="1" t="s">
        <v>44</v>
      </c>
      <c r="L25" s="1">
        <v>84.0</v>
      </c>
      <c r="M25" s="1">
        <v>84.0</v>
      </c>
    </row>
    <row r="26">
      <c r="A26" s="1" t="s">
        <v>41</v>
      </c>
      <c r="B26" s="1" t="s">
        <v>42</v>
      </c>
      <c r="C26" s="1">
        <v>140.94</v>
      </c>
      <c r="D26" s="1">
        <v>142.88</v>
      </c>
      <c r="E26" s="1">
        <v>1.93</v>
      </c>
      <c r="F26" s="1">
        <v>0.0</v>
      </c>
      <c r="G26" s="1">
        <v>1.93</v>
      </c>
      <c r="H26" s="1">
        <v>168.0</v>
      </c>
      <c r="I26" s="1">
        <v>86.89</v>
      </c>
      <c r="J26" s="1">
        <v>86.94</v>
      </c>
      <c r="K26" s="1" t="s">
        <v>44</v>
      </c>
      <c r="L26" s="1">
        <v>84.0</v>
      </c>
      <c r="M26" s="1">
        <v>84.0</v>
      </c>
    </row>
    <row r="27">
      <c r="A27" s="1" t="s">
        <v>41</v>
      </c>
      <c r="B27" s="1" t="s">
        <v>42</v>
      </c>
      <c r="C27" s="1">
        <v>143.39</v>
      </c>
      <c r="D27" s="1">
        <v>150.8</v>
      </c>
      <c r="E27" s="1">
        <v>7.4</v>
      </c>
      <c r="F27" s="1">
        <v>0.0</v>
      </c>
      <c r="G27" s="1">
        <v>7.4</v>
      </c>
      <c r="H27" s="1">
        <v>160.0</v>
      </c>
      <c r="I27" s="1">
        <v>21.61</v>
      </c>
      <c r="J27" s="1">
        <v>21.61</v>
      </c>
      <c r="K27" s="1" t="s">
        <v>43</v>
      </c>
      <c r="L27" s="1">
        <v>-160.0</v>
      </c>
      <c r="M27" s="1">
        <v>0.0</v>
      </c>
    </row>
    <row r="28">
      <c r="A28" s="1" t="s">
        <v>41</v>
      </c>
      <c r="B28" s="1" t="s">
        <v>42</v>
      </c>
      <c r="C28" s="1">
        <v>150.83</v>
      </c>
      <c r="D28" s="1">
        <v>159.59</v>
      </c>
      <c r="E28" s="1">
        <v>8.76</v>
      </c>
      <c r="F28" s="1">
        <v>0.0</v>
      </c>
      <c r="G28" s="1">
        <v>8.76</v>
      </c>
      <c r="H28" s="1">
        <v>160.0</v>
      </c>
      <c r="I28" s="1">
        <v>18.26</v>
      </c>
      <c r="J28" s="1">
        <v>18.26</v>
      </c>
      <c r="K28" s="1" t="s">
        <v>43</v>
      </c>
      <c r="L28" s="1">
        <v>-160.0</v>
      </c>
      <c r="M28" s="1">
        <v>0.0</v>
      </c>
    </row>
    <row r="29">
      <c r="A29" s="1" t="s">
        <v>41</v>
      </c>
      <c r="B29" s="1" t="s">
        <v>42</v>
      </c>
      <c r="C29" s="1">
        <v>159.66</v>
      </c>
      <c r="D29" s="1">
        <v>167.3</v>
      </c>
      <c r="E29" s="1">
        <v>7.64</v>
      </c>
      <c r="F29" s="1">
        <v>0.0</v>
      </c>
      <c r="G29" s="1">
        <v>7.64</v>
      </c>
      <c r="H29" s="1">
        <v>160.0</v>
      </c>
      <c r="I29" s="1">
        <v>20.94</v>
      </c>
      <c r="J29" s="1">
        <v>20.94</v>
      </c>
      <c r="K29" s="1" t="s">
        <v>43</v>
      </c>
      <c r="L29" s="1">
        <v>-160.0</v>
      </c>
      <c r="M29" s="1">
        <v>0.0</v>
      </c>
    </row>
    <row r="30">
      <c r="A30" s="1" t="s">
        <v>41</v>
      </c>
      <c r="B30" s="1" t="s">
        <v>42</v>
      </c>
      <c r="C30" s="1">
        <v>167.37</v>
      </c>
      <c r="D30" s="1">
        <v>170.44</v>
      </c>
      <c r="E30" s="1">
        <v>3.07</v>
      </c>
      <c r="F30" s="1">
        <v>0.0</v>
      </c>
      <c r="G30" s="1">
        <v>3.07</v>
      </c>
      <c r="H30" s="1">
        <v>168.0</v>
      </c>
      <c r="I30" s="1">
        <v>54.64</v>
      </c>
      <c r="J30" s="1">
        <v>54.67</v>
      </c>
      <c r="K30" s="1" t="s">
        <v>44</v>
      </c>
      <c r="L30" s="1">
        <v>84.0</v>
      </c>
      <c r="M30" s="1">
        <v>84.0</v>
      </c>
    </row>
    <row r="31">
      <c r="A31" s="1" t="s">
        <v>41</v>
      </c>
      <c r="B31" s="1" t="s">
        <v>42</v>
      </c>
      <c r="C31" s="1">
        <v>170.53</v>
      </c>
      <c r="D31" s="1">
        <v>174.0</v>
      </c>
      <c r="E31" s="1">
        <v>3.47</v>
      </c>
      <c r="F31" s="1">
        <v>0.0</v>
      </c>
      <c r="G31" s="1">
        <v>3.47</v>
      </c>
      <c r="H31" s="1">
        <v>168.0</v>
      </c>
      <c r="I31" s="1">
        <v>48.4</v>
      </c>
      <c r="J31" s="1">
        <v>48.41</v>
      </c>
      <c r="K31" s="1" t="s">
        <v>44</v>
      </c>
      <c r="L31" s="1">
        <v>84.0</v>
      </c>
      <c r="M31" s="1">
        <v>84.0</v>
      </c>
    </row>
    <row r="32">
      <c r="A32" s="1" t="s">
        <v>41</v>
      </c>
      <c r="B32" s="1" t="s">
        <v>42</v>
      </c>
      <c r="C32" s="1">
        <v>174.08</v>
      </c>
      <c r="D32" s="1">
        <v>179.1</v>
      </c>
      <c r="E32" s="1">
        <v>5.02</v>
      </c>
      <c r="F32" s="1">
        <v>0.0</v>
      </c>
      <c r="G32" s="1">
        <v>5.02</v>
      </c>
      <c r="H32" s="1">
        <v>160.0</v>
      </c>
      <c r="I32" s="1">
        <v>31.87</v>
      </c>
      <c r="J32" s="1">
        <v>31.87</v>
      </c>
      <c r="K32" s="1" t="s">
        <v>43</v>
      </c>
      <c r="L32" s="1">
        <v>-160.0</v>
      </c>
      <c r="M32" s="1">
        <v>0.0</v>
      </c>
    </row>
    <row r="33">
      <c r="A33" s="1" t="s">
        <v>41</v>
      </c>
      <c r="B33" s="1" t="s">
        <v>42</v>
      </c>
      <c r="C33" s="1">
        <v>179.1</v>
      </c>
      <c r="D33" s="1">
        <v>187.15</v>
      </c>
      <c r="E33" s="1">
        <v>8.05</v>
      </c>
      <c r="F33" s="1">
        <v>0.0</v>
      </c>
      <c r="G33" s="1">
        <v>8.05</v>
      </c>
      <c r="H33" s="1">
        <v>160.0</v>
      </c>
      <c r="I33" s="1">
        <v>19.87</v>
      </c>
      <c r="J33" s="1">
        <v>19.87</v>
      </c>
      <c r="K33" s="1" t="s">
        <v>43</v>
      </c>
      <c r="L33" s="1">
        <v>-160.0</v>
      </c>
      <c r="M33" s="1">
        <v>0.0</v>
      </c>
    </row>
    <row r="34">
      <c r="A34" s="1" t="s">
        <v>41</v>
      </c>
      <c r="B34" s="1" t="s">
        <v>42</v>
      </c>
      <c r="C34" s="1">
        <v>187.15</v>
      </c>
      <c r="D34" s="1">
        <v>196.48</v>
      </c>
      <c r="E34" s="1">
        <v>9.33</v>
      </c>
      <c r="F34" s="1">
        <v>0.0</v>
      </c>
      <c r="G34" s="1">
        <v>9.33</v>
      </c>
      <c r="H34" s="1">
        <v>160.0</v>
      </c>
      <c r="I34" s="1">
        <v>17.14</v>
      </c>
      <c r="J34" s="1">
        <v>17.14</v>
      </c>
      <c r="K34" s="1" t="s">
        <v>43</v>
      </c>
      <c r="L34" s="1">
        <v>-160.0</v>
      </c>
      <c r="M34" s="1">
        <v>0.0</v>
      </c>
    </row>
    <row r="35">
      <c r="A35" s="1" t="s">
        <v>41</v>
      </c>
      <c r="B35" s="1" t="s">
        <v>42</v>
      </c>
      <c r="C35" s="1">
        <v>196.54</v>
      </c>
      <c r="D35" s="1">
        <v>199.37</v>
      </c>
      <c r="E35" s="1">
        <v>2.83</v>
      </c>
      <c r="F35" s="1">
        <v>0.0</v>
      </c>
      <c r="G35" s="1">
        <v>2.83</v>
      </c>
      <c r="H35" s="1">
        <v>168.0</v>
      </c>
      <c r="I35" s="1">
        <v>59.39</v>
      </c>
      <c r="J35" s="1">
        <v>59.41</v>
      </c>
      <c r="K35" s="1" t="s">
        <v>44</v>
      </c>
      <c r="L35" s="1">
        <v>84.0</v>
      </c>
      <c r="M35" s="1">
        <v>84.0</v>
      </c>
    </row>
    <row r="36">
      <c r="A36" s="1" t="s">
        <v>41</v>
      </c>
      <c r="B36" s="1" t="s">
        <v>42</v>
      </c>
      <c r="C36" s="1">
        <v>199.57</v>
      </c>
      <c r="D36" s="1">
        <v>202.19</v>
      </c>
      <c r="E36" s="1">
        <v>2.62</v>
      </c>
      <c r="F36" s="1">
        <v>0.0</v>
      </c>
      <c r="G36" s="1">
        <v>2.62</v>
      </c>
      <c r="H36" s="1">
        <v>168.0</v>
      </c>
      <c r="I36" s="1">
        <v>64.12</v>
      </c>
      <c r="J36" s="1">
        <v>64.15</v>
      </c>
      <c r="K36" s="1" t="s">
        <v>44</v>
      </c>
      <c r="L36" s="1">
        <v>84.0</v>
      </c>
      <c r="M36" s="1">
        <v>84.0</v>
      </c>
    </row>
    <row r="37">
      <c r="A37" s="1" t="s">
        <v>41</v>
      </c>
      <c r="B37" s="1" t="s">
        <v>42</v>
      </c>
      <c r="C37" s="1">
        <v>202.41</v>
      </c>
      <c r="D37" s="1">
        <v>211.78</v>
      </c>
      <c r="E37" s="1">
        <v>9.36</v>
      </c>
      <c r="F37" s="1">
        <v>0.0</v>
      </c>
      <c r="G37" s="1">
        <v>9.36</v>
      </c>
      <c r="H37" s="1">
        <v>160.0</v>
      </c>
      <c r="I37" s="1">
        <v>17.09</v>
      </c>
      <c r="J37" s="1">
        <v>17.09</v>
      </c>
      <c r="K37" s="1" t="s">
        <v>43</v>
      </c>
      <c r="L37" s="1">
        <v>-160.0</v>
      </c>
      <c r="M37" s="1">
        <v>0.0</v>
      </c>
    </row>
    <row r="38">
      <c r="A38" s="1" t="s">
        <v>41</v>
      </c>
      <c r="B38" s="1" t="s">
        <v>42</v>
      </c>
      <c r="C38" s="1">
        <v>211.82</v>
      </c>
      <c r="D38" s="1">
        <v>218.06</v>
      </c>
      <c r="E38" s="1">
        <v>6.24</v>
      </c>
      <c r="F38" s="1">
        <v>0.0</v>
      </c>
      <c r="G38" s="1">
        <v>6.24</v>
      </c>
      <c r="H38" s="1">
        <v>160.0</v>
      </c>
      <c r="I38" s="1">
        <v>25.64</v>
      </c>
      <c r="J38" s="1">
        <v>25.64</v>
      </c>
      <c r="K38" s="1" t="s">
        <v>43</v>
      </c>
      <c r="L38" s="1">
        <v>-160.0</v>
      </c>
      <c r="M38" s="1">
        <v>0.0</v>
      </c>
    </row>
    <row r="39">
      <c r="A39" s="1" t="s">
        <v>41</v>
      </c>
      <c r="B39" s="1" t="s">
        <v>42</v>
      </c>
      <c r="C39" s="1">
        <v>218.32</v>
      </c>
      <c r="D39" s="1">
        <v>224.11</v>
      </c>
      <c r="E39" s="1">
        <v>5.79</v>
      </c>
      <c r="F39" s="1">
        <v>0.0</v>
      </c>
      <c r="G39" s="1">
        <v>5.79</v>
      </c>
      <c r="H39" s="1">
        <v>160.0</v>
      </c>
      <c r="I39" s="1">
        <v>27.62</v>
      </c>
      <c r="J39" s="1">
        <v>27.62</v>
      </c>
      <c r="K39" s="1" t="s">
        <v>43</v>
      </c>
      <c r="L39" s="1">
        <v>-160.0</v>
      </c>
      <c r="M39" s="1">
        <v>0.0</v>
      </c>
    </row>
    <row r="40">
      <c r="A40" s="1" t="s">
        <v>41</v>
      </c>
      <c r="B40" s="1" t="s">
        <v>42</v>
      </c>
      <c r="C40" s="1">
        <v>224.14</v>
      </c>
      <c r="D40" s="1">
        <v>227.67</v>
      </c>
      <c r="E40" s="1">
        <v>3.53</v>
      </c>
      <c r="F40" s="1">
        <v>0.0</v>
      </c>
      <c r="G40" s="1">
        <v>3.53</v>
      </c>
      <c r="H40" s="1">
        <v>168.0</v>
      </c>
      <c r="I40" s="1">
        <v>47.63</v>
      </c>
      <c r="J40" s="1">
        <v>47.64</v>
      </c>
      <c r="K40" s="1" t="s">
        <v>44</v>
      </c>
      <c r="L40" s="1">
        <v>84.0</v>
      </c>
      <c r="M40" s="1">
        <v>84.0</v>
      </c>
    </row>
    <row r="41">
      <c r="A41" s="1" t="s">
        <v>41</v>
      </c>
      <c r="B41" s="1" t="s">
        <v>42</v>
      </c>
      <c r="C41" s="1">
        <v>227.89</v>
      </c>
      <c r="D41" s="1">
        <v>229.76</v>
      </c>
      <c r="E41" s="1">
        <v>1.88</v>
      </c>
      <c r="F41" s="1">
        <v>0.0</v>
      </c>
      <c r="G41" s="1">
        <v>1.88</v>
      </c>
      <c r="H41" s="1">
        <v>168.0</v>
      </c>
      <c r="I41" s="1">
        <v>89.52</v>
      </c>
      <c r="J41" s="1">
        <v>89.57</v>
      </c>
      <c r="K41" s="1" t="s">
        <v>44</v>
      </c>
      <c r="L41" s="1">
        <v>84.0</v>
      </c>
      <c r="M41" s="1">
        <v>84.0</v>
      </c>
    </row>
    <row r="42">
      <c r="A42" s="1" t="s">
        <v>41</v>
      </c>
      <c r="B42" s="1" t="s">
        <v>42</v>
      </c>
      <c r="C42" s="1">
        <v>229.91</v>
      </c>
      <c r="D42" s="1">
        <v>233.21</v>
      </c>
      <c r="E42" s="1">
        <v>3.31</v>
      </c>
      <c r="F42" s="1">
        <v>0.0</v>
      </c>
      <c r="G42" s="1">
        <v>3.31</v>
      </c>
      <c r="H42" s="1">
        <v>160.0</v>
      </c>
      <c r="I42" s="1">
        <v>48.41</v>
      </c>
      <c r="J42" s="1">
        <v>48.41</v>
      </c>
      <c r="K42" s="1" t="s">
        <v>43</v>
      </c>
      <c r="L42" s="1">
        <v>-160.0</v>
      </c>
      <c r="M42" s="1">
        <v>0.0</v>
      </c>
    </row>
    <row r="43">
      <c r="A43" s="1" t="s">
        <v>41</v>
      </c>
      <c r="B43" s="1" t="s">
        <v>42</v>
      </c>
      <c r="C43" s="1">
        <v>233.26</v>
      </c>
      <c r="D43" s="1">
        <v>240.99</v>
      </c>
      <c r="E43" s="1">
        <v>7.73</v>
      </c>
      <c r="F43" s="1">
        <v>0.0</v>
      </c>
      <c r="G43" s="1">
        <v>7.73</v>
      </c>
      <c r="H43" s="1">
        <v>160.0</v>
      </c>
      <c r="I43" s="1">
        <v>20.69</v>
      </c>
      <c r="J43" s="1">
        <v>20.69</v>
      </c>
      <c r="K43" s="1" t="s">
        <v>43</v>
      </c>
      <c r="L43" s="1">
        <v>-160.0</v>
      </c>
      <c r="M43" s="1">
        <v>0.0</v>
      </c>
    </row>
    <row r="44">
      <c r="A44" s="1" t="s">
        <v>41</v>
      </c>
      <c r="B44" s="1" t="s">
        <v>42</v>
      </c>
      <c r="C44" s="1">
        <v>241.02</v>
      </c>
      <c r="D44" s="1">
        <v>246.67</v>
      </c>
      <c r="E44" s="1">
        <v>5.65</v>
      </c>
      <c r="F44" s="1">
        <v>0.0</v>
      </c>
      <c r="G44" s="1">
        <v>5.65</v>
      </c>
      <c r="H44" s="1">
        <v>160.0</v>
      </c>
      <c r="I44" s="1">
        <v>28.34</v>
      </c>
      <c r="J44" s="1">
        <v>28.34</v>
      </c>
      <c r="K44" s="1" t="s">
        <v>43</v>
      </c>
      <c r="L44" s="1">
        <v>-160.0</v>
      </c>
      <c r="M44" s="1">
        <v>0.0</v>
      </c>
    </row>
    <row r="45">
      <c r="A45" s="1" t="s">
        <v>41</v>
      </c>
      <c r="B45" s="1" t="s">
        <v>42</v>
      </c>
      <c r="C45" s="1">
        <v>246.79</v>
      </c>
      <c r="D45" s="1">
        <v>249.46</v>
      </c>
      <c r="E45" s="1">
        <v>2.68</v>
      </c>
      <c r="F45" s="1">
        <v>0.0</v>
      </c>
      <c r="G45" s="1">
        <v>2.68</v>
      </c>
      <c r="H45" s="1">
        <v>168.0</v>
      </c>
      <c r="I45" s="1">
        <v>62.75</v>
      </c>
      <c r="J45" s="1">
        <v>62.78</v>
      </c>
      <c r="K45" s="1" t="s">
        <v>44</v>
      </c>
      <c r="L45" s="1">
        <v>84.0</v>
      </c>
      <c r="M45" s="1">
        <v>84.0</v>
      </c>
    </row>
    <row r="46">
      <c r="A46" s="1" t="s">
        <v>41</v>
      </c>
      <c r="B46" s="1" t="s">
        <v>42</v>
      </c>
      <c r="C46" s="1">
        <v>249.59</v>
      </c>
      <c r="D46" s="1">
        <v>252.94</v>
      </c>
      <c r="E46" s="1">
        <v>3.35</v>
      </c>
      <c r="F46" s="1">
        <v>0.0</v>
      </c>
      <c r="G46" s="1">
        <v>3.35</v>
      </c>
      <c r="H46" s="1">
        <v>168.0</v>
      </c>
      <c r="I46" s="1">
        <v>50.18</v>
      </c>
      <c r="J46" s="1">
        <v>50.2</v>
      </c>
      <c r="K46" s="1" t="s">
        <v>44</v>
      </c>
      <c r="L46" s="1">
        <v>84.0</v>
      </c>
      <c r="M46" s="1">
        <v>84.0</v>
      </c>
    </row>
    <row r="47">
      <c r="A47" s="1" t="s">
        <v>41</v>
      </c>
      <c r="B47" s="1" t="s">
        <v>42</v>
      </c>
      <c r="C47" s="1">
        <v>253.23</v>
      </c>
      <c r="D47" s="1">
        <v>259.06</v>
      </c>
      <c r="E47" s="1">
        <v>5.83</v>
      </c>
      <c r="F47" s="1">
        <v>0.0</v>
      </c>
      <c r="G47" s="1">
        <v>5.83</v>
      </c>
      <c r="H47" s="1">
        <v>160.0</v>
      </c>
      <c r="I47" s="1">
        <v>27.43</v>
      </c>
      <c r="J47" s="1">
        <v>27.43</v>
      </c>
      <c r="K47" s="1" t="s">
        <v>43</v>
      </c>
      <c r="L47" s="1">
        <v>-160.0</v>
      </c>
      <c r="M47" s="1">
        <v>0.0</v>
      </c>
    </row>
    <row r="48">
      <c r="A48" s="1" t="s">
        <v>41</v>
      </c>
      <c r="B48" s="1" t="s">
        <v>42</v>
      </c>
      <c r="C48" s="1">
        <v>259.12</v>
      </c>
      <c r="D48" s="1">
        <v>264.68</v>
      </c>
      <c r="E48" s="1">
        <v>5.56</v>
      </c>
      <c r="F48" s="1">
        <v>0.0</v>
      </c>
      <c r="G48" s="1">
        <v>5.56</v>
      </c>
      <c r="H48" s="1">
        <v>160.0</v>
      </c>
      <c r="I48" s="1">
        <v>28.79</v>
      </c>
      <c r="J48" s="1">
        <v>28.79</v>
      </c>
      <c r="K48" s="1" t="s">
        <v>43</v>
      </c>
      <c r="L48" s="1">
        <v>-160.0</v>
      </c>
      <c r="M48" s="1">
        <v>0.0</v>
      </c>
    </row>
    <row r="49">
      <c r="A49" s="1" t="s">
        <v>41</v>
      </c>
      <c r="B49" s="1" t="s">
        <v>42</v>
      </c>
      <c r="C49" s="1">
        <v>264.81</v>
      </c>
      <c r="D49" s="1">
        <v>269.57</v>
      </c>
      <c r="E49" s="1">
        <v>4.76</v>
      </c>
      <c r="F49" s="1">
        <v>0.0</v>
      </c>
      <c r="G49" s="1">
        <v>4.76</v>
      </c>
      <c r="H49" s="1">
        <v>160.0</v>
      </c>
      <c r="I49" s="1">
        <v>33.62</v>
      </c>
      <c r="J49" s="1">
        <v>33.62</v>
      </c>
      <c r="K49" s="1" t="s">
        <v>43</v>
      </c>
      <c r="L49" s="1">
        <v>-160.0</v>
      </c>
      <c r="M49" s="1">
        <v>0.0</v>
      </c>
    </row>
    <row r="50">
      <c r="A50" s="1" t="s">
        <v>41</v>
      </c>
      <c r="B50" s="1" t="s">
        <v>42</v>
      </c>
      <c r="C50" s="1">
        <v>269.65</v>
      </c>
      <c r="D50" s="1">
        <v>272.18</v>
      </c>
      <c r="E50" s="1">
        <v>2.53</v>
      </c>
      <c r="F50" s="1">
        <v>0.0</v>
      </c>
      <c r="G50" s="1">
        <v>2.53</v>
      </c>
      <c r="H50" s="1">
        <v>168.0</v>
      </c>
      <c r="I50" s="1">
        <v>66.41</v>
      </c>
      <c r="J50" s="1">
        <v>66.43</v>
      </c>
      <c r="K50" s="1" t="s">
        <v>44</v>
      </c>
      <c r="L50" s="1">
        <v>84.0</v>
      </c>
      <c r="M50" s="1">
        <v>84.0</v>
      </c>
    </row>
    <row r="51">
      <c r="A51" s="1" t="s">
        <v>41</v>
      </c>
      <c r="B51" s="1" t="s">
        <v>42</v>
      </c>
      <c r="C51" s="1">
        <v>272.74</v>
      </c>
      <c r="D51" s="1">
        <v>274.97</v>
      </c>
      <c r="E51" s="1">
        <v>2.23</v>
      </c>
      <c r="F51" s="1">
        <v>0.0</v>
      </c>
      <c r="G51" s="1">
        <v>2.23</v>
      </c>
      <c r="H51" s="1">
        <v>168.0</v>
      </c>
      <c r="I51" s="1">
        <v>75.25</v>
      </c>
      <c r="J51" s="1">
        <v>75.28</v>
      </c>
      <c r="K51" s="1" t="s">
        <v>44</v>
      </c>
      <c r="L51" s="1">
        <v>84.0</v>
      </c>
      <c r="M51" s="1">
        <v>84.0</v>
      </c>
    </row>
    <row r="52">
      <c r="A52" s="1" t="s">
        <v>41</v>
      </c>
      <c r="B52" s="1" t="s">
        <v>42</v>
      </c>
      <c r="C52" s="1">
        <v>275.41</v>
      </c>
      <c r="D52" s="1">
        <v>282.39</v>
      </c>
      <c r="E52" s="1">
        <v>6.98</v>
      </c>
      <c r="F52" s="1">
        <v>0.0</v>
      </c>
      <c r="G52" s="1">
        <v>6.98</v>
      </c>
      <c r="H52" s="1">
        <v>160.0</v>
      </c>
      <c r="I52" s="1">
        <v>22.94</v>
      </c>
      <c r="J52" s="1">
        <v>22.94</v>
      </c>
      <c r="K52" s="1" t="s">
        <v>43</v>
      </c>
      <c r="L52" s="1">
        <v>-160.0</v>
      </c>
      <c r="M52" s="1">
        <v>0.0</v>
      </c>
    </row>
    <row r="53">
      <c r="A53" s="1" t="s">
        <v>41</v>
      </c>
      <c r="B53" s="1" t="s">
        <v>42</v>
      </c>
      <c r="C53" s="1">
        <v>282.44</v>
      </c>
      <c r="D53" s="1">
        <v>289.66</v>
      </c>
      <c r="E53" s="1">
        <v>7.22</v>
      </c>
      <c r="F53" s="1">
        <v>0.0</v>
      </c>
      <c r="G53" s="1">
        <v>7.22</v>
      </c>
      <c r="H53" s="1">
        <v>160.0</v>
      </c>
      <c r="I53" s="1">
        <v>22.15</v>
      </c>
      <c r="J53" s="1">
        <v>22.15</v>
      </c>
      <c r="K53" s="1" t="s">
        <v>43</v>
      </c>
      <c r="L53" s="1">
        <v>-160.0</v>
      </c>
      <c r="M53" s="1">
        <v>0.0</v>
      </c>
    </row>
    <row r="54">
      <c r="A54" s="1" t="s">
        <v>41</v>
      </c>
      <c r="B54" s="1" t="s">
        <v>42</v>
      </c>
      <c r="C54" s="1">
        <v>289.71</v>
      </c>
      <c r="D54" s="1">
        <v>294.9</v>
      </c>
      <c r="E54" s="1">
        <v>5.18</v>
      </c>
      <c r="F54" s="1">
        <v>0.0</v>
      </c>
      <c r="G54" s="1">
        <v>5.18</v>
      </c>
      <c r="H54" s="1">
        <v>160.0</v>
      </c>
      <c r="I54" s="1">
        <v>30.87</v>
      </c>
      <c r="J54" s="1">
        <v>30.87</v>
      </c>
      <c r="K54" s="1" t="s">
        <v>43</v>
      </c>
      <c r="L54" s="1">
        <v>-160.0</v>
      </c>
      <c r="M54" s="1">
        <v>0.0</v>
      </c>
    </row>
    <row r="55">
      <c r="A55" s="1" t="s">
        <v>41</v>
      </c>
      <c r="B55" s="1" t="s">
        <v>42</v>
      </c>
      <c r="C55" s="1">
        <v>295.01</v>
      </c>
      <c r="D55" s="1">
        <v>297.11</v>
      </c>
      <c r="E55" s="1">
        <v>2.1</v>
      </c>
      <c r="F55" s="1">
        <v>0.0</v>
      </c>
      <c r="G55" s="1">
        <v>2.1</v>
      </c>
      <c r="H55" s="1">
        <v>168.0</v>
      </c>
      <c r="I55" s="1">
        <v>79.92</v>
      </c>
      <c r="J55" s="1">
        <v>79.96</v>
      </c>
      <c r="K55" s="1" t="s">
        <v>44</v>
      </c>
      <c r="L55" s="1">
        <v>84.0</v>
      </c>
      <c r="M55" s="1">
        <v>84.0</v>
      </c>
    </row>
    <row r="56">
      <c r="A56" s="1" t="s">
        <v>41</v>
      </c>
      <c r="B56" s="1" t="s">
        <v>42</v>
      </c>
      <c r="C56" s="1">
        <v>297.38</v>
      </c>
      <c r="D56" s="1">
        <v>299.31</v>
      </c>
      <c r="E56" s="1">
        <v>1.93</v>
      </c>
      <c r="F56" s="1">
        <v>0.0</v>
      </c>
      <c r="G56" s="1">
        <v>1.93</v>
      </c>
      <c r="H56" s="1">
        <v>168.0</v>
      </c>
      <c r="I56" s="1">
        <v>87.07</v>
      </c>
      <c r="J56" s="1">
        <v>87.12</v>
      </c>
      <c r="K56" s="1" t="s">
        <v>44</v>
      </c>
      <c r="L56" s="1">
        <v>84.0</v>
      </c>
      <c r="M56" s="1">
        <v>84.0</v>
      </c>
    </row>
    <row r="57">
      <c r="A57" s="1" t="s">
        <v>41</v>
      </c>
      <c r="B57" s="1" t="s">
        <v>42</v>
      </c>
      <c r="C57" s="1">
        <v>299.63</v>
      </c>
      <c r="D57" s="1">
        <v>306.31</v>
      </c>
      <c r="E57" s="1">
        <v>6.68</v>
      </c>
      <c r="F57" s="1">
        <v>0.0</v>
      </c>
      <c r="G57" s="1">
        <v>6.68</v>
      </c>
      <c r="H57" s="1">
        <v>160.0</v>
      </c>
      <c r="I57" s="1">
        <v>23.96</v>
      </c>
      <c r="J57" s="1">
        <v>23.96</v>
      </c>
      <c r="K57" s="1" t="s">
        <v>43</v>
      </c>
      <c r="L57" s="1">
        <v>-160.0</v>
      </c>
      <c r="M57" s="1">
        <v>0.0</v>
      </c>
    </row>
    <row r="58">
      <c r="A58" s="1" t="s">
        <v>41</v>
      </c>
      <c r="B58" s="1" t="s">
        <v>42</v>
      </c>
      <c r="C58" s="1">
        <v>306.38</v>
      </c>
      <c r="D58" s="1">
        <v>313.45</v>
      </c>
      <c r="E58" s="1">
        <v>7.07</v>
      </c>
      <c r="F58" s="1">
        <v>0.0</v>
      </c>
      <c r="G58" s="1">
        <v>7.07</v>
      </c>
      <c r="H58" s="1">
        <v>160.0</v>
      </c>
      <c r="I58" s="1">
        <v>22.62</v>
      </c>
      <c r="J58" s="1">
        <v>22.62</v>
      </c>
      <c r="K58" s="1" t="s">
        <v>43</v>
      </c>
      <c r="L58" s="1">
        <v>-160.0</v>
      </c>
      <c r="M58" s="1">
        <v>0.0</v>
      </c>
    </row>
    <row r="59">
      <c r="A59" s="1" t="s">
        <v>41</v>
      </c>
      <c r="B59" s="1" t="s">
        <v>42</v>
      </c>
      <c r="C59" s="1">
        <v>313.59</v>
      </c>
      <c r="D59" s="1">
        <v>321.24</v>
      </c>
      <c r="E59" s="1">
        <v>7.65</v>
      </c>
      <c r="F59" s="1">
        <v>0.0</v>
      </c>
      <c r="G59" s="1">
        <v>7.65</v>
      </c>
      <c r="H59" s="1">
        <v>160.0</v>
      </c>
      <c r="I59" s="1">
        <v>20.91</v>
      </c>
      <c r="J59" s="1">
        <v>20.91</v>
      </c>
      <c r="K59" s="1" t="s">
        <v>43</v>
      </c>
      <c r="L59" s="1">
        <v>-160.0</v>
      </c>
      <c r="M59" s="1">
        <v>0.0</v>
      </c>
    </row>
    <row r="60">
      <c r="A60" s="1" t="s">
        <v>41</v>
      </c>
      <c r="B60" s="1" t="s">
        <v>42</v>
      </c>
      <c r="C60" s="1">
        <v>321.3</v>
      </c>
      <c r="D60" s="1">
        <v>325.2</v>
      </c>
      <c r="E60" s="1">
        <v>3.9</v>
      </c>
      <c r="F60" s="1">
        <v>0.0</v>
      </c>
      <c r="G60" s="1">
        <v>3.9</v>
      </c>
      <c r="H60" s="1">
        <v>168.0</v>
      </c>
      <c r="I60" s="1">
        <v>43.09</v>
      </c>
      <c r="J60" s="1">
        <v>43.1</v>
      </c>
      <c r="K60" s="1" t="s">
        <v>44</v>
      </c>
      <c r="L60" s="1">
        <v>84.0</v>
      </c>
      <c r="M60" s="1">
        <v>84.0</v>
      </c>
    </row>
    <row r="61">
      <c r="A61" s="1" t="s">
        <v>41</v>
      </c>
      <c r="B61" s="1" t="s">
        <v>42</v>
      </c>
      <c r="C61" s="1">
        <v>325.3</v>
      </c>
      <c r="D61" s="1">
        <v>327.83</v>
      </c>
      <c r="E61" s="1">
        <v>2.53</v>
      </c>
      <c r="F61" s="1">
        <v>0.0</v>
      </c>
      <c r="G61" s="1">
        <v>2.53</v>
      </c>
      <c r="H61" s="1">
        <v>168.0</v>
      </c>
      <c r="I61" s="1">
        <v>66.49</v>
      </c>
      <c r="J61" s="1">
        <v>66.51</v>
      </c>
      <c r="K61" s="1" t="s">
        <v>44</v>
      </c>
      <c r="L61" s="1">
        <v>84.0</v>
      </c>
      <c r="M61" s="1">
        <v>84.0</v>
      </c>
    </row>
    <row r="62">
      <c r="A62" s="1" t="s">
        <v>41</v>
      </c>
      <c r="B62" s="1" t="s">
        <v>42</v>
      </c>
      <c r="C62" s="1">
        <v>328.18</v>
      </c>
      <c r="D62" s="1">
        <v>333.58</v>
      </c>
      <c r="E62" s="1">
        <v>5.4</v>
      </c>
      <c r="F62" s="1">
        <v>0.0</v>
      </c>
      <c r="G62" s="1">
        <v>5.4</v>
      </c>
      <c r="H62" s="1">
        <v>160.0</v>
      </c>
      <c r="I62" s="1">
        <v>29.61</v>
      </c>
      <c r="J62" s="1">
        <v>29.61</v>
      </c>
      <c r="K62" s="1" t="s">
        <v>43</v>
      </c>
      <c r="L62" s="1">
        <v>-160.0</v>
      </c>
      <c r="M62" s="1">
        <v>0.0</v>
      </c>
    </row>
    <row r="63">
      <c r="A63" s="1" t="s">
        <v>41</v>
      </c>
      <c r="B63" s="1" t="s">
        <v>42</v>
      </c>
      <c r="C63" s="1">
        <v>333.64</v>
      </c>
      <c r="D63" s="1">
        <v>341.84</v>
      </c>
      <c r="E63" s="1">
        <v>8.2</v>
      </c>
      <c r="F63" s="1">
        <v>0.0</v>
      </c>
      <c r="G63" s="1">
        <v>8.2</v>
      </c>
      <c r="H63" s="1">
        <v>160.0</v>
      </c>
      <c r="I63" s="1">
        <v>19.51</v>
      </c>
      <c r="J63" s="1">
        <v>19.51</v>
      </c>
      <c r="K63" s="1" t="s">
        <v>43</v>
      </c>
      <c r="L63" s="1">
        <v>-160.0</v>
      </c>
      <c r="M63" s="1">
        <v>0.0</v>
      </c>
    </row>
    <row r="64">
      <c r="A64" s="1" t="s">
        <v>41</v>
      </c>
      <c r="B64" s="1" t="s">
        <v>42</v>
      </c>
      <c r="C64" s="1">
        <v>341.88</v>
      </c>
      <c r="D64" s="1">
        <v>350.82</v>
      </c>
      <c r="E64" s="1">
        <v>8.94</v>
      </c>
      <c r="F64" s="1">
        <v>0.0</v>
      </c>
      <c r="G64" s="1">
        <v>8.94</v>
      </c>
      <c r="H64" s="1">
        <v>160.0</v>
      </c>
      <c r="I64" s="1">
        <v>17.9</v>
      </c>
      <c r="J64" s="1">
        <v>17.9</v>
      </c>
      <c r="K64" s="1" t="s">
        <v>43</v>
      </c>
      <c r="L64" s="1">
        <v>-160.0</v>
      </c>
      <c r="M64" s="1">
        <v>0.0</v>
      </c>
    </row>
    <row r="65">
      <c r="A65" s="1" t="s">
        <v>41</v>
      </c>
      <c r="B65" s="1" t="s">
        <v>42</v>
      </c>
      <c r="C65" s="1">
        <v>350.83</v>
      </c>
      <c r="D65" s="1">
        <v>353.24</v>
      </c>
      <c r="E65" s="1">
        <v>2.41</v>
      </c>
      <c r="F65" s="1">
        <v>0.0</v>
      </c>
      <c r="G65" s="1">
        <v>2.41</v>
      </c>
      <c r="H65" s="1">
        <v>168.0</v>
      </c>
      <c r="I65" s="1">
        <v>69.67</v>
      </c>
      <c r="J65" s="1">
        <v>69.7</v>
      </c>
      <c r="K65" s="1" t="s">
        <v>44</v>
      </c>
      <c r="L65" s="1">
        <v>84.0</v>
      </c>
      <c r="M65" s="1">
        <v>84.0</v>
      </c>
    </row>
    <row r="66">
      <c r="A66" s="1" t="s">
        <v>41</v>
      </c>
      <c r="B66" s="1" t="s">
        <v>42</v>
      </c>
      <c r="C66" s="1">
        <v>353.37</v>
      </c>
      <c r="D66" s="1">
        <v>355.71</v>
      </c>
      <c r="E66" s="1">
        <v>2.33</v>
      </c>
      <c r="F66" s="1">
        <v>0.0</v>
      </c>
      <c r="G66" s="1">
        <v>2.33</v>
      </c>
      <c r="H66" s="1">
        <v>168.0</v>
      </c>
      <c r="I66" s="1">
        <v>72.01</v>
      </c>
      <c r="J66" s="1">
        <v>72.04</v>
      </c>
      <c r="K66" s="1" t="s">
        <v>44</v>
      </c>
      <c r="L66" s="1">
        <v>84.0</v>
      </c>
      <c r="M66" s="1">
        <v>84.0</v>
      </c>
    </row>
    <row r="67">
      <c r="A67" s="1" t="s">
        <v>41</v>
      </c>
      <c r="B67" s="1" t="s">
        <v>42</v>
      </c>
      <c r="C67" s="1">
        <v>355.89</v>
      </c>
      <c r="D67" s="1">
        <v>362.63</v>
      </c>
      <c r="E67" s="1">
        <v>6.74</v>
      </c>
      <c r="F67" s="1">
        <v>0.0</v>
      </c>
      <c r="G67" s="1">
        <v>6.74</v>
      </c>
      <c r="H67" s="1">
        <v>160.0</v>
      </c>
      <c r="I67" s="1">
        <v>23.74</v>
      </c>
      <c r="J67" s="1">
        <v>23.74</v>
      </c>
      <c r="K67" s="1" t="s">
        <v>43</v>
      </c>
      <c r="L67" s="1">
        <v>-160.0</v>
      </c>
      <c r="M67" s="1">
        <v>0.0</v>
      </c>
    </row>
    <row r="68">
      <c r="A68" s="1" t="s">
        <v>41</v>
      </c>
      <c r="B68" s="1" t="s">
        <v>42</v>
      </c>
      <c r="C68" s="1">
        <v>362.66</v>
      </c>
      <c r="D68" s="1">
        <v>368.37</v>
      </c>
      <c r="E68" s="1">
        <v>5.71</v>
      </c>
      <c r="F68" s="1">
        <v>0.0</v>
      </c>
      <c r="G68" s="1">
        <v>5.71</v>
      </c>
      <c r="H68" s="1">
        <v>160.0</v>
      </c>
      <c r="I68" s="1">
        <v>28.04</v>
      </c>
      <c r="J68" s="1">
        <v>28.04</v>
      </c>
      <c r="K68" s="1" t="s">
        <v>43</v>
      </c>
      <c r="L68" s="1">
        <v>-160.0</v>
      </c>
      <c r="M68" s="1">
        <v>0.0</v>
      </c>
    </row>
    <row r="69">
      <c r="A69" s="1" t="s">
        <v>41</v>
      </c>
      <c r="B69" s="1" t="s">
        <v>42</v>
      </c>
      <c r="C69" s="1">
        <v>368.39</v>
      </c>
      <c r="D69" s="1">
        <v>377.44</v>
      </c>
      <c r="E69" s="1">
        <v>9.05</v>
      </c>
      <c r="F69" s="1">
        <v>0.0</v>
      </c>
      <c r="G69" s="1">
        <v>9.05</v>
      </c>
      <c r="H69" s="1">
        <v>160.0</v>
      </c>
      <c r="I69" s="1">
        <v>17.68</v>
      </c>
      <c r="J69" s="1">
        <v>17.68</v>
      </c>
      <c r="K69" s="1" t="s">
        <v>43</v>
      </c>
      <c r="L69" s="1">
        <v>-160.0</v>
      </c>
      <c r="M69" s="1">
        <v>0.0</v>
      </c>
    </row>
    <row r="70">
      <c r="A70" s="1" t="s">
        <v>41</v>
      </c>
      <c r="B70" s="1" t="s">
        <v>42</v>
      </c>
      <c r="C70" s="1">
        <v>377.53</v>
      </c>
      <c r="D70" s="1">
        <v>380.38</v>
      </c>
      <c r="E70" s="1">
        <v>2.85</v>
      </c>
      <c r="F70" s="1">
        <v>0.0</v>
      </c>
      <c r="G70" s="1">
        <v>2.85</v>
      </c>
      <c r="H70" s="1">
        <v>168.0</v>
      </c>
      <c r="I70" s="1">
        <v>58.89</v>
      </c>
      <c r="J70" s="1">
        <v>58.92</v>
      </c>
      <c r="K70" s="1" t="s">
        <v>44</v>
      </c>
      <c r="L70" s="1">
        <v>84.0</v>
      </c>
      <c r="M70" s="1">
        <v>84.0</v>
      </c>
    </row>
    <row r="71">
      <c r="A71" s="1" t="s">
        <v>41</v>
      </c>
      <c r="B71" s="1" t="s">
        <v>42</v>
      </c>
      <c r="C71" s="1">
        <v>380.52</v>
      </c>
      <c r="D71" s="1">
        <v>383.49</v>
      </c>
      <c r="E71" s="1">
        <v>2.96</v>
      </c>
      <c r="F71" s="1">
        <v>0.0</v>
      </c>
      <c r="G71" s="1">
        <v>2.96</v>
      </c>
      <c r="H71" s="1">
        <v>168.0</v>
      </c>
      <c r="I71" s="1">
        <v>56.74</v>
      </c>
      <c r="J71" s="1">
        <v>56.76</v>
      </c>
      <c r="K71" s="1" t="s">
        <v>44</v>
      </c>
      <c r="L71" s="1">
        <v>84.0</v>
      </c>
      <c r="M71" s="1">
        <v>84.0</v>
      </c>
    </row>
    <row r="72">
      <c r="A72" s="1" t="s">
        <v>41</v>
      </c>
      <c r="B72" s="1" t="s">
        <v>42</v>
      </c>
      <c r="C72" s="1">
        <v>383.74</v>
      </c>
      <c r="D72" s="1">
        <v>390.94</v>
      </c>
      <c r="E72" s="1">
        <v>7.2</v>
      </c>
      <c r="F72" s="1">
        <v>0.0</v>
      </c>
      <c r="G72" s="1">
        <v>7.2</v>
      </c>
      <c r="H72" s="1">
        <v>160.0</v>
      </c>
      <c r="I72" s="1">
        <v>22.22</v>
      </c>
      <c r="J72" s="1">
        <v>22.22</v>
      </c>
      <c r="K72" s="1" t="s">
        <v>43</v>
      </c>
      <c r="L72" s="1">
        <v>-160.0</v>
      </c>
      <c r="M72" s="1">
        <v>0.0</v>
      </c>
    </row>
    <row r="73">
      <c r="A73" s="1" t="s">
        <v>41</v>
      </c>
      <c r="B73" s="1" t="s">
        <v>42</v>
      </c>
      <c r="C73" s="1">
        <v>391.05</v>
      </c>
      <c r="D73" s="1">
        <v>398.57</v>
      </c>
      <c r="E73" s="1">
        <v>7.52</v>
      </c>
      <c r="F73" s="1">
        <v>0.0</v>
      </c>
      <c r="G73" s="1">
        <v>7.52</v>
      </c>
      <c r="H73" s="1">
        <v>160.0</v>
      </c>
      <c r="I73" s="1">
        <v>21.27</v>
      </c>
      <c r="J73" s="1">
        <v>21.27</v>
      </c>
      <c r="K73" s="1" t="s">
        <v>43</v>
      </c>
      <c r="L73" s="1">
        <v>-160.0</v>
      </c>
      <c r="M73" s="1">
        <v>0.0</v>
      </c>
    </row>
    <row r="74">
      <c r="A74" s="1" t="s">
        <v>41</v>
      </c>
      <c r="B74" s="1" t="s">
        <v>42</v>
      </c>
      <c r="C74" s="1">
        <v>398.6</v>
      </c>
      <c r="D74" s="1">
        <v>406.16</v>
      </c>
      <c r="E74" s="1">
        <v>7.56</v>
      </c>
      <c r="F74" s="1">
        <v>0.0</v>
      </c>
      <c r="G74" s="1">
        <v>7.56</v>
      </c>
      <c r="H74" s="1">
        <v>160.0</v>
      </c>
      <c r="I74" s="1">
        <v>21.16</v>
      </c>
      <c r="J74" s="1">
        <v>21.16</v>
      </c>
      <c r="K74" s="1" t="s">
        <v>43</v>
      </c>
      <c r="L74" s="1">
        <v>-160.0</v>
      </c>
      <c r="M74" s="1">
        <v>0.0</v>
      </c>
    </row>
    <row r="75">
      <c r="A75" s="1" t="s">
        <v>41</v>
      </c>
      <c r="B75" s="1" t="s">
        <v>42</v>
      </c>
      <c r="C75" s="1">
        <v>406.2</v>
      </c>
      <c r="D75" s="1">
        <v>408.97</v>
      </c>
      <c r="E75" s="1">
        <v>2.77</v>
      </c>
      <c r="F75" s="1">
        <v>0.0</v>
      </c>
      <c r="G75" s="1">
        <v>2.77</v>
      </c>
      <c r="H75" s="1">
        <v>168.0</v>
      </c>
      <c r="I75" s="1">
        <v>60.58</v>
      </c>
      <c r="J75" s="1">
        <v>60.6</v>
      </c>
      <c r="K75" s="1" t="s">
        <v>44</v>
      </c>
      <c r="L75" s="1">
        <v>84.0</v>
      </c>
      <c r="M75" s="1">
        <v>84.0</v>
      </c>
    </row>
    <row r="76">
      <c r="A76" s="1" t="s">
        <v>41</v>
      </c>
      <c r="B76" s="1" t="s">
        <v>42</v>
      </c>
      <c r="C76" s="1">
        <v>409.49</v>
      </c>
      <c r="D76" s="1">
        <v>412.29</v>
      </c>
      <c r="E76" s="1">
        <v>2.79</v>
      </c>
      <c r="F76" s="1">
        <v>0.0</v>
      </c>
      <c r="G76" s="1">
        <v>2.79</v>
      </c>
      <c r="H76" s="1">
        <v>168.0</v>
      </c>
      <c r="I76" s="1">
        <v>60.11</v>
      </c>
      <c r="J76" s="1">
        <v>60.14</v>
      </c>
      <c r="K76" s="1" t="s">
        <v>44</v>
      </c>
      <c r="L76" s="1">
        <v>84.0</v>
      </c>
      <c r="M76" s="1">
        <v>84.0</v>
      </c>
    </row>
    <row r="77">
      <c r="A77" s="1" t="s">
        <v>41</v>
      </c>
      <c r="B77" s="1" t="s">
        <v>42</v>
      </c>
      <c r="C77" s="1">
        <v>412.51</v>
      </c>
      <c r="D77" s="1">
        <v>417.27</v>
      </c>
      <c r="E77" s="1">
        <v>4.76</v>
      </c>
      <c r="F77" s="1">
        <v>0.0</v>
      </c>
      <c r="G77" s="1">
        <v>4.76</v>
      </c>
      <c r="H77" s="1">
        <v>160.0</v>
      </c>
      <c r="I77" s="1">
        <v>33.59</v>
      </c>
      <c r="J77" s="1">
        <v>33.59</v>
      </c>
      <c r="K77" s="1" t="s">
        <v>43</v>
      </c>
      <c r="L77" s="1">
        <v>-160.0</v>
      </c>
      <c r="M77" s="1">
        <v>0.0</v>
      </c>
    </row>
    <row r="78">
      <c r="A78" s="1" t="s">
        <v>41</v>
      </c>
      <c r="B78" s="1" t="s">
        <v>42</v>
      </c>
      <c r="C78" s="1">
        <v>417.3</v>
      </c>
      <c r="D78" s="1">
        <v>424.59</v>
      </c>
      <c r="E78" s="1">
        <v>7.29</v>
      </c>
      <c r="F78" s="1">
        <v>0.0</v>
      </c>
      <c r="G78" s="1">
        <v>7.29</v>
      </c>
      <c r="H78" s="1">
        <v>160.0</v>
      </c>
      <c r="I78" s="1">
        <v>21.94</v>
      </c>
      <c r="J78" s="1">
        <v>21.94</v>
      </c>
      <c r="K78" s="1" t="s">
        <v>43</v>
      </c>
      <c r="L78" s="1">
        <v>-160.0</v>
      </c>
      <c r="M78" s="1">
        <v>0.0</v>
      </c>
    </row>
    <row r="79">
      <c r="A79" s="1" t="s">
        <v>41</v>
      </c>
      <c r="B79" s="1" t="s">
        <v>42</v>
      </c>
      <c r="C79" s="1">
        <v>424.72</v>
      </c>
      <c r="D79" s="1">
        <v>433.14</v>
      </c>
      <c r="E79" s="1">
        <v>8.42</v>
      </c>
      <c r="F79" s="1">
        <v>0.0</v>
      </c>
      <c r="G79" s="1">
        <v>8.42</v>
      </c>
      <c r="H79" s="1">
        <v>160.0</v>
      </c>
      <c r="I79" s="1">
        <v>19.01</v>
      </c>
      <c r="J79" s="1">
        <v>19.01</v>
      </c>
      <c r="K79" s="1" t="s">
        <v>43</v>
      </c>
      <c r="L79" s="1">
        <v>-160.0</v>
      </c>
      <c r="M79" s="1">
        <v>0.0</v>
      </c>
    </row>
    <row r="80">
      <c r="A80" s="1" t="s">
        <v>41</v>
      </c>
      <c r="B80" s="1" t="s">
        <v>42</v>
      </c>
      <c r="C80" s="1">
        <v>433.16</v>
      </c>
      <c r="D80" s="1">
        <v>435.68</v>
      </c>
      <c r="E80" s="1">
        <v>2.52</v>
      </c>
      <c r="F80" s="1">
        <v>0.0</v>
      </c>
      <c r="G80" s="1">
        <v>2.52</v>
      </c>
      <c r="H80" s="1">
        <v>168.0</v>
      </c>
      <c r="I80" s="1">
        <v>66.76</v>
      </c>
      <c r="J80" s="1">
        <v>66.79</v>
      </c>
      <c r="K80" s="1" t="s">
        <v>44</v>
      </c>
      <c r="L80" s="1">
        <v>84.0</v>
      </c>
      <c r="M80" s="1">
        <v>84.0</v>
      </c>
    </row>
    <row r="81">
      <c r="A81" s="1" t="s">
        <v>41</v>
      </c>
      <c r="B81" s="1" t="s">
        <v>42</v>
      </c>
      <c r="C81" s="1">
        <v>435.8</v>
      </c>
      <c r="D81" s="1">
        <v>439.23</v>
      </c>
      <c r="E81" s="1">
        <v>3.42</v>
      </c>
      <c r="F81" s="1">
        <v>0.0</v>
      </c>
      <c r="G81" s="1">
        <v>3.42</v>
      </c>
      <c r="H81" s="1">
        <v>168.0</v>
      </c>
      <c r="I81" s="1">
        <v>49.08</v>
      </c>
      <c r="J81" s="1">
        <v>49.09</v>
      </c>
      <c r="K81" s="1" t="s">
        <v>44</v>
      </c>
      <c r="L81" s="1">
        <v>84.0</v>
      </c>
      <c r="M81" s="1">
        <v>84.0</v>
      </c>
    </row>
    <row r="82">
      <c r="A82" s="1" t="s">
        <v>41</v>
      </c>
      <c r="B82" s="1" t="s">
        <v>42</v>
      </c>
      <c r="C82" s="1">
        <v>439.36</v>
      </c>
      <c r="D82" s="1">
        <v>444.08</v>
      </c>
      <c r="E82" s="1">
        <v>4.72</v>
      </c>
      <c r="F82" s="1">
        <v>0.0</v>
      </c>
      <c r="G82" s="1">
        <v>4.72</v>
      </c>
      <c r="H82" s="1">
        <v>160.0</v>
      </c>
      <c r="I82" s="1">
        <v>33.89</v>
      </c>
      <c r="J82" s="1">
        <v>33.89</v>
      </c>
      <c r="K82" s="1" t="s">
        <v>43</v>
      </c>
      <c r="L82" s="1">
        <v>-160.0</v>
      </c>
      <c r="M82" s="1">
        <v>0.0</v>
      </c>
    </row>
    <row r="83">
      <c r="A83" s="1" t="s">
        <v>41</v>
      </c>
      <c r="B83" s="1" t="s">
        <v>42</v>
      </c>
      <c r="C83" s="1">
        <v>444.2</v>
      </c>
      <c r="D83" s="1">
        <v>451.2</v>
      </c>
      <c r="E83" s="1">
        <v>7.0</v>
      </c>
      <c r="F83" s="1">
        <v>0.0</v>
      </c>
      <c r="G83" s="1">
        <v>7.0</v>
      </c>
      <c r="H83" s="1">
        <v>160.0</v>
      </c>
      <c r="I83" s="1">
        <v>22.87</v>
      </c>
      <c r="J83" s="1">
        <v>22.87</v>
      </c>
      <c r="K83" s="1" t="s">
        <v>43</v>
      </c>
      <c r="L83" s="1">
        <v>-160.0</v>
      </c>
      <c r="M83" s="1">
        <v>0.0</v>
      </c>
    </row>
    <row r="84">
      <c r="A84" s="1" t="s">
        <v>41</v>
      </c>
      <c r="B84" s="1" t="s">
        <v>42</v>
      </c>
      <c r="C84" s="1">
        <v>451.56</v>
      </c>
      <c r="D84" s="1">
        <v>461.75</v>
      </c>
      <c r="E84" s="1">
        <v>10.19</v>
      </c>
      <c r="F84" s="1">
        <v>0.0</v>
      </c>
      <c r="G84" s="1">
        <v>10.19</v>
      </c>
      <c r="H84" s="1">
        <v>160.0</v>
      </c>
      <c r="I84" s="1">
        <v>15.7</v>
      </c>
      <c r="J84" s="1">
        <v>15.7</v>
      </c>
      <c r="K84" s="1" t="s">
        <v>43</v>
      </c>
      <c r="L84" s="1">
        <v>-160.0</v>
      </c>
      <c r="M84" s="1">
        <v>0.0</v>
      </c>
    </row>
    <row r="85">
      <c r="A85" s="1" t="s">
        <v>41</v>
      </c>
      <c r="B85" s="1" t="s">
        <v>42</v>
      </c>
      <c r="C85" s="1">
        <v>461.94</v>
      </c>
      <c r="D85" s="1">
        <v>464.61</v>
      </c>
      <c r="E85" s="1">
        <v>2.67</v>
      </c>
      <c r="F85" s="1">
        <v>0.0</v>
      </c>
      <c r="G85" s="1">
        <v>2.67</v>
      </c>
      <c r="H85" s="1">
        <v>168.0</v>
      </c>
      <c r="I85" s="1">
        <v>62.86</v>
      </c>
      <c r="J85" s="1">
        <v>62.88</v>
      </c>
      <c r="K85" s="1" t="s">
        <v>44</v>
      </c>
      <c r="L85" s="1">
        <v>84.0</v>
      </c>
      <c r="M85" s="1">
        <v>84.0</v>
      </c>
    </row>
    <row r="86">
      <c r="A86" s="1" t="s">
        <v>41</v>
      </c>
      <c r="B86" s="1" t="s">
        <v>42</v>
      </c>
      <c r="C86" s="1">
        <v>464.99</v>
      </c>
      <c r="D86" s="1">
        <v>467.53</v>
      </c>
      <c r="E86" s="1">
        <v>2.54</v>
      </c>
      <c r="F86" s="1">
        <v>0.0</v>
      </c>
      <c r="G86" s="1">
        <v>2.54</v>
      </c>
      <c r="H86" s="1">
        <v>168.0</v>
      </c>
      <c r="I86" s="1">
        <v>66.04</v>
      </c>
      <c r="J86" s="1">
        <v>66.06</v>
      </c>
      <c r="K86" s="1" t="s">
        <v>44</v>
      </c>
      <c r="L86" s="1">
        <v>84.0</v>
      </c>
      <c r="M86" s="1">
        <v>84.0</v>
      </c>
    </row>
    <row r="87">
      <c r="A87" s="1" t="s">
        <v>41</v>
      </c>
      <c r="B87" s="1" t="s">
        <v>42</v>
      </c>
      <c r="C87" s="1">
        <v>467.77</v>
      </c>
      <c r="D87" s="1">
        <v>474.89</v>
      </c>
      <c r="E87" s="1">
        <v>7.12</v>
      </c>
      <c r="F87" s="1">
        <v>0.0</v>
      </c>
      <c r="G87" s="1">
        <v>7.12</v>
      </c>
      <c r="H87" s="1">
        <v>160.0</v>
      </c>
      <c r="I87" s="1">
        <v>22.46</v>
      </c>
      <c r="J87" s="1">
        <v>22.46</v>
      </c>
      <c r="K87" s="1" t="s">
        <v>43</v>
      </c>
      <c r="L87" s="1">
        <v>-160.0</v>
      </c>
      <c r="M87" s="1">
        <v>0.0</v>
      </c>
    </row>
    <row r="88">
      <c r="A88" s="1" t="s">
        <v>41</v>
      </c>
      <c r="B88" s="1" t="s">
        <v>42</v>
      </c>
      <c r="C88" s="1">
        <v>475.02</v>
      </c>
      <c r="D88" s="1">
        <v>482.65</v>
      </c>
      <c r="E88" s="1">
        <v>7.63</v>
      </c>
      <c r="F88" s="1">
        <v>0.0</v>
      </c>
      <c r="G88" s="1">
        <v>7.63</v>
      </c>
      <c r="H88" s="1">
        <v>160.0</v>
      </c>
      <c r="I88" s="1">
        <v>20.96</v>
      </c>
      <c r="J88" s="1">
        <v>20.96</v>
      </c>
      <c r="K88" s="1" t="s">
        <v>43</v>
      </c>
      <c r="L88" s="1">
        <v>-160.0</v>
      </c>
      <c r="M88" s="1">
        <v>0.0</v>
      </c>
    </row>
    <row r="89">
      <c r="A89" s="1" t="s">
        <v>41</v>
      </c>
      <c r="B89" s="1" t="s">
        <v>42</v>
      </c>
      <c r="C89" s="1">
        <v>482.71</v>
      </c>
      <c r="D89" s="1">
        <v>490.16</v>
      </c>
      <c r="E89" s="1">
        <v>7.44</v>
      </c>
      <c r="F89" s="1">
        <v>0.0</v>
      </c>
      <c r="G89" s="1">
        <v>7.44</v>
      </c>
      <c r="H89" s="1">
        <v>160.0</v>
      </c>
      <c r="I89" s="1">
        <v>21.5</v>
      </c>
      <c r="J89" s="1">
        <v>21.5</v>
      </c>
      <c r="K89" s="1" t="s">
        <v>43</v>
      </c>
      <c r="L89" s="1">
        <v>-160.0</v>
      </c>
      <c r="M89" s="1">
        <v>0.0</v>
      </c>
    </row>
    <row r="90">
      <c r="A90" s="1" t="s">
        <v>41</v>
      </c>
      <c r="B90" s="1" t="s">
        <v>42</v>
      </c>
      <c r="C90" s="1">
        <v>490.17</v>
      </c>
      <c r="D90" s="1">
        <v>492.75</v>
      </c>
      <c r="E90" s="1">
        <v>2.58</v>
      </c>
      <c r="F90" s="1">
        <v>0.0</v>
      </c>
      <c r="G90" s="1">
        <v>2.58</v>
      </c>
      <c r="H90" s="1">
        <v>168.0</v>
      </c>
      <c r="I90" s="1">
        <v>65.1</v>
      </c>
      <c r="J90" s="1">
        <v>65.12</v>
      </c>
      <c r="K90" s="1" t="s">
        <v>44</v>
      </c>
      <c r="L90" s="1">
        <v>84.0</v>
      </c>
      <c r="M90" s="1">
        <v>84.0</v>
      </c>
    </row>
    <row r="91">
      <c r="A91" s="1" t="s">
        <v>41</v>
      </c>
      <c r="B91" s="1" t="s">
        <v>42</v>
      </c>
      <c r="C91" s="1">
        <v>492.98</v>
      </c>
      <c r="D91" s="1">
        <v>495.27</v>
      </c>
      <c r="E91" s="1">
        <v>2.29</v>
      </c>
      <c r="F91" s="1">
        <v>0.0</v>
      </c>
      <c r="G91" s="1">
        <v>2.29</v>
      </c>
      <c r="H91" s="1">
        <v>168.0</v>
      </c>
      <c r="I91" s="1">
        <v>73.36</v>
      </c>
      <c r="J91" s="1">
        <v>73.39</v>
      </c>
      <c r="K91" s="1" t="s">
        <v>44</v>
      </c>
      <c r="L91" s="1">
        <v>84.0</v>
      </c>
      <c r="M91" s="1">
        <v>84.0</v>
      </c>
    </row>
    <row r="92">
      <c r="A92" s="1" t="s">
        <v>41</v>
      </c>
      <c r="B92" s="1" t="s">
        <v>42</v>
      </c>
      <c r="C92" s="1">
        <v>495.72</v>
      </c>
      <c r="D92" s="1">
        <v>500.26</v>
      </c>
      <c r="E92" s="1">
        <v>4.54</v>
      </c>
      <c r="F92" s="1">
        <v>0.0</v>
      </c>
      <c r="G92" s="1">
        <v>4.54</v>
      </c>
      <c r="H92" s="1">
        <v>160.0</v>
      </c>
      <c r="I92" s="1">
        <v>35.23</v>
      </c>
      <c r="J92" s="1">
        <v>35.23</v>
      </c>
      <c r="K92" s="1" t="s">
        <v>43</v>
      </c>
      <c r="L92" s="1">
        <v>-160.0</v>
      </c>
      <c r="M92" s="1">
        <v>0.0</v>
      </c>
    </row>
    <row r="93">
      <c r="A93" s="1" t="s">
        <v>41</v>
      </c>
      <c r="B93" s="1" t="s">
        <v>42</v>
      </c>
      <c r="C93" s="1">
        <v>500.43</v>
      </c>
      <c r="D93" s="1">
        <v>505.68</v>
      </c>
      <c r="E93" s="1">
        <v>5.25</v>
      </c>
      <c r="F93" s="1">
        <v>0.0</v>
      </c>
      <c r="G93" s="1">
        <v>5.25</v>
      </c>
      <c r="H93" s="1">
        <v>160.0</v>
      </c>
      <c r="I93" s="1">
        <v>30.46</v>
      </c>
      <c r="J93" s="1">
        <v>30.46</v>
      </c>
      <c r="K93" s="1" t="s">
        <v>43</v>
      </c>
      <c r="L93" s="1">
        <v>-160.0</v>
      </c>
      <c r="M93" s="1">
        <v>0.0</v>
      </c>
    </row>
    <row r="94">
      <c r="A94" s="1" t="s">
        <v>41</v>
      </c>
      <c r="B94" s="1" t="s">
        <v>42</v>
      </c>
      <c r="C94" s="1">
        <v>505.77</v>
      </c>
      <c r="D94" s="1">
        <v>513.9</v>
      </c>
      <c r="E94" s="1">
        <v>8.13</v>
      </c>
      <c r="F94" s="1">
        <v>0.0</v>
      </c>
      <c r="G94" s="1">
        <v>8.13</v>
      </c>
      <c r="H94" s="1">
        <v>160.0</v>
      </c>
      <c r="I94" s="1">
        <v>19.69</v>
      </c>
      <c r="J94" s="1">
        <v>19.69</v>
      </c>
      <c r="K94" s="1" t="s">
        <v>43</v>
      </c>
      <c r="L94" s="1">
        <v>-160.0</v>
      </c>
      <c r="M94" s="1">
        <v>0.0</v>
      </c>
    </row>
    <row r="95">
      <c r="A95" s="1" t="s">
        <v>41</v>
      </c>
      <c r="B95" s="1" t="s">
        <v>42</v>
      </c>
      <c r="C95" s="1">
        <v>513.91</v>
      </c>
      <c r="D95" s="1">
        <v>516.59</v>
      </c>
      <c r="E95" s="1">
        <v>2.68</v>
      </c>
      <c r="F95" s="1">
        <v>0.0</v>
      </c>
      <c r="G95" s="1">
        <v>2.67</v>
      </c>
      <c r="H95" s="1">
        <v>168.0</v>
      </c>
      <c r="I95" s="1">
        <v>62.8</v>
      </c>
      <c r="J95" s="1">
        <v>62.83</v>
      </c>
      <c r="K95" s="1" t="s">
        <v>44</v>
      </c>
      <c r="L95" s="1">
        <v>84.0</v>
      </c>
      <c r="M95" s="1">
        <v>84.0</v>
      </c>
    </row>
    <row r="96">
      <c r="A96" s="1" t="s">
        <v>41</v>
      </c>
      <c r="B96" s="1" t="s">
        <v>42</v>
      </c>
      <c r="C96" s="1">
        <v>516.74</v>
      </c>
      <c r="D96" s="1">
        <v>519.58</v>
      </c>
      <c r="E96" s="1">
        <v>2.84</v>
      </c>
      <c r="F96" s="1">
        <v>0.0</v>
      </c>
      <c r="G96" s="1">
        <v>2.84</v>
      </c>
      <c r="H96" s="1">
        <v>168.0</v>
      </c>
      <c r="I96" s="1">
        <v>59.1</v>
      </c>
      <c r="J96" s="1">
        <v>59.12</v>
      </c>
      <c r="K96" s="1" t="s">
        <v>44</v>
      </c>
      <c r="L96" s="1">
        <v>84.0</v>
      </c>
      <c r="M96" s="1">
        <v>84.0</v>
      </c>
    </row>
    <row r="97">
      <c r="A97" s="1" t="s">
        <v>41</v>
      </c>
      <c r="B97" s="1" t="s">
        <v>42</v>
      </c>
      <c r="C97" s="1">
        <v>519.9</v>
      </c>
      <c r="D97" s="1">
        <v>529.08</v>
      </c>
      <c r="E97" s="1">
        <v>9.18</v>
      </c>
      <c r="F97" s="1">
        <v>0.0</v>
      </c>
      <c r="G97" s="1">
        <v>9.18</v>
      </c>
      <c r="H97" s="1">
        <v>160.0</v>
      </c>
      <c r="I97" s="1">
        <v>17.43</v>
      </c>
      <c r="J97" s="1">
        <v>17.43</v>
      </c>
      <c r="K97" s="1" t="s">
        <v>43</v>
      </c>
      <c r="L97" s="1">
        <v>-160.0</v>
      </c>
      <c r="M97" s="1">
        <v>0.0</v>
      </c>
    </row>
    <row r="98">
      <c r="A98" s="1" t="s">
        <v>41</v>
      </c>
      <c r="B98" s="1" t="s">
        <v>42</v>
      </c>
      <c r="C98" s="1">
        <v>529.16</v>
      </c>
      <c r="D98" s="1">
        <v>538.28</v>
      </c>
      <c r="E98" s="1">
        <v>9.11</v>
      </c>
      <c r="F98" s="1">
        <v>0.0</v>
      </c>
      <c r="G98" s="1">
        <v>9.11</v>
      </c>
      <c r="H98" s="1">
        <v>160.0</v>
      </c>
      <c r="I98" s="1">
        <v>17.55</v>
      </c>
      <c r="J98" s="1">
        <v>17.55</v>
      </c>
      <c r="K98" s="1" t="s">
        <v>43</v>
      </c>
      <c r="L98" s="1">
        <v>-160.0</v>
      </c>
      <c r="M98" s="1">
        <v>0.0</v>
      </c>
    </row>
    <row r="99">
      <c r="A99" s="1" t="s">
        <v>41</v>
      </c>
      <c r="B99" s="1" t="s">
        <v>42</v>
      </c>
      <c r="C99" s="1">
        <v>538.32</v>
      </c>
      <c r="D99" s="1">
        <v>544.34</v>
      </c>
      <c r="E99" s="1">
        <v>6.02</v>
      </c>
      <c r="F99" s="1">
        <v>0.0</v>
      </c>
      <c r="G99" s="1">
        <v>6.02</v>
      </c>
      <c r="H99" s="1">
        <v>160.0</v>
      </c>
      <c r="I99" s="1">
        <v>26.58</v>
      </c>
      <c r="J99" s="1">
        <v>26.58</v>
      </c>
      <c r="K99" s="1" t="s">
        <v>43</v>
      </c>
      <c r="L99" s="1">
        <v>-160.0</v>
      </c>
      <c r="M99" s="1">
        <v>0.0</v>
      </c>
    </row>
    <row r="100">
      <c r="A100" s="1" t="s">
        <v>41</v>
      </c>
      <c r="B100" s="1" t="s">
        <v>42</v>
      </c>
      <c r="C100" s="1">
        <v>544.42</v>
      </c>
      <c r="D100" s="1">
        <v>547.08</v>
      </c>
      <c r="E100" s="1">
        <v>2.65</v>
      </c>
      <c r="F100" s="1">
        <v>0.0</v>
      </c>
      <c r="G100" s="1">
        <v>2.65</v>
      </c>
      <c r="H100" s="1">
        <v>168.0</v>
      </c>
      <c r="I100" s="1">
        <v>63.31</v>
      </c>
      <c r="J100" s="1">
        <v>63.34</v>
      </c>
      <c r="K100" s="1" t="s">
        <v>44</v>
      </c>
      <c r="L100" s="1">
        <v>84.0</v>
      </c>
      <c r="M100" s="1">
        <v>84.0</v>
      </c>
    </row>
    <row r="101">
      <c r="A101" s="1" t="s">
        <v>41</v>
      </c>
      <c r="B101" s="1" t="s">
        <v>42</v>
      </c>
      <c r="C101" s="1">
        <v>548.13</v>
      </c>
      <c r="D101" s="1">
        <v>550.37</v>
      </c>
      <c r="E101" s="1">
        <v>2.23</v>
      </c>
      <c r="F101" s="1">
        <v>0.0</v>
      </c>
      <c r="G101" s="1">
        <v>2.23</v>
      </c>
      <c r="H101" s="1">
        <v>168.0</v>
      </c>
      <c r="I101" s="1">
        <v>75.19</v>
      </c>
      <c r="J101" s="1">
        <v>75.23</v>
      </c>
      <c r="K101" s="1" t="s">
        <v>44</v>
      </c>
      <c r="L101" s="1">
        <v>84.0</v>
      </c>
      <c r="M101" s="1">
        <v>84.0</v>
      </c>
    </row>
    <row r="102">
      <c r="A102" s="1" t="s">
        <v>41</v>
      </c>
      <c r="B102" s="1" t="s">
        <v>42</v>
      </c>
      <c r="C102" s="1">
        <v>550.9</v>
      </c>
      <c r="D102" s="1">
        <v>558.41</v>
      </c>
      <c r="E102" s="1">
        <v>7.52</v>
      </c>
      <c r="F102" s="1">
        <v>0.0</v>
      </c>
      <c r="G102" s="1">
        <v>7.52</v>
      </c>
      <c r="H102" s="1">
        <v>160.0</v>
      </c>
      <c r="I102" s="1">
        <v>21.29</v>
      </c>
      <c r="J102" s="1">
        <v>21.29</v>
      </c>
      <c r="K102" s="1" t="s">
        <v>43</v>
      </c>
      <c r="L102" s="1">
        <v>-160.0</v>
      </c>
      <c r="M102" s="1">
        <v>0.0</v>
      </c>
    </row>
    <row r="105">
      <c r="A105" s="77" t="s">
        <v>45</v>
      </c>
    </row>
    <row r="106">
      <c r="A106" s="78" t="s">
        <v>46</v>
      </c>
      <c r="B106" s="79"/>
      <c r="C106" s="79"/>
      <c r="D106" s="79"/>
      <c r="E106" s="80">
        <f t="shared" ref="E106:J106" si="1">SUMIF($K$2:$K$103,"superdense",E1:E103)</f>
        <v>210.26</v>
      </c>
      <c r="F106" s="80">
        <f t="shared" si="1"/>
        <v>0</v>
      </c>
      <c r="G106" s="80">
        <f t="shared" si="1"/>
        <v>210.24</v>
      </c>
      <c r="H106" s="80">
        <f t="shared" si="1"/>
        <v>6560</v>
      </c>
      <c r="I106" s="80">
        <f t="shared" si="1"/>
        <v>1681.19</v>
      </c>
      <c r="J106" s="80">
        <f t="shared" si="1"/>
        <v>1681.74</v>
      </c>
      <c r="K106" s="80"/>
      <c r="L106" s="80">
        <f>IFERROR(__xludf.DUMMYFUNCTION("SUM(FILTER(L$1:L$103,$K$1:$K$103=""superdense""))"),3360.0)</f>
        <v>3360</v>
      </c>
      <c r="M106" s="80">
        <f>IFERROR(__xludf.DUMMYFUNCTION("SUM(FILTER(M1:M103,$K$1:$K$103=""superdense""))"),3360.0)</f>
        <v>3360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2.67075</v>
      </c>
      <c r="F107" s="80">
        <f t="shared" ref="F107:J107" si="2">AVERAGEIF($K$2:$K$103,"superdense",F2:F103)</f>
        <v>0</v>
      </c>
      <c r="G107" s="80">
        <f t="shared" si="2"/>
        <v>2.67025</v>
      </c>
      <c r="H107" s="80">
        <f t="shared" si="2"/>
        <v>168</v>
      </c>
      <c r="I107" s="80">
        <f t="shared" si="2"/>
        <v>64.706</v>
      </c>
      <c r="J107" s="80">
        <f t="shared" si="2"/>
        <v>64.735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IFERROR(__xludf.DUMMYFUNCTION("MAX(FILTER(E1:E103,$K$1:$K$103=""superdense""))"),3.9)</f>
        <v>3.9</v>
      </c>
      <c r="F108" s="81">
        <f>IFERROR(__xludf.DUMMYFUNCTION("MAX(FILTER(F1:F103,$K$1:$K$103=""superdense""))"),0.0)</f>
        <v>0</v>
      </c>
      <c r="G108" s="81">
        <f>IFERROR(__xludf.DUMMYFUNCTION("MAX(FILTER(G1:G103,$K$1:$K$103=""superdense""))"),3.9)</f>
        <v>3.9</v>
      </c>
      <c r="H108" s="81">
        <f>IFERROR(__xludf.DUMMYFUNCTION("MAX(FILTER(H1:H103,$K$1:$K$103=""superdense""))"),168.0)</f>
        <v>168</v>
      </c>
      <c r="I108" s="81">
        <f>IFERROR(__xludf.DUMMYFUNCTION("MAX(FILTER(I1:I103,$K$1:$K$103=""superdense""))"),89.52)</f>
        <v>89.52</v>
      </c>
      <c r="J108" s="81">
        <f>IFERROR(__xludf.DUMMYFUNCTION("MAX(FILTER(J1:J103,$K$1:$K$103=""superdense""))"),89.57)</f>
        <v>89.57</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IFERROR(__xludf.DUMMYFUNCTION("MIN(FILTER(E1:E103,$K$1:$K$103=""superdense""))"),1.88)</f>
        <v>1.88</v>
      </c>
      <c r="F109" s="82">
        <f>IFERROR(__xludf.DUMMYFUNCTION("MIN(FILTER(F1:F103,$K$1:$K$103=""superdense""))"),0.0)</f>
        <v>0</v>
      </c>
      <c r="G109" s="82">
        <f>IFERROR(__xludf.DUMMYFUNCTION("MIN(FILTER(G1:G103,$K$1:$K$103=""superdense""))"),1.88)</f>
        <v>1.88</v>
      </c>
      <c r="H109" s="82">
        <f>IFERROR(__xludf.DUMMYFUNCTION("MIN(FILTER(H1:H103,$K$1:$K$103=""superdense""))"),168.0)</f>
        <v>168</v>
      </c>
      <c r="I109" s="82">
        <f>IFERROR(__xludf.DUMMYFUNCTION("MIN(FILTER(I1:I103,$K1:$K103=""superdense""))"),43.09)</f>
        <v>43.09</v>
      </c>
      <c r="J109" s="82">
        <f>IFERROR(__xludf.DUMMYFUNCTION("MIN(FILTER(J1:J103,$K1:$K103=""superdense""))"),43.1)</f>
        <v>43.1</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IFERROR(__xludf.DUMMYFUNCTION("MEDIAN(FILTER(E1:E103,$K$1:$K$103=""superdense""))"),2.66)</f>
        <v>2.66</v>
      </c>
      <c r="F110" s="83">
        <f>IFERROR(__xludf.DUMMYFUNCTION("MEDIAN(FILTER(F1:F103,$K$1:$K$103=""superdense""))"),0.0)</f>
        <v>0</v>
      </c>
      <c r="G110" s="83">
        <f>IFERROR(__xludf.DUMMYFUNCTION("MEDIAN(FILTER(G1:G103,$K$1:$K$103=""superdense""))"),2.66)</f>
        <v>2.66</v>
      </c>
      <c r="H110" s="83">
        <f>IFERROR(__xludf.DUMMYFUNCTION("MEDIAN(FILTER(H1:H103,$K$1:$K$103=""superdense""))"),168.0)</f>
        <v>168</v>
      </c>
      <c r="I110" s="83">
        <f>IFERROR(__xludf.DUMMYFUNCTION("MEDIAN(FILTER(I1:I103,$K$1:$K$103=""superdense""))"),63.125)</f>
        <v>63.125</v>
      </c>
      <c r="J110" s="83">
        <f>IFERROR(__xludf.DUMMYFUNCTION("MEDIAN(FILTER(J1:J103,$K$1:$K$103=""superdense""))"),63.155)</f>
        <v>63.155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IFERROR(__xludf.DUMMYFUNCTION("STDEV.S(FILTER(E1:E103,$K$1:$K$103=""superdense""))"),0.4592546218518739)</f>
        <v>0.4592546219</v>
      </c>
      <c r="F111" s="83">
        <f>IFERROR(__xludf.DUMMYFUNCTION("STDEV.S(FILTER(F1:F103,$K$1:$K$103=""superdense""))"),0.0)</f>
        <v>0</v>
      </c>
      <c r="G111" s="83">
        <f>IFERROR(__xludf.DUMMYFUNCTION("STDEV.S(FILTER(G1:G103,$K$1:$K$103=""superdense""))"),0.459634679350393)</f>
        <v>0.4596346794</v>
      </c>
      <c r="H111" s="83">
        <f>IFERROR(__xludf.DUMMYFUNCTION("STDEV.S(FILTER(H1:H103,$K$1:$K$103=""superdense""))"),0.0)</f>
        <v>0</v>
      </c>
      <c r="I111" s="83">
        <f>IFERROR(__xludf.DUMMYFUNCTION("STDEV.S(FILTER(I1:I103,$K$1:$K$103=""superdense""))"),11.163164196221196)</f>
        <v>11.1631642</v>
      </c>
      <c r="J111" s="83">
        <f>IFERROR(__xludf.DUMMYFUNCTION("STDEV.S(FILTER(J1:J103,$K$1:$K$103=""superdense""))"),11.172560251084017)</f>
        <v>11.17256025</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9760</v>
      </c>
    </row>
    <row r="131">
      <c r="A131" s="77" t="s">
        <v>54</v>
      </c>
      <c r="B131" s="3">
        <f>SUM(H2:H103)-B130</f>
        <v>6720</v>
      </c>
    </row>
    <row r="132">
      <c r="A132" s="77" t="s">
        <v>55</v>
      </c>
      <c r="B132" s="3">
        <f>SUM(M2:M103)</f>
        <v>3360</v>
      </c>
    </row>
    <row r="133">
      <c r="A133" s="77" t="s">
        <v>56</v>
      </c>
      <c r="B133" s="3">
        <f>B131/B132</f>
        <v>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1.31</v>
      </c>
      <c r="D2" s="1">
        <v>9.51</v>
      </c>
      <c r="E2" s="1">
        <v>8.19</v>
      </c>
      <c r="F2" s="1">
        <v>0.0</v>
      </c>
      <c r="G2" s="1">
        <v>8.19</v>
      </c>
      <c r="H2" s="1">
        <v>160.0</v>
      </c>
      <c r="I2" s="1">
        <v>19.53</v>
      </c>
      <c r="J2" s="1">
        <v>19.53</v>
      </c>
      <c r="K2" s="1" t="s">
        <v>43</v>
      </c>
      <c r="L2" s="1">
        <v>-160.0</v>
      </c>
      <c r="M2" s="1">
        <v>0.0</v>
      </c>
    </row>
    <row r="3">
      <c r="A3" s="1" t="s">
        <v>41</v>
      </c>
      <c r="B3" s="1" t="s">
        <v>42</v>
      </c>
      <c r="C3" s="1">
        <v>9.55</v>
      </c>
      <c r="D3" s="1">
        <v>16.83</v>
      </c>
      <c r="E3" s="1">
        <v>7.28</v>
      </c>
      <c r="F3" s="1">
        <v>0.0</v>
      </c>
      <c r="G3" s="1">
        <v>7.28</v>
      </c>
      <c r="H3" s="1">
        <v>160.0</v>
      </c>
      <c r="I3" s="1">
        <v>21.99</v>
      </c>
      <c r="J3" s="1">
        <v>21.99</v>
      </c>
      <c r="K3" s="1" t="s">
        <v>43</v>
      </c>
      <c r="L3" s="1">
        <v>-160.0</v>
      </c>
      <c r="M3" s="1">
        <v>0.0</v>
      </c>
    </row>
    <row r="4">
      <c r="A4" s="1" t="s">
        <v>41</v>
      </c>
      <c r="B4" s="1" t="s">
        <v>42</v>
      </c>
      <c r="C4" s="1">
        <v>16.87</v>
      </c>
      <c r="D4" s="1">
        <v>23.34</v>
      </c>
      <c r="E4" s="1">
        <v>6.46</v>
      </c>
      <c r="F4" s="1">
        <v>0.0</v>
      </c>
      <c r="G4" s="1">
        <v>6.46</v>
      </c>
      <c r="H4" s="1">
        <v>160.0</v>
      </c>
      <c r="I4" s="1">
        <v>24.75</v>
      </c>
      <c r="J4" s="1">
        <v>24.75</v>
      </c>
      <c r="K4" s="1" t="s">
        <v>43</v>
      </c>
      <c r="L4" s="1">
        <v>-160.0</v>
      </c>
      <c r="M4" s="1">
        <v>0.0</v>
      </c>
    </row>
    <row r="5">
      <c r="A5" s="1" t="s">
        <v>41</v>
      </c>
      <c r="B5" s="1" t="s">
        <v>42</v>
      </c>
      <c r="C5" s="1">
        <v>23.35</v>
      </c>
      <c r="D5" s="1">
        <v>29.54</v>
      </c>
      <c r="E5" s="1">
        <v>6.18</v>
      </c>
      <c r="F5" s="1">
        <v>0.0</v>
      </c>
      <c r="G5" s="1">
        <v>6.18</v>
      </c>
      <c r="H5" s="1">
        <v>160.0</v>
      </c>
      <c r="I5" s="1">
        <v>25.87</v>
      </c>
      <c r="J5" s="1">
        <v>25.87</v>
      </c>
      <c r="K5" s="1" t="s">
        <v>43</v>
      </c>
      <c r="L5" s="1">
        <v>-160.0</v>
      </c>
      <c r="M5" s="1">
        <v>0.0</v>
      </c>
    </row>
    <row r="6">
      <c r="A6" s="1" t="s">
        <v>41</v>
      </c>
      <c r="B6" s="1" t="s">
        <v>42</v>
      </c>
      <c r="C6" s="1">
        <v>29.66</v>
      </c>
      <c r="D6" s="1">
        <v>32.55</v>
      </c>
      <c r="E6" s="1">
        <v>2.9</v>
      </c>
      <c r="F6" s="1">
        <v>0.0</v>
      </c>
      <c r="G6" s="1">
        <v>2.9</v>
      </c>
      <c r="H6" s="1">
        <v>168.0</v>
      </c>
      <c r="I6" s="1">
        <v>57.96</v>
      </c>
      <c r="J6" s="1">
        <v>57.99</v>
      </c>
      <c r="K6" s="1" t="s">
        <v>44</v>
      </c>
      <c r="L6" s="1">
        <v>84.0</v>
      </c>
      <c r="M6" s="1">
        <v>84.0</v>
      </c>
    </row>
    <row r="7">
      <c r="A7" s="1" t="s">
        <v>41</v>
      </c>
      <c r="B7" s="1" t="s">
        <v>42</v>
      </c>
      <c r="C7" s="1">
        <v>33.07</v>
      </c>
      <c r="D7" s="1">
        <v>35.58</v>
      </c>
      <c r="E7" s="1">
        <v>2.51</v>
      </c>
      <c r="F7" s="1">
        <v>0.0</v>
      </c>
      <c r="G7" s="1">
        <v>2.51</v>
      </c>
      <c r="H7" s="1">
        <v>168.0</v>
      </c>
      <c r="I7" s="1">
        <v>66.87</v>
      </c>
      <c r="J7" s="1">
        <v>66.91</v>
      </c>
      <c r="K7" s="1" t="s">
        <v>44</v>
      </c>
      <c r="L7" s="1">
        <v>84.0</v>
      </c>
      <c r="M7" s="1">
        <v>84.0</v>
      </c>
    </row>
    <row r="8">
      <c r="A8" s="1" t="s">
        <v>41</v>
      </c>
      <c r="B8" s="1" t="s">
        <v>42</v>
      </c>
      <c r="C8" s="1">
        <v>35.92</v>
      </c>
      <c r="D8" s="1">
        <v>43.87</v>
      </c>
      <c r="E8" s="1">
        <v>7.95</v>
      </c>
      <c r="F8" s="1">
        <v>0.0</v>
      </c>
      <c r="G8" s="1">
        <v>7.95</v>
      </c>
      <c r="H8" s="1">
        <v>160.0</v>
      </c>
      <c r="I8" s="1">
        <v>20.13</v>
      </c>
      <c r="J8" s="1">
        <v>20.13</v>
      </c>
      <c r="K8" s="1" t="s">
        <v>43</v>
      </c>
      <c r="L8" s="1">
        <v>-160.0</v>
      </c>
      <c r="M8" s="1">
        <v>0.0</v>
      </c>
    </row>
    <row r="9">
      <c r="A9" s="1" t="s">
        <v>41</v>
      </c>
      <c r="B9" s="1" t="s">
        <v>42</v>
      </c>
      <c r="C9" s="1">
        <v>43.99</v>
      </c>
      <c r="D9" s="1">
        <v>51.67</v>
      </c>
      <c r="E9" s="1">
        <v>7.68</v>
      </c>
      <c r="F9" s="1">
        <v>0.0</v>
      </c>
      <c r="G9" s="1">
        <v>7.68</v>
      </c>
      <c r="H9" s="1">
        <v>160.0</v>
      </c>
      <c r="I9" s="1">
        <v>20.84</v>
      </c>
      <c r="J9" s="1">
        <v>20.84</v>
      </c>
      <c r="K9" s="1" t="s">
        <v>43</v>
      </c>
      <c r="L9" s="1">
        <v>-160.0</v>
      </c>
      <c r="M9" s="1">
        <v>0.0</v>
      </c>
    </row>
    <row r="10">
      <c r="A10" s="1" t="s">
        <v>41</v>
      </c>
      <c r="B10" s="1" t="s">
        <v>42</v>
      </c>
      <c r="C10" s="1">
        <v>51.94</v>
      </c>
      <c r="D10" s="1">
        <v>57.88</v>
      </c>
      <c r="E10" s="1">
        <v>5.93</v>
      </c>
      <c r="F10" s="1">
        <v>0.0</v>
      </c>
      <c r="G10" s="1">
        <v>5.93</v>
      </c>
      <c r="H10" s="1">
        <v>160.0</v>
      </c>
      <c r="I10" s="1">
        <v>26.97</v>
      </c>
      <c r="J10" s="1">
        <v>26.97</v>
      </c>
      <c r="K10" s="1" t="s">
        <v>43</v>
      </c>
      <c r="L10" s="1">
        <v>-160.0</v>
      </c>
      <c r="M10" s="1">
        <v>0.0</v>
      </c>
    </row>
    <row r="11">
      <c r="A11" s="1" t="s">
        <v>41</v>
      </c>
      <c r="B11" s="1" t="s">
        <v>42</v>
      </c>
      <c r="C11" s="1">
        <v>58.07</v>
      </c>
      <c r="D11" s="1">
        <v>64.27</v>
      </c>
      <c r="E11" s="1">
        <v>6.21</v>
      </c>
      <c r="F11" s="1">
        <v>0.0</v>
      </c>
      <c r="G11" s="1">
        <v>6.21</v>
      </c>
      <c r="H11" s="1">
        <v>160.0</v>
      </c>
      <c r="I11" s="1">
        <v>25.78</v>
      </c>
      <c r="J11" s="1">
        <v>25.78</v>
      </c>
      <c r="K11" s="1" t="s">
        <v>43</v>
      </c>
      <c r="L11" s="1">
        <v>-160.0</v>
      </c>
      <c r="M11" s="1">
        <v>0.0</v>
      </c>
    </row>
    <row r="12">
      <c r="A12" s="1" t="s">
        <v>41</v>
      </c>
      <c r="B12" s="1" t="s">
        <v>42</v>
      </c>
      <c r="C12" s="1">
        <v>64.3</v>
      </c>
      <c r="D12" s="1">
        <v>67.45</v>
      </c>
      <c r="E12" s="1">
        <v>3.15</v>
      </c>
      <c r="F12" s="1">
        <v>0.0</v>
      </c>
      <c r="G12" s="1">
        <v>3.15</v>
      </c>
      <c r="H12" s="1">
        <v>168.0</v>
      </c>
      <c r="I12" s="1">
        <v>53.38</v>
      </c>
      <c r="J12" s="1">
        <v>53.4</v>
      </c>
      <c r="K12" s="1" t="s">
        <v>44</v>
      </c>
      <c r="L12" s="1">
        <v>84.0</v>
      </c>
      <c r="M12" s="1">
        <v>84.0</v>
      </c>
    </row>
    <row r="13">
      <c r="A13" s="1" t="s">
        <v>41</v>
      </c>
      <c r="B13" s="1" t="s">
        <v>42</v>
      </c>
      <c r="C13" s="1">
        <v>67.77</v>
      </c>
      <c r="D13" s="1">
        <v>70.46</v>
      </c>
      <c r="E13" s="1">
        <v>2.7</v>
      </c>
      <c r="F13" s="1">
        <v>0.0</v>
      </c>
      <c r="G13" s="1">
        <v>2.69</v>
      </c>
      <c r="H13" s="1">
        <v>168.0</v>
      </c>
      <c r="I13" s="1">
        <v>62.33</v>
      </c>
      <c r="J13" s="1">
        <v>62.36</v>
      </c>
      <c r="K13" s="1" t="s">
        <v>44</v>
      </c>
      <c r="L13" s="1">
        <v>84.0</v>
      </c>
      <c r="M13" s="1">
        <v>84.0</v>
      </c>
    </row>
    <row r="14">
      <c r="A14" s="1" t="s">
        <v>41</v>
      </c>
      <c r="B14" s="1" t="s">
        <v>42</v>
      </c>
      <c r="C14" s="1">
        <v>70.65</v>
      </c>
      <c r="D14" s="1">
        <v>80.34</v>
      </c>
      <c r="E14" s="1">
        <v>9.68</v>
      </c>
      <c r="F14" s="1">
        <v>0.0</v>
      </c>
      <c r="G14" s="1">
        <v>9.68</v>
      </c>
      <c r="H14" s="1">
        <v>160.0</v>
      </c>
      <c r="I14" s="1">
        <v>16.52</v>
      </c>
      <c r="J14" s="1">
        <v>16.52</v>
      </c>
      <c r="K14" s="1" t="s">
        <v>43</v>
      </c>
      <c r="L14" s="1">
        <v>-160.0</v>
      </c>
      <c r="M14" s="1">
        <v>0.0</v>
      </c>
    </row>
    <row r="15">
      <c r="A15" s="1" t="s">
        <v>41</v>
      </c>
      <c r="B15" s="1" t="s">
        <v>42</v>
      </c>
      <c r="C15" s="1">
        <v>80.4</v>
      </c>
      <c r="D15" s="1">
        <v>84.98</v>
      </c>
      <c r="E15" s="1">
        <v>4.57</v>
      </c>
      <c r="F15" s="1">
        <v>0.0</v>
      </c>
      <c r="G15" s="1">
        <v>4.57</v>
      </c>
      <c r="H15" s="1">
        <v>160.0</v>
      </c>
      <c r="I15" s="1">
        <v>34.98</v>
      </c>
      <c r="J15" s="1">
        <v>34.98</v>
      </c>
      <c r="K15" s="1" t="s">
        <v>43</v>
      </c>
      <c r="L15" s="1">
        <v>-160.0</v>
      </c>
      <c r="M15" s="1">
        <v>0.0</v>
      </c>
    </row>
    <row r="16">
      <c r="A16" s="1" t="s">
        <v>41</v>
      </c>
      <c r="B16" s="1" t="s">
        <v>42</v>
      </c>
      <c r="C16" s="1">
        <v>84.98</v>
      </c>
      <c r="D16" s="1">
        <v>93.48</v>
      </c>
      <c r="E16" s="1">
        <v>8.51</v>
      </c>
      <c r="F16" s="1">
        <v>0.0</v>
      </c>
      <c r="G16" s="1">
        <v>8.51</v>
      </c>
      <c r="H16" s="1">
        <v>160.0</v>
      </c>
      <c r="I16" s="1">
        <v>18.81</v>
      </c>
      <c r="J16" s="1">
        <v>18.81</v>
      </c>
      <c r="K16" s="1" t="s">
        <v>43</v>
      </c>
      <c r="L16" s="1">
        <v>-160.0</v>
      </c>
      <c r="M16" s="1">
        <v>0.0</v>
      </c>
    </row>
    <row r="17">
      <c r="A17" s="1" t="s">
        <v>41</v>
      </c>
      <c r="B17" s="1" t="s">
        <v>42</v>
      </c>
      <c r="C17" s="1">
        <v>93.53</v>
      </c>
      <c r="D17" s="1">
        <v>103.18</v>
      </c>
      <c r="E17" s="1">
        <v>9.65</v>
      </c>
      <c r="F17" s="1">
        <v>0.0</v>
      </c>
      <c r="G17" s="1">
        <v>9.65</v>
      </c>
      <c r="H17" s="1">
        <v>160.0</v>
      </c>
      <c r="I17" s="1">
        <v>16.58</v>
      </c>
      <c r="J17" s="1">
        <v>16.58</v>
      </c>
      <c r="K17" s="1" t="s">
        <v>43</v>
      </c>
      <c r="L17" s="1">
        <v>-160.0</v>
      </c>
      <c r="M17" s="1">
        <v>0.0</v>
      </c>
    </row>
    <row r="18">
      <c r="A18" s="1" t="s">
        <v>41</v>
      </c>
      <c r="B18" s="1" t="s">
        <v>42</v>
      </c>
      <c r="C18" s="1">
        <v>103.49</v>
      </c>
      <c r="D18" s="1">
        <v>105.93</v>
      </c>
      <c r="E18" s="1">
        <v>2.44</v>
      </c>
      <c r="F18" s="1">
        <v>0.0</v>
      </c>
      <c r="G18" s="1">
        <v>2.44</v>
      </c>
      <c r="H18" s="1">
        <v>168.0</v>
      </c>
      <c r="I18" s="1">
        <v>68.95</v>
      </c>
      <c r="J18" s="1">
        <v>68.99</v>
      </c>
      <c r="K18" s="1" t="s">
        <v>44</v>
      </c>
      <c r="L18" s="1">
        <v>84.0</v>
      </c>
      <c r="M18" s="1">
        <v>84.0</v>
      </c>
    </row>
    <row r="19">
      <c r="A19" s="1" t="s">
        <v>41</v>
      </c>
      <c r="B19" s="1" t="s">
        <v>42</v>
      </c>
      <c r="C19" s="1">
        <v>106.16</v>
      </c>
      <c r="D19" s="1">
        <v>108.26</v>
      </c>
      <c r="E19" s="1">
        <v>2.1</v>
      </c>
      <c r="F19" s="1">
        <v>0.0</v>
      </c>
      <c r="G19" s="1">
        <v>2.1</v>
      </c>
      <c r="H19" s="1">
        <v>168.0</v>
      </c>
      <c r="I19" s="1">
        <v>79.93</v>
      </c>
      <c r="J19" s="1">
        <v>79.98</v>
      </c>
      <c r="K19" s="1" t="s">
        <v>44</v>
      </c>
      <c r="L19" s="1">
        <v>84.0</v>
      </c>
      <c r="M19" s="1">
        <v>84.0</v>
      </c>
    </row>
    <row r="20">
      <c r="A20" s="1" t="s">
        <v>41</v>
      </c>
      <c r="B20" s="1" t="s">
        <v>42</v>
      </c>
      <c r="C20" s="1">
        <v>108.38</v>
      </c>
      <c r="D20" s="1">
        <v>116.39</v>
      </c>
      <c r="E20" s="1">
        <v>8.01</v>
      </c>
      <c r="F20" s="1">
        <v>0.0</v>
      </c>
      <c r="G20" s="1">
        <v>8.01</v>
      </c>
      <c r="H20" s="1">
        <v>160.0</v>
      </c>
      <c r="I20" s="1">
        <v>19.98</v>
      </c>
      <c r="J20" s="1">
        <v>19.98</v>
      </c>
      <c r="K20" s="1" t="s">
        <v>43</v>
      </c>
      <c r="L20" s="1">
        <v>-160.0</v>
      </c>
      <c r="M20" s="1">
        <v>0.0</v>
      </c>
    </row>
    <row r="21">
      <c r="A21" s="1" t="s">
        <v>41</v>
      </c>
      <c r="B21" s="1" t="s">
        <v>42</v>
      </c>
      <c r="C21" s="1">
        <v>116.52</v>
      </c>
      <c r="D21" s="1">
        <v>124.25</v>
      </c>
      <c r="E21" s="1">
        <v>7.73</v>
      </c>
      <c r="F21" s="1">
        <v>0.0</v>
      </c>
      <c r="G21" s="1">
        <v>7.73</v>
      </c>
      <c r="H21" s="1">
        <v>160.0</v>
      </c>
      <c r="I21" s="1">
        <v>20.7</v>
      </c>
      <c r="J21" s="1">
        <v>20.7</v>
      </c>
      <c r="K21" s="1" t="s">
        <v>43</v>
      </c>
      <c r="L21" s="1">
        <v>-160.0</v>
      </c>
      <c r="M21" s="1">
        <v>0.0</v>
      </c>
    </row>
    <row r="22">
      <c r="A22" s="1" t="s">
        <v>41</v>
      </c>
      <c r="B22" s="1" t="s">
        <v>42</v>
      </c>
      <c r="C22" s="1">
        <v>124.34</v>
      </c>
      <c r="D22" s="1">
        <v>132.17</v>
      </c>
      <c r="E22" s="1">
        <v>7.84</v>
      </c>
      <c r="F22" s="1">
        <v>0.0</v>
      </c>
      <c r="G22" s="1">
        <v>7.84</v>
      </c>
      <c r="H22" s="1">
        <v>160.0</v>
      </c>
      <c r="I22" s="1">
        <v>20.42</v>
      </c>
      <c r="J22" s="1">
        <v>20.42</v>
      </c>
      <c r="K22" s="1" t="s">
        <v>43</v>
      </c>
      <c r="L22" s="1">
        <v>-160.0</v>
      </c>
      <c r="M22" s="1">
        <v>0.0</v>
      </c>
    </row>
    <row r="23">
      <c r="A23" s="1" t="s">
        <v>41</v>
      </c>
      <c r="B23" s="1" t="s">
        <v>42</v>
      </c>
      <c r="C23" s="1">
        <v>132.24</v>
      </c>
      <c r="D23" s="1">
        <v>139.14</v>
      </c>
      <c r="E23" s="1">
        <v>6.9</v>
      </c>
      <c r="F23" s="1">
        <v>0.0</v>
      </c>
      <c r="G23" s="1">
        <v>6.9</v>
      </c>
      <c r="H23" s="1">
        <v>160.0</v>
      </c>
      <c r="I23" s="1">
        <v>23.18</v>
      </c>
      <c r="J23" s="1">
        <v>23.18</v>
      </c>
      <c r="K23" s="1" t="s">
        <v>43</v>
      </c>
      <c r="L23" s="1">
        <v>-160.0</v>
      </c>
      <c r="M23" s="1">
        <v>0.0</v>
      </c>
    </row>
    <row r="24">
      <c r="A24" s="1" t="s">
        <v>41</v>
      </c>
      <c r="B24" s="1" t="s">
        <v>42</v>
      </c>
      <c r="C24" s="1">
        <v>139.26</v>
      </c>
      <c r="D24" s="1">
        <v>141.93</v>
      </c>
      <c r="E24" s="1">
        <v>2.66</v>
      </c>
      <c r="F24" s="1">
        <v>0.0</v>
      </c>
      <c r="G24" s="1">
        <v>2.66</v>
      </c>
      <c r="H24" s="1">
        <v>168.0</v>
      </c>
      <c r="I24" s="1">
        <v>63.11</v>
      </c>
      <c r="J24" s="1">
        <v>63.15</v>
      </c>
      <c r="K24" s="1" t="s">
        <v>44</v>
      </c>
      <c r="L24" s="1">
        <v>84.0</v>
      </c>
      <c r="M24" s="1">
        <v>84.0</v>
      </c>
    </row>
    <row r="25">
      <c r="A25" s="1" t="s">
        <v>41</v>
      </c>
      <c r="B25" s="1" t="s">
        <v>42</v>
      </c>
      <c r="C25" s="1">
        <v>142.08</v>
      </c>
      <c r="D25" s="1">
        <v>144.79</v>
      </c>
      <c r="E25" s="1">
        <v>2.71</v>
      </c>
      <c r="F25" s="1">
        <v>0.0</v>
      </c>
      <c r="G25" s="1">
        <v>2.71</v>
      </c>
      <c r="H25" s="1">
        <v>168.0</v>
      </c>
      <c r="I25" s="1">
        <v>62.04</v>
      </c>
      <c r="J25" s="1">
        <v>62.06</v>
      </c>
      <c r="K25" s="1" t="s">
        <v>44</v>
      </c>
      <c r="L25" s="1">
        <v>84.0</v>
      </c>
      <c r="M25" s="1">
        <v>84.0</v>
      </c>
    </row>
    <row r="26">
      <c r="A26" s="1" t="s">
        <v>41</v>
      </c>
      <c r="B26" s="1" t="s">
        <v>42</v>
      </c>
      <c r="C26" s="1">
        <v>145.52</v>
      </c>
      <c r="D26" s="1">
        <v>150.92</v>
      </c>
      <c r="E26" s="1">
        <v>5.4</v>
      </c>
      <c r="F26" s="1">
        <v>0.0</v>
      </c>
      <c r="G26" s="1">
        <v>5.4</v>
      </c>
      <c r="H26" s="1">
        <v>160.0</v>
      </c>
      <c r="I26" s="1">
        <v>29.65</v>
      </c>
      <c r="J26" s="1">
        <v>29.65</v>
      </c>
      <c r="K26" s="1" t="s">
        <v>43</v>
      </c>
      <c r="L26" s="1">
        <v>-160.0</v>
      </c>
      <c r="M26" s="1">
        <v>0.0</v>
      </c>
    </row>
    <row r="27">
      <c r="A27" s="1" t="s">
        <v>41</v>
      </c>
      <c r="B27" s="1" t="s">
        <v>42</v>
      </c>
      <c r="C27" s="1">
        <v>150.95</v>
      </c>
      <c r="D27" s="1">
        <v>157.46</v>
      </c>
      <c r="E27" s="1">
        <v>6.51</v>
      </c>
      <c r="F27" s="1">
        <v>0.0</v>
      </c>
      <c r="G27" s="1">
        <v>6.51</v>
      </c>
      <c r="H27" s="1">
        <v>160.0</v>
      </c>
      <c r="I27" s="1">
        <v>24.58</v>
      </c>
      <c r="J27" s="1">
        <v>24.58</v>
      </c>
      <c r="K27" s="1" t="s">
        <v>43</v>
      </c>
      <c r="L27" s="1">
        <v>-160.0</v>
      </c>
      <c r="M27" s="1">
        <v>0.0</v>
      </c>
    </row>
    <row r="28">
      <c r="A28" s="1" t="s">
        <v>41</v>
      </c>
      <c r="B28" s="1" t="s">
        <v>42</v>
      </c>
      <c r="C28" s="1">
        <v>157.48</v>
      </c>
      <c r="D28" s="1">
        <v>165.1</v>
      </c>
      <c r="E28" s="1">
        <v>7.63</v>
      </c>
      <c r="F28" s="1">
        <v>0.0</v>
      </c>
      <c r="G28" s="1">
        <v>7.63</v>
      </c>
      <c r="H28" s="1">
        <v>160.0</v>
      </c>
      <c r="I28" s="1">
        <v>20.98</v>
      </c>
      <c r="J28" s="1">
        <v>20.98</v>
      </c>
      <c r="K28" s="1" t="s">
        <v>43</v>
      </c>
      <c r="L28" s="1">
        <v>-160.0</v>
      </c>
      <c r="M28" s="1">
        <v>0.0</v>
      </c>
    </row>
    <row r="29">
      <c r="A29" s="1" t="s">
        <v>41</v>
      </c>
      <c r="B29" s="1" t="s">
        <v>42</v>
      </c>
      <c r="C29" s="1">
        <v>165.2</v>
      </c>
      <c r="D29" s="1">
        <v>172.84</v>
      </c>
      <c r="E29" s="1">
        <v>7.64</v>
      </c>
      <c r="F29" s="1">
        <v>0.0</v>
      </c>
      <c r="G29" s="1">
        <v>7.64</v>
      </c>
      <c r="H29" s="1">
        <v>160.0</v>
      </c>
      <c r="I29" s="1">
        <v>20.93</v>
      </c>
      <c r="J29" s="1">
        <v>20.93</v>
      </c>
      <c r="K29" s="1" t="s">
        <v>43</v>
      </c>
      <c r="L29" s="1">
        <v>-160.0</v>
      </c>
      <c r="M29" s="1">
        <v>0.0</v>
      </c>
    </row>
    <row r="30">
      <c r="A30" s="1" t="s">
        <v>41</v>
      </c>
      <c r="B30" s="1" t="s">
        <v>42</v>
      </c>
      <c r="C30" s="1">
        <v>172.96</v>
      </c>
      <c r="D30" s="1">
        <v>175.43</v>
      </c>
      <c r="E30" s="1">
        <v>2.48</v>
      </c>
      <c r="F30" s="1">
        <v>0.0</v>
      </c>
      <c r="G30" s="1">
        <v>2.47</v>
      </c>
      <c r="H30" s="1">
        <v>168.0</v>
      </c>
      <c r="I30" s="1">
        <v>67.85</v>
      </c>
      <c r="J30" s="1">
        <v>67.89</v>
      </c>
      <c r="K30" s="1" t="s">
        <v>44</v>
      </c>
      <c r="L30" s="1">
        <v>84.0</v>
      </c>
      <c r="M30" s="1">
        <v>84.0</v>
      </c>
    </row>
    <row r="31">
      <c r="A31" s="1" t="s">
        <v>41</v>
      </c>
      <c r="B31" s="1" t="s">
        <v>42</v>
      </c>
      <c r="C31" s="1">
        <v>176.11</v>
      </c>
      <c r="D31" s="1">
        <v>178.34</v>
      </c>
      <c r="E31" s="1">
        <v>2.23</v>
      </c>
      <c r="F31" s="1">
        <v>0.0</v>
      </c>
      <c r="G31" s="1">
        <v>2.23</v>
      </c>
      <c r="H31" s="1">
        <v>168.0</v>
      </c>
      <c r="I31" s="1">
        <v>75.31</v>
      </c>
      <c r="J31" s="1">
        <v>75.36</v>
      </c>
      <c r="K31" s="1" t="s">
        <v>44</v>
      </c>
      <c r="L31" s="1">
        <v>84.0</v>
      </c>
      <c r="M31" s="1">
        <v>84.0</v>
      </c>
    </row>
    <row r="32">
      <c r="A32" s="1" t="s">
        <v>41</v>
      </c>
      <c r="B32" s="1" t="s">
        <v>42</v>
      </c>
      <c r="C32" s="1">
        <v>178.48</v>
      </c>
      <c r="D32" s="1">
        <v>184.38</v>
      </c>
      <c r="E32" s="1">
        <v>5.9</v>
      </c>
      <c r="F32" s="1">
        <v>0.0</v>
      </c>
      <c r="G32" s="1">
        <v>5.9</v>
      </c>
      <c r="H32" s="1">
        <v>160.0</v>
      </c>
      <c r="I32" s="1">
        <v>27.12</v>
      </c>
      <c r="J32" s="1">
        <v>27.12</v>
      </c>
      <c r="K32" s="1" t="s">
        <v>43</v>
      </c>
      <c r="L32" s="1">
        <v>-160.0</v>
      </c>
      <c r="M32" s="1">
        <v>0.0</v>
      </c>
    </row>
    <row r="33">
      <c r="A33" s="1" t="s">
        <v>41</v>
      </c>
      <c r="B33" s="1" t="s">
        <v>42</v>
      </c>
      <c r="C33" s="1">
        <v>184.4</v>
      </c>
      <c r="D33" s="1">
        <v>191.01</v>
      </c>
      <c r="E33" s="1">
        <v>6.6</v>
      </c>
      <c r="F33" s="1">
        <v>0.0</v>
      </c>
      <c r="G33" s="1">
        <v>6.6</v>
      </c>
      <c r="H33" s="1">
        <v>160.0</v>
      </c>
      <c r="I33" s="1">
        <v>24.23</v>
      </c>
      <c r="J33" s="1">
        <v>24.23</v>
      </c>
      <c r="K33" s="1" t="s">
        <v>43</v>
      </c>
      <c r="L33" s="1">
        <v>-160.0</v>
      </c>
      <c r="M33" s="1">
        <v>0.0</v>
      </c>
    </row>
    <row r="34">
      <c r="A34" s="1" t="s">
        <v>41</v>
      </c>
      <c r="B34" s="1" t="s">
        <v>42</v>
      </c>
      <c r="C34" s="1">
        <v>191.05</v>
      </c>
      <c r="D34" s="1">
        <v>200.82</v>
      </c>
      <c r="E34" s="1">
        <v>9.77</v>
      </c>
      <c r="F34" s="1">
        <v>0.0</v>
      </c>
      <c r="G34" s="1">
        <v>9.77</v>
      </c>
      <c r="H34" s="1">
        <v>160.0</v>
      </c>
      <c r="I34" s="1">
        <v>16.38</v>
      </c>
      <c r="J34" s="1">
        <v>16.38</v>
      </c>
      <c r="K34" s="1" t="s">
        <v>43</v>
      </c>
      <c r="L34" s="1">
        <v>-160.0</v>
      </c>
      <c r="M34" s="1">
        <v>0.0</v>
      </c>
    </row>
    <row r="35">
      <c r="A35" s="1" t="s">
        <v>41</v>
      </c>
      <c r="B35" s="1" t="s">
        <v>42</v>
      </c>
      <c r="C35" s="1">
        <v>200.9</v>
      </c>
      <c r="D35" s="1">
        <v>206.06</v>
      </c>
      <c r="E35" s="1">
        <v>5.16</v>
      </c>
      <c r="F35" s="1">
        <v>0.0</v>
      </c>
      <c r="G35" s="1">
        <v>5.16</v>
      </c>
      <c r="H35" s="1">
        <v>160.0</v>
      </c>
      <c r="I35" s="1">
        <v>31.0</v>
      </c>
      <c r="J35" s="1">
        <v>31.0</v>
      </c>
      <c r="K35" s="1" t="s">
        <v>43</v>
      </c>
      <c r="L35" s="1">
        <v>-160.0</v>
      </c>
      <c r="M35" s="1">
        <v>0.0</v>
      </c>
    </row>
    <row r="36">
      <c r="A36" s="1" t="s">
        <v>41</v>
      </c>
      <c r="B36" s="1" t="s">
        <v>42</v>
      </c>
      <c r="C36" s="1">
        <v>206.66</v>
      </c>
      <c r="D36" s="1">
        <v>209.44</v>
      </c>
      <c r="E36" s="1">
        <v>2.78</v>
      </c>
      <c r="F36" s="1">
        <v>0.0</v>
      </c>
      <c r="G36" s="1">
        <v>2.78</v>
      </c>
      <c r="H36" s="1">
        <v>168.0</v>
      </c>
      <c r="I36" s="1">
        <v>60.36</v>
      </c>
      <c r="J36" s="1">
        <v>60.39</v>
      </c>
      <c r="K36" s="1" t="s">
        <v>44</v>
      </c>
      <c r="L36" s="1">
        <v>84.0</v>
      </c>
      <c r="M36" s="1">
        <v>84.0</v>
      </c>
    </row>
    <row r="37">
      <c r="A37" s="1" t="s">
        <v>41</v>
      </c>
      <c r="B37" s="1" t="s">
        <v>42</v>
      </c>
      <c r="C37" s="1">
        <v>209.68</v>
      </c>
      <c r="D37" s="1">
        <v>212.19</v>
      </c>
      <c r="E37" s="1">
        <v>2.51</v>
      </c>
      <c r="F37" s="1">
        <v>0.0</v>
      </c>
      <c r="G37" s="1">
        <v>2.51</v>
      </c>
      <c r="H37" s="1">
        <v>168.0</v>
      </c>
      <c r="I37" s="1">
        <v>66.91</v>
      </c>
      <c r="J37" s="1">
        <v>66.94</v>
      </c>
      <c r="K37" s="1" t="s">
        <v>44</v>
      </c>
      <c r="L37" s="1">
        <v>84.0</v>
      </c>
      <c r="M37" s="1">
        <v>84.0</v>
      </c>
    </row>
    <row r="38">
      <c r="A38" s="1" t="s">
        <v>41</v>
      </c>
      <c r="B38" s="1" t="s">
        <v>42</v>
      </c>
      <c r="C38" s="1">
        <v>212.31</v>
      </c>
      <c r="D38" s="1">
        <v>218.9</v>
      </c>
      <c r="E38" s="1">
        <v>6.59</v>
      </c>
      <c r="F38" s="1">
        <v>0.0</v>
      </c>
      <c r="G38" s="1">
        <v>6.59</v>
      </c>
      <c r="H38" s="1">
        <v>160.0</v>
      </c>
      <c r="I38" s="1">
        <v>24.27</v>
      </c>
      <c r="J38" s="1">
        <v>24.27</v>
      </c>
      <c r="K38" s="1" t="s">
        <v>43</v>
      </c>
      <c r="L38" s="1">
        <v>-160.0</v>
      </c>
      <c r="M38" s="1">
        <v>0.0</v>
      </c>
    </row>
    <row r="39">
      <c r="A39" s="1" t="s">
        <v>41</v>
      </c>
      <c r="B39" s="1" t="s">
        <v>42</v>
      </c>
      <c r="C39" s="1">
        <v>218.99</v>
      </c>
      <c r="D39" s="1">
        <v>222.75</v>
      </c>
      <c r="E39" s="1">
        <v>3.75</v>
      </c>
      <c r="F39" s="1">
        <v>0.0</v>
      </c>
      <c r="G39" s="1">
        <v>3.75</v>
      </c>
      <c r="H39" s="1">
        <v>160.0</v>
      </c>
      <c r="I39" s="1">
        <v>42.63</v>
      </c>
      <c r="J39" s="1">
        <v>42.63</v>
      </c>
      <c r="K39" s="1" t="s">
        <v>43</v>
      </c>
      <c r="L39" s="1">
        <v>-160.0</v>
      </c>
      <c r="M39" s="1">
        <v>0.0</v>
      </c>
    </row>
    <row r="40">
      <c r="A40" s="1" t="s">
        <v>41</v>
      </c>
      <c r="B40" s="1" t="s">
        <v>42</v>
      </c>
      <c r="C40" s="1">
        <v>222.86</v>
      </c>
      <c r="D40" s="1">
        <v>230.31</v>
      </c>
      <c r="E40" s="1">
        <v>7.45</v>
      </c>
      <c r="F40" s="1">
        <v>0.0</v>
      </c>
      <c r="G40" s="1">
        <v>7.45</v>
      </c>
      <c r="H40" s="1">
        <v>160.0</v>
      </c>
      <c r="I40" s="1">
        <v>21.48</v>
      </c>
      <c r="J40" s="1">
        <v>21.48</v>
      </c>
      <c r="K40" s="1" t="s">
        <v>43</v>
      </c>
      <c r="L40" s="1">
        <v>-160.0</v>
      </c>
      <c r="M40" s="1">
        <v>0.0</v>
      </c>
    </row>
    <row r="41">
      <c r="A41" s="1" t="s">
        <v>41</v>
      </c>
      <c r="B41" s="1" t="s">
        <v>42</v>
      </c>
      <c r="C41" s="1">
        <v>230.54</v>
      </c>
      <c r="D41" s="1">
        <v>239.8</v>
      </c>
      <c r="E41" s="1">
        <v>9.25</v>
      </c>
      <c r="F41" s="1">
        <v>0.0</v>
      </c>
      <c r="G41" s="1">
        <v>9.25</v>
      </c>
      <c r="H41" s="1">
        <v>160.0</v>
      </c>
      <c r="I41" s="1">
        <v>17.29</v>
      </c>
      <c r="J41" s="1">
        <v>17.29</v>
      </c>
      <c r="K41" s="1" t="s">
        <v>43</v>
      </c>
      <c r="L41" s="1">
        <v>-160.0</v>
      </c>
      <c r="M41" s="1">
        <v>0.0</v>
      </c>
    </row>
    <row r="42">
      <c r="A42" s="1" t="s">
        <v>41</v>
      </c>
      <c r="B42" s="1" t="s">
        <v>42</v>
      </c>
      <c r="C42" s="1">
        <v>239.93</v>
      </c>
      <c r="D42" s="1">
        <v>242.76</v>
      </c>
      <c r="E42" s="1">
        <v>2.83</v>
      </c>
      <c r="F42" s="1">
        <v>0.0</v>
      </c>
      <c r="G42" s="1">
        <v>2.83</v>
      </c>
      <c r="H42" s="1">
        <v>168.0</v>
      </c>
      <c r="I42" s="1">
        <v>59.27</v>
      </c>
      <c r="J42" s="1">
        <v>59.3</v>
      </c>
      <c r="K42" s="1" t="s">
        <v>44</v>
      </c>
      <c r="L42" s="1">
        <v>84.0</v>
      </c>
      <c r="M42" s="1">
        <v>84.0</v>
      </c>
    </row>
    <row r="43">
      <c r="A43" s="1" t="s">
        <v>41</v>
      </c>
      <c r="B43" s="1" t="s">
        <v>42</v>
      </c>
      <c r="C43" s="1">
        <v>243.16</v>
      </c>
      <c r="D43" s="1">
        <v>245.16</v>
      </c>
      <c r="E43" s="1">
        <v>2.0</v>
      </c>
      <c r="F43" s="1">
        <v>0.0</v>
      </c>
      <c r="G43" s="1">
        <v>2.0</v>
      </c>
      <c r="H43" s="1">
        <v>168.0</v>
      </c>
      <c r="I43" s="1">
        <v>83.95</v>
      </c>
      <c r="J43" s="1">
        <v>84.01</v>
      </c>
      <c r="K43" s="1" t="s">
        <v>44</v>
      </c>
      <c r="L43" s="1">
        <v>84.0</v>
      </c>
      <c r="M43" s="1">
        <v>84.0</v>
      </c>
    </row>
    <row r="44">
      <c r="A44" s="1" t="s">
        <v>41</v>
      </c>
      <c r="B44" s="1" t="s">
        <v>42</v>
      </c>
      <c r="C44" s="1">
        <v>245.29</v>
      </c>
      <c r="D44" s="1">
        <v>252.16</v>
      </c>
      <c r="E44" s="1">
        <v>6.87</v>
      </c>
      <c r="F44" s="1">
        <v>0.0</v>
      </c>
      <c r="G44" s="1">
        <v>6.87</v>
      </c>
      <c r="H44" s="1">
        <v>160.0</v>
      </c>
      <c r="I44" s="1">
        <v>23.29</v>
      </c>
      <c r="J44" s="1">
        <v>23.29</v>
      </c>
      <c r="K44" s="1" t="s">
        <v>43</v>
      </c>
      <c r="L44" s="1">
        <v>-160.0</v>
      </c>
      <c r="M44" s="1">
        <v>0.0</v>
      </c>
    </row>
    <row r="45">
      <c r="A45" s="1" t="s">
        <v>41</v>
      </c>
      <c r="B45" s="1" t="s">
        <v>42</v>
      </c>
      <c r="C45" s="1">
        <v>252.2</v>
      </c>
      <c r="D45" s="1">
        <v>260.63</v>
      </c>
      <c r="E45" s="1">
        <v>8.44</v>
      </c>
      <c r="F45" s="1">
        <v>0.0</v>
      </c>
      <c r="G45" s="1">
        <v>8.44</v>
      </c>
      <c r="H45" s="1">
        <v>160.0</v>
      </c>
      <c r="I45" s="1">
        <v>18.96</v>
      </c>
      <c r="J45" s="1">
        <v>18.96</v>
      </c>
      <c r="K45" s="1" t="s">
        <v>43</v>
      </c>
      <c r="L45" s="1">
        <v>-160.0</v>
      </c>
      <c r="M45" s="1">
        <v>0.0</v>
      </c>
    </row>
    <row r="46">
      <c r="A46" s="1" t="s">
        <v>41</v>
      </c>
      <c r="B46" s="1" t="s">
        <v>42</v>
      </c>
      <c r="C46" s="1">
        <v>260.78</v>
      </c>
      <c r="D46" s="1">
        <v>268.13</v>
      </c>
      <c r="E46" s="1">
        <v>7.35</v>
      </c>
      <c r="F46" s="1">
        <v>0.0</v>
      </c>
      <c r="G46" s="1">
        <v>7.35</v>
      </c>
      <c r="H46" s="1">
        <v>160.0</v>
      </c>
      <c r="I46" s="1">
        <v>21.77</v>
      </c>
      <c r="J46" s="1">
        <v>21.77</v>
      </c>
      <c r="K46" s="1" t="s">
        <v>43</v>
      </c>
      <c r="L46" s="1">
        <v>-160.0</v>
      </c>
      <c r="M46" s="1">
        <v>0.0</v>
      </c>
    </row>
    <row r="47">
      <c r="A47" s="1" t="s">
        <v>41</v>
      </c>
      <c r="B47" s="1" t="s">
        <v>42</v>
      </c>
      <c r="C47" s="1">
        <v>268.29</v>
      </c>
      <c r="D47" s="1">
        <v>276.93</v>
      </c>
      <c r="E47" s="1">
        <v>8.64</v>
      </c>
      <c r="F47" s="1">
        <v>0.0</v>
      </c>
      <c r="G47" s="1">
        <v>8.64</v>
      </c>
      <c r="H47" s="1">
        <v>160.0</v>
      </c>
      <c r="I47" s="1">
        <v>18.52</v>
      </c>
      <c r="J47" s="1">
        <v>18.52</v>
      </c>
      <c r="K47" s="1" t="s">
        <v>43</v>
      </c>
      <c r="L47" s="1">
        <v>-160.0</v>
      </c>
      <c r="M47" s="1">
        <v>0.0</v>
      </c>
    </row>
    <row r="48">
      <c r="A48" s="1" t="s">
        <v>41</v>
      </c>
      <c r="B48" s="1" t="s">
        <v>42</v>
      </c>
      <c r="C48" s="1">
        <v>276.93</v>
      </c>
      <c r="D48" s="1">
        <v>279.53</v>
      </c>
      <c r="E48" s="1">
        <v>2.6</v>
      </c>
      <c r="F48" s="1">
        <v>0.0</v>
      </c>
      <c r="G48" s="1">
        <v>2.6</v>
      </c>
      <c r="H48" s="1">
        <v>168.0</v>
      </c>
      <c r="I48" s="1">
        <v>64.67</v>
      </c>
      <c r="J48" s="1">
        <v>64.7</v>
      </c>
      <c r="K48" s="1" t="s">
        <v>44</v>
      </c>
      <c r="L48" s="1">
        <v>84.0</v>
      </c>
      <c r="M48" s="1">
        <v>84.0</v>
      </c>
    </row>
    <row r="49">
      <c r="A49" s="1" t="s">
        <v>41</v>
      </c>
      <c r="B49" s="1" t="s">
        <v>42</v>
      </c>
      <c r="C49" s="1">
        <v>279.8</v>
      </c>
      <c r="D49" s="1">
        <v>282.04</v>
      </c>
      <c r="E49" s="1">
        <v>2.25</v>
      </c>
      <c r="F49" s="1">
        <v>0.0</v>
      </c>
      <c r="G49" s="1">
        <v>2.24</v>
      </c>
      <c r="H49" s="1">
        <v>168.0</v>
      </c>
      <c r="I49" s="1">
        <v>74.81</v>
      </c>
      <c r="J49" s="1">
        <v>74.85</v>
      </c>
      <c r="K49" s="1" t="s">
        <v>44</v>
      </c>
      <c r="L49" s="1">
        <v>84.0</v>
      </c>
      <c r="M49" s="1">
        <v>84.0</v>
      </c>
    </row>
    <row r="50">
      <c r="A50" s="1" t="s">
        <v>41</v>
      </c>
      <c r="B50" s="1" t="s">
        <v>42</v>
      </c>
      <c r="C50" s="1">
        <v>282.44</v>
      </c>
      <c r="D50" s="1">
        <v>286.41</v>
      </c>
      <c r="E50" s="1">
        <v>3.97</v>
      </c>
      <c r="F50" s="1">
        <v>0.0</v>
      </c>
      <c r="G50" s="1">
        <v>3.97</v>
      </c>
      <c r="H50" s="1">
        <v>160.0</v>
      </c>
      <c r="I50" s="1">
        <v>40.32</v>
      </c>
      <c r="J50" s="1">
        <v>40.32</v>
      </c>
      <c r="K50" s="1" t="s">
        <v>43</v>
      </c>
      <c r="L50" s="1">
        <v>-160.0</v>
      </c>
      <c r="M50" s="1">
        <v>0.0</v>
      </c>
    </row>
    <row r="51">
      <c r="A51" s="1" t="s">
        <v>41</v>
      </c>
      <c r="B51" s="1" t="s">
        <v>42</v>
      </c>
      <c r="C51" s="1">
        <v>286.43</v>
      </c>
      <c r="D51" s="1">
        <v>296.72</v>
      </c>
      <c r="E51" s="1">
        <v>10.29</v>
      </c>
      <c r="F51" s="1">
        <v>0.0</v>
      </c>
      <c r="G51" s="1">
        <v>10.29</v>
      </c>
      <c r="H51" s="1">
        <v>160.0</v>
      </c>
      <c r="I51" s="1">
        <v>15.55</v>
      </c>
      <c r="J51" s="1">
        <v>15.55</v>
      </c>
      <c r="K51" s="1" t="s">
        <v>43</v>
      </c>
      <c r="L51" s="1">
        <v>-160.0</v>
      </c>
      <c r="M51" s="1">
        <v>0.0</v>
      </c>
    </row>
    <row r="52">
      <c r="A52" s="1" t="s">
        <v>41</v>
      </c>
      <c r="B52" s="1" t="s">
        <v>42</v>
      </c>
      <c r="C52" s="1">
        <v>296.79</v>
      </c>
      <c r="D52" s="1">
        <v>303.68</v>
      </c>
      <c r="E52" s="1">
        <v>6.89</v>
      </c>
      <c r="F52" s="1">
        <v>0.0</v>
      </c>
      <c r="G52" s="1">
        <v>6.89</v>
      </c>
      <c r="H52" s="1">
        <v>160.0</v>
      </c>
      <c r="I52" s="1">
        <v>23.21</v>
      </c>
      <c r="J52" s="1">
        <v>23.21</v>
      </c>
      <c r="K52" s="1" t="s">
        <v>43</v>
      </c>
      <c r="L52" s="1">
        <v>-160.0</v>
      </c>
      <c r="M52" s="1">
        <v>0.0</v>
      </c>
    </row>
    <row r="53">
      <c r="A53" s="1" t="s">
        <v>41</v>
      </c>
      <c r="B53" s="1" t="s">
        <v>42</v>
      </c>
      <c r="C53" s="1">
        <v>303.71</v>
      </c>
      <c r="D53" s="1">
        <v>312.29</v>
      </c>
      <c r="E53" s="1">
        <v>8.58</v>
      </c>
      <c r="F53" s="1">
        <v>0.0</v>
      </c>
      <c r="G53" s="1">
        <v>8.58</v>
      </c>
      <c r="H53" s="1">
        <v>160.0</v>
      </c>
      <c r="I53" s="1">
        <v>18.66</v>
      </c>
      <c r="J53" s="1">
        <v>18.66</v>
      </c>
      <c r="K53" s="1" t="s">
        <v>43</v>
      </c>
      <c r="L53" s="1">
        <v>-160.0</v>
      </c>
      <c r="M53" s="1">
        <v>0.0</v>
      </c>
    </row>
    <row r="54">
      <c r="A54" s="1" t="s">
        <v>41</v>
      </c>
      <c r="B54" s="1" t="s">
        <v>42</v>
      </c>
      <c r="C54" s="1">
        <v>312.34</v>
      </c>
      <c r="D54" s="1">
        <v>314.78</v>
      </c>
      <c r="E54" s="1">
        <v>2.44</v>
      </c>
      <c r="F54" s="1">
        <v>0.0</v>
      </c>
      <c r="G54" s="1">
        <v>2.44</v>
      </c>
      <c r="H54" s="1">
        <v>168.0</v>
      </c>
      <c r="I54" s="1">
        <v>68.79</v>
      </c>
      <c r="J54" s="1">
        <v>68.83</v>
      </c>
      <c r="K54" s="1" t="s">
        <v>44</v>
      </c>
      <c r="L54" s="1">
        <v>84.0</v>
      </c>
      <c r="M54" s="1">
        <v>84.0</v>
      </c>
    </row>
    <row r="55">
      <c r="A55" s="1" t="s">
        <v>41</v>
      </c>
      <c r="B55" s="1" t="s">
        <v>42</v>
      </c>
      <c r="C55" s="1">
        <v>315.44</v>
      </c>
      <c r="D55" s="1">
        <v>317.92</v>
      </c>
      <c r="E55" s="1">
        <v>2.48</v>
      </c>
      <c r="F55" s="1">
        <v>0.0</v>
      </c>
      <c r="G55" s="1">
        <v>2.48</v>
      </c>
      <c r="H55" s="1">
        <v>168.0</v>
      </c>
      <c r="I55" s="1">
        <v>67.74</v>
      </c>
      <c r="J55" s="1">
        <v>67.78</v>
      </c>
      <c r="K55" s="1" t="s">
        <v>44</v>
      </c>
      <c r="L55" s="1">
        <v>84.0</v>
      </c>
      <c r="M55" s="1">
        <v>84.0</v>
      </c>
    </row>
    <row r="56">
      <c r="A56" s="1" t="s">
        <v>41</v>
      </c>
      <c r="B56" s="1" t="s">
        <v>42</v>
      </c>
      <c r="C56" s="1">
        <v>318.13</v>
      </c>
      <c r="D56" s="1">
        <v>323.87</v>
      </c>
      <c r="E56" s="1">
        <v>5.74</v>
      </c>
      <c r="F56" s="1">
        <v>0.0</v>
      </c>
      <c r="G56" s="1">
        <v>5.74</v>
      </c>
      <c r="H56" s="1">
        <v>160.0</v>
      </c>
      <c r="I56" s="1">
        <v>27.88</v>
      </c>
      <c r="J56" s="1">
        <v>27.88</v>
      </c>
      <c r="K56" s="1" t="s">
        <v>43</v>
      </c>
      <c r="L56" s="1">
        <v>-160.0</v>
      </c>
      <c r="M56" s="1">
        <v>0.0</v>
      </c>
    </row>
    <row r="57">
      <c r="A57" s="1" t="s">
        <v>41</v>
      </c>
      <c r="B57" s="1" t="s">
        <v>42</v>
      </c>
      <c r="C57" s="1">
        <v>323.9</v>
      </c>
      <c r="D57" s="1">
        <v>329.97</v>
      </c>
      <c r="E57" s="1">
        <v>6.07</v>
      </c>
      <c r="F57" s="1">
        <v>0.0</v>
      </c>
      <c r="G57" s="1">
        <v>6.07</v>
      </c>
      <c r="H57" s="1">
        <v>160.0</v>
      </c>
      <c r="I57" s="1">
        <v>26.37</v>
      </c>
      <c r="J57" s="1">
        <v>26.37</v>
      </c>
      <c r="K57" s="1" t="s">
        <v>43</v>
      </c>
      <c r="L57" s="1">
        <v>-160.0</v>
      </c>
      <c r="M57" s="1">
        <v>0.0</v>
      </c>
    </row>
    <row r="58">
      <c r="A58" s="1" t="s">
        <v>41</v>
      </c>
      <c r="B58" s="1" t="s">
        <v>42</v>
      </c>
      <c r="C58" s="1">
        <v>330.68</v>
      </c>
      <c r="D58" s="1">
        <v>338.94</v>
      </c>
      <c r="E58" s="1">
        <v>8.26</v>
      </c>
      <c r="F58" s="1">
        <v>0.0</v>
      </c>
      <c r="G58" s="1">
        <v>8.26</v>
      </c>
      <c r="H58" s="1">
        <v>160.0</v>
      </c>
      <c r="I58" s="1">
        <v>19.36</v>
      </c>
      <c r="J58" s="1">
        <v>19.36</v>
      </c>
      <c r="K58" s="1" t="s">
        <v>43</v>
      </c>
      <c r="L58" s="1">
        <v>-160.0</v>
      </c>
      <c r="M58" s="1">
        <v>0.0</v>
      </c>
    </row>
    <row r="59">
      <c r="A59" s="1" t="s">
        <v>41</v>
      </c>
      <c r="B59" s="1" t="s">
        <v>42</v>
      </c>
      <c r="C59" s="1">
        <v>339.06</v>
      </c>
      <c r="D59" s="1">
        <v>347.92</v>
      </c>
      <c r="E59" s="1">
        <v>8.86</v>
      </c>
      <c r="F59" s="1">
        <v>0.0</v>
      </c>
      <c r="G59" s="1">
        <v>8.86</v>
      </c>
      <c r="H59" s="1">
        <v>160.0</v>
      </c>
      <c r="I59" s="1">
        <v>18.07</v>
      </c>
      <c r="J59" s="1">
        <v>18.07</v>
      </c>
      <c r="K59" s="1" t="s">
        <v>43</v>
      </c>
      <c r="L59" s="1">
        <v>-160.0</v>
      </c>
      <c r="M59" s="1">
        <v>0.0</v>
      </c>
    </row>
    <row r="60">
      <c r="A60" s="1" t="s">
        <v>41</v>
      </c>
      <c r="B60" s="1" t="s">
        <v>42</v>
      </c>
      <c r="C60" s="1">
        <v>348.11</v>
      </c>
      <c r="D60" s="1">
        <v>350.07</v>
      </c>
      <c r="E60" s="1">
        <v>1.95</v>
      </c>
      <c r="F60" s="1">
        <v>0.0</v>
      </c>
      <c r="G60" s="1">
        <v>1.95</v>
      </c>
      <c r="H60" s="1">
        <v>168.0</v>
      </c>
      <c r="I60" s="1">
        <v>86.07</v>
      </c>
      <c r="J60" s="1">
        <v>86.12</v>
      </c>
      <c r="K60" s="1" t="s">
        <v>44</v>
      </c>
      <c r="L60" s="1">
        <v>84.0</v>
      </c>
      <c r="M60" s="1">
        <v>84.0</v>
      </c>
    </row>
    <row r="61">
      <c r="A61" s="1" t="s">
        <v>41</v>
      </c>
      <c r="B61" s="1" t="s">
        <v>42</v>
      </c>
      <c r="C61" s="1">
        <v>350.35</v>
      </c>
      <c r="D61" s="1">
        <v>352.91</v>
      </c>
      <c r="E61" s="1">
        <v>2.56</v>
      </c>
      <c r="F61" s="1">
        <v>0.0</v>
      </c>
      <c r="G61" s="1">
        <v>2.56</v>
      </c>
      <c r="H61" s="1">
        <v>168.0</v>
      </c>
      <c r="I61" s="1">
        <v>65.59</v>
      </c>
      <c r="J61" s="1">
        <v>65.63</v>
      </c>
      <c r="K61" s="1" t="s">
        <v>44</v>
      </c>
      <c r="L61" s="1">
        <v>84.0</v>
      </c>
      <c r="M61" s="1">
        <v>84.0</v>
      </c>
    </row>
    <row r="62">
      <c r="A62" s="1" t="s">
        <v>41</v>
      </c>
      <c r="B62" s="1" t="s">
        <v>42</v>
      </c>
      <c r="C62" s="1">
        <v>353.67</v>
      </c>
      <c r="D62" s="1">
        <v>359.03</v>
      </c>
      <c r="E62" s="1">
        <v>5.35</v>
      </c>
      <c r="F62" s="1">
        <v>0.0</v>
      </c>
      <c r="G62" s="1">
        <v>5.35</v>
      </c>
      <c r="H62" s="1">
        <v>160.0</v>
      </c>
      <c r="I62" s="1">
        <v>29.88</v>
      </c>
      <c r="J62" s="1">
        <v>29.88</v>
      </c>
      <c r="K62" s="1" t="s">
        <v>43</v>
      </c>
      <c r="L62" s="1">
        <v>-160.0</v>
      </c>
      <c r="M62" s="1">
        <v>0.0</v>
      </c>
    </row>
    <row r="63">
      <c r="A63" s="1" t="s">
        <v>41</v>
      </c>
      <c r="B63" s="1" t="s">
        <v>42</v>
      </c>
      <c r="C63" s="1">
        <v>359.19</v>
      </c>
      <c r="D63" s="1">
        <v>365.87</v>
      </c>
      <c r="E63" s="1">
        <v>6.68</v>
      </c>
      <c r="F63" s="1">
        <v>0.0</v>
      </c>
      <c r="G63" s="1">
        <v>6.68</v>
      </c>
      <c r="H63" s="1">
        <v>160.0</v>
      </c>
      <c r="I63" s="1">
        <v>23.96</v>
      </c>
      <c r="J63" s="1">
        <v>23.96</v>
      </c>
      <c r="K63" s="1" t="s">
        <v>43</v>
      </c>
      <c r="L63" s="1">
        <v>-160.0</v>
      </c>
      <c r="M63" s="1">
        <v>0.0</v>
      </c>
    </row>
    <row r="64">
      <c r="A64" s="1" t="s">
        <v>41</v>
      </c>
      <c r="B64" s="1" t="s">
        <v>42</v>
      </c>
      <c r="C64" s="1">
        <v>365.9</v>
      </c>
      <c r="D64" s="1">
        <v>372.18</v>
      </c>
      <c r="E64" s="1">
        <v>6.28</v>
      </c>
      <c r="F64" s="1">
        <v>0.0</v>
      </c>
      <c r="G64" s="1">
        <v>6.28</v>
      </c>
      <c r="H64" s="1">
        <v>160.0</v>
      </c>
      <c r="I64" s="1">
        <v>25.47</v>
      </c>
      <c r="J64" s="1">
        <v>25.47</v>
      </c>
      <c r="K64" s="1" t="s">
        <v>43</v>
      </c>
      <c r="L64" s="1">
        <v>-160.0</v>
      </c>
      <c r="M64" s="1">
        <v>0.0</v>
      </c>
    </row>
    <row r="65">
      <c r="A65" s="1" t="s">
        <v>41</v>
      </c>
      <c r="B65" s="1" t="s">
        <v>42</v>
      </c>
      <c r="C65" s="1">
        <v>372.26</v>
      </c>
      <c r="D65" s="1">
        <v>379.97</v>
      </c>
      <c r="E65" s="1">
        <v>7.7</v>
      </c>
      <c r="F65" s="1">
        <v>0.0</v>
      </c>
      <c r="G65" s="1">
        <v>7.7</v>
      </c>
      <c r="H65" s="1">
        <v>160.0</v>
      </c>
      <c r="I65" s="1">
        <v>20.78</v>
      </c>
      <c r="J65" s="1">
        <v>20.78</v>
      </c>
      <c r="K65" s="1" t="s">
        <v>43</v>
      </c>
      <c r="L65" s="1">
        <v>-160.0</v>
      </c>
      <c r="M65" s="1">
        <v>0.0</v>
      </c>
    </row>
    <row r="66">
      <c r="A66" s="1" t="s">
        <v>41</v>
      </c>
      <c r="B66" s="1" t="s">
        <v>42</v>
      </c>
      <c r="C66" s="1">
        <v>380.01</v>
      </c>
      <c r="D66" s="1">
        <v>382.28</v>
      </c>
      <c r="E66" s="1">
        <v>2.27</v>
      </c>
      <c r="F66" s="1">
        <v>0.0</v>
      </c>
      <c r="G66" s="1">
        <v>2.26</v>
      </c>
      <c r="H66" s="1">
        <v>168.0</v>
      </c>
      <c r="I66" s="1">
        <v>74.15</v>
      </c>
      <c r="J66" s="1">
        <v>74.2</v>
      </c>
      <c r="K66" s="1" t="s">
        <v>44</v>
      </c>
      <c r="L66" s="1">
        <v>84.0</v>
      </c>
      <c r="M66" s="1">
        <v>84.0</v>
      </c>
    </row>
    <row r="67">
      <c r="A67" s="1" t="s">
        <v>41</v>
      </c>
      <c r="B67" s="1" t="s">
        <v>42</v>
      </c>
      <c r="C67" s="1">
        <v>382.41</v>
      </c>
      <c r="D67" s="1">
        <v>384.61</v>
      </c>
      <c r="E67" s="1">
        <v>2.2</v>
      </c>
      <c r="F67" s="1">
        <v>0.0</v>
      </c>
      <c r="G67" s="1">
        <v>2.2</v>
      </c>
      <c r="H67" s="1">
        <v>168.0</v>
      </c>
      <c r="I67" s="1">
        <v>76.48</v>
      </c>
      <c r="J67" s="1">
        <v>76.52</v>
      </c>
      <c r="K67" s="1" t="s">
        <v>44</v>
      </c>
      <c r="L67" s="1">
        <v>84.0</v>
      </c>
      <c r="M67" s="1">
        <v>84.0</v>
      </c>
    </row>
    <row r="68">
      <c r="A68" s="1" t="s">
        <v>41</v>
      </c>
      <c r="B68" s="1" t="s">
        <v>42</v>
      </c>
      <c r="C68" s="1">
        <v>384.74</v>
      </c>
      <c r="D68" s="1">
        <v>393.86</v>
      </c>
      <c r="E68" s="1">
        <v>9.11</v>
      </c>
      <c r="F68" s="1">
        <v>0.0</v>
      </c>
      <c r="G68" s="1">
        <v>9.11</v>
      </c>
      <c r="H68" s="1">
        <v>160.0</v>
      </c>
      <c r="I68" s="1">
        <v>17.56</v>
      </c>
      <c r="J68" s="1">
        <v>17.56</v>
      </c>
      <c r="K68" s="1" t="s">
        <v>43</v>
      </c>
      <c r="L68" s="1">
        <v>-160.0</v>
      </c>
      <c r="M68" s="1">
        <v>0.0</v>
      </c>
    </row>
    <row r="69">
      <c r="A69" s="1" t="s">
        <v>41</v>
      </c>
      <c r="B69" s="1" t="s">
        <v>42</v>
      </c>
      <c r="C69" s="1">
        <v>393.88</v>
      </c>
      <c r="D69" s="1">
        <v>401.08</v>
      </c>
      <c r="E69" s="1">
        <v>7.2</v>
      </c>
      <c r="F69" s="1">
        <v>0.0</v>
      </c>
      <c r="G69" s="1">
        <v>7.2</v>
      </c>
      <c r="H69" s="1">
        <v>160.0</v>
      </c>
      <c r="I69" s="1">
        <v>22.22</v>
      </c>
      <c r="J69" s="1">
        <v>22.22</v>
      </c>
      <c r="K69" s="1" t="s">
        <v>43</v>
      </c>
      <c r="L69" s="1">
        <v>-160.0</v>
      </c>
      <c r="M69" s="1">
        <v>0.0</v>
      </c>
    </row>
    <row r="70">
      <c r="A70" s="1" t="s">
        <v>41</v>
      </c>
      <c r="B70" s="1" t="s">
        <v>42</v>
      </c>
      <c r="C70" s="1">
        <v>401.15</v>
      </c>
      <c r="D70" s="1">
        <v>408.76</v>
      </c>
      <c r="E70" s="1">
        <v>7.6</v>
      </c>
      <c r="F70" s="1">
        <v>0.0</v>
      </c>
      <c r="G70" s="1">
        <v>7.6</v>
      </c>
      <c r="H70" s="1">
        <v>160.0</v>
      </c>
      <c r="I70" s="1">
        <v>21.04</v>
      </c>
      <c r="J70" s="1">
        <v>21.04</v>
      </c>
      <c r="K70" s="1" t="s">
        <v>43</v>
      </c>
      <c r="L70" s="1">
        <v>-160.0</v>
      </c>
      <c r="M70" s="1">
        <v>0.0</v>
      </c>
    </row>
    <row r="71">
      <c r="A71" s="1" t="s">
        <v>41</v>
      </c>
      <c r="B71" s="1" t="s">
        <v>42</v>
      </c>
      <c r="C71" s="1">
        <v>408.91</v>
      </c>
      <c r="D71" s="1">
        <v>418.01</v>
      </c>
      <c r="E71" s="1">
        <v>9.11</v>
      </c>
      <c r="F71" s="1">
        <v>0.0</v>
      </c>
      <c r="G71" s="1">
        <v>9.11</v>
      </c>
      <c r="H71" s="1">
        <v>160.0</v>
      </c>
      <c r="I71" s="1">
        <v>17.57</v>
      </c>
      <c r="J71" s="1">
        <v>17.57</v>
      </c>
      <c r="K71" s="1" t="s">
        <v>43</v>
      </c>
      <c r="L71" s="1">
        <v>-160.0</v>
      </c>
      <c r="M71" s="1">
        <v>0.0</v>
      </c>
    </row>
    <row r="72">
      <c r="A72" s="1" t="s">
        <v>41</v>
      </c>
      <c r="B72" s="1" t="s">
        <v>42</v>
      </c>
      <c r="C72" s="1">
        <v>418.04</v>
      </c>
      <c r="D72" s="1">
        <v>421.83</v>
      </c>
      <c r="E72" s="1">
        <v>3.79</v>
      </c>
      <c r="F72" s="1">
        <v>0.0</v>
      </c>
      <c r="G72" s="1">
        <v>3.79</v>
      </c>
      <c r="H72" s="1">
        <v>168.0</v>
      </c>
      <c r="I72" s="1">
        <v>44.28</v>
      </c>
      <c r="J72" s="1">
        <v>44.3</v>
      </c>
      <c r="K72" s="1" t="s">
        <v>44</v>
      </c>
      <c r="L72" s="1">
        <v>84.0</v>
      </c>
      <c r="M72" s="1">
        <v>84.0</v>
      </c>
    </row>
    <row r="73">
      <c r="A73" s="1" t="s">
        <v>41</v>
      </c>
      <c r="B73" s="1" t="s">
        <v>42</v>
      </c>
      <c r="C73" s="1">
        <v>422.34</v>
      </c>
      <c r="D73" s="1">
        <v>425.4</v>
      </c>
      <c r="E73" s="1">
        <v>3.06</v>
      </c>
      <c r="F73" s="1">
        <v>0.0</v>
      </c>
      <c r="G73" s="1">
        <v>3.06</v>
      </c>
      <c r="H73" s="1">
        <v>168.0</v>
      </c>
      <c r="I73" s="1">
        <v>54.88</v>
      </c>
      <c r="J73" s="1">
        <v>54.91</v>
      </c>
      <c r="K73" s="1" t="s">
        <v>44</v>
      </c>
      <c r="L73" s="1">
        <v>84.0</v>
      </c>
      <c r="M73" s="1">
        <v>84.0</v>
      </c>
    </row>
    <row r="74">
      <c r="A74" s="1" t="s">
        <v>41</v>
      </c>
      <c r="B74" s="1" t="s">
        <v>42</v>
      </c>
      <c r="C74" s="1">
        <v>425.59</v>
      </c>
      <c r="D74" s="1">
        <v>431.33</v>
      </c>
      <c r="E74" s="1">
        <v>5.74</v>
      </c>
      <c r="F74" s="1">
        <v>0.0</v>
      </c>
      <c r="G74" s="1">
        <v>5.74</v>
      </c>
      <c r="H74" s="1">
        <v>160.0</v>
      </c>
      <c r="I74" s="1">
        <v>27.87</v>
      </c>
      <c r="J74" s="1">
        <v>27.87</v>
      </c>
      <c r="K74" s="1" t="s">
        <v>43</v>
      </c>
      <c r="L74" s="1">
        <v>-160.0</v>
      </c>
      <c r="M74" s="1">
        <v>0.0</v>
      </c>
    </row>
    <row r="75">
      <c r="A75" s="1" t="s">
        <v>41</v>
      </c>
      <c r="B75" s="1" t="s">
        <v>42</v>
      </c>
      <c r="C75" s="1">
        <v>431.37</v>
      </c>
      <c r="D75" s="1">
        <v>438.79</v>
      </c>
      <c r="E75" s="1">
        <v>7.42</v>
      </c>
      <c r="F75" s="1">
        <v>0.0</v>
      </c>
      <c r="G75" s="1">
        <v>7.42</v>
      </c>
      <c r="H75" s="1">
        <v>160.0</v>
      </c>
      <c r="I75" s="1">
        <v>21.57</v>
      </c>
      <c r="J75" s="1">
        <v>21.57</v>
      </c>
      <c r="K75" s="1" t="s">
        <v>43</v>
      </c>
      <c r="L75" s="1">
        <v>-160.0</v>
      </c>
      <c r="M75" s="1">
        <v>0.0</v>
      </c>
    </row>
    <row r="76">
      <c r="A76" s="1" t="s">
        <v>41</v>
      </c>
      <c r="B76" s="1" t="s">
        <v>42</v>
      </c>
      <c r="C76" s="1">
        <v>438.93</v>
      </c>
      <c r="D76" s="1">
        <v>447.48</v>
      </c>
      <c r="E76" s="1">
        <v>8.55</v>
      </c>
      <c r="F76" s="1">
        <v>0.0</v>
      </c>
      <c r="G76" s="1">
        <v>8.55</v>
      </c>
      <c r="H76" s="1">
        <v>160.0</v>
      </c>
      <c r="I76" s="1">
        <v>18.72</v>
      </c>
      <c r="J76" s="1">
        <v>18.72</v>
      </c>
      <c r="K76" s="1" t="s">
        <v>43</v>
      </c>
      <c r="L76" s="1">
        <v>-160.0</v>
      </c>
      <c r="M76" s="1">
        <v>0.0</v>
      </c>
    </row>
    <row r="77">
      <c r="A77" s="1" t="s">
        <v>41</v>
      </c>
      <c r="B77" s="1" t="s">
        <v>42</v>
      </c>
      <c r="C77" s="1">
        <v>447.51</v>
      </c>
      <c r="D77" s="1">
        <v>454.96</v>
      </c>
      <c r="E77" s="1">
        <v>7.46</v>
      </c>
      <c r="F77" s="1">
        <v>0.0</v>
      </c>
      <c r="G77" s="1">
        <v>7.46</v>
      </c>
      <c r="H77" s="1">
        <v>160.0</v>
      </c>
      <c r="I77" s="1">
        <v>21.46</v>
      </c>
      <c r="J77" s="1">
        <v>21.46</v>
      </c>
      <c r="K77" s="1" t="s">
        <v>43</v>
      </c>
      <c r="L77" s="1">
        <v>-160.0</v>
      </c>
      <c r="M77" s="1">
        <v>0.0</v>
      </c>
    </row>
    <row r="78">
      <c r="A78" s="1" t="s">
        <v>41</v>
      </c>
      <c r="B78" s="1" t="s">
        <v>42</v>
      </c>
      <c r="C78" s="1">
        <v>455.06</v>
      </c>
      <c r="D78" s="1">
        <v>458.13</v>
      </c>
      <c r="E78" s="1">
        <v>3.07</v>
      </c>
      <c r="F78" s="1">
        <v>0.0</v>
      </c>
      <c r="G78" s="1">
        <v>3.07</v>
      </c>
      <c r="H78" s="1">
        <v>168.0</v>
      </c>
      <c r="I78" s="1">
        <v>54.78</v>
      </c>
      <c r="J78" s="1">
        <v>54.81</v>
      </c>
      <c r="K78" s="1" t="s">
        <v>44</v>
      </c>
      <c r="L78" s="1">
        <v>84.0</v>
      </c>
      <c r="M78" s="1">
        <v>84.0</v>
      </c>
    </row>
    <row r="79">
      <c r="A79" s="1" t="s">
        <v>41</v>
      </c>
      <c r="B79" s="1" t="s">
        <v>42</v>
      </c>
      <c r="C79" s="1">
        <v>458.79</v>
      </c>
      <c r="D79" s="1">
        <v>461.88</v>
      </c>
      <c r="E79" s="1">
        <v>3.09</v>
      </c>
      <c r="F79" s="1">
        <v>0.0</v>
      </c>
      <c r="G79" s="1">
        <v>3.09</v>
      </c>
      <c r="H79" s="1">
        <v>168.0</v>
      </c>
      <c r="I79" s="1">
        <v>54.36</v>
      </c>
      <c r="J79" s="1">
        <v>54.39</v>
      </c>
      <c r="K79" s="1" t="s">
        <v>44</v>
      </c>
      <c r="L79" s="1">
        <v>84.0</v>
      </c>
      <c r="M79" s="1">
        <v>84.0</v>
      </c>
    </row>
    <row r="80">
      <c r="A80" s="1" t="s">
        <v>41</v>
      </c>
      <c r="B80" s="1" t="s">
        <v>42</v>
      </c>
      <c r="C80" s="1">
        <v>462.09</v>
      </c>
      <c r="D80" s="1">
        <v>468.99</v>
      </c>
      <c r="E80" s="1">
        <v>6.9</v>
      </c>
      <c r="F80" s="1">
        <v>0.0</v>
      </c>
      <c r="G80" s="1">
        <v>6.9</v>
      </c>
      <c r="H80" s="1">
        <v>160.0</v>
      </c>
      <c r="I80" s="1">
        <v>23.19</v>
      </c>
      <c r="J80" s="1">
        <v>23.19</v>
      </c>
      <c r="K80" s="1" t="s">
        <v>43</v>
      </c>
      <c r="L80" s="1">
        <v>-160.0</v>
      </c>
      <c r="M80" s="1">
        <v>0.0</v>
      </c>
    </row>
    <row r="81">
      <c r="A81" s="1" t="s">
        <v>41</v>
      </c>
      <c r="B81" s="1" t="s">
        <v>42</v>
      </c>
      <c r="C81" s="1">
        <v>469.0</v>
      </c>
      <c r="D81" s="1">
        <v>477.72</v>
      </c>
      <c r="E81" s="1">
        <v>8.72</v>
      </c>
      <c r="F81" s="1">
        <v>0.0</v>
      </c>
      <c r="G81" s="1">
        <v>8.72</v>
      </c>
      <c r="H81" s="1">
        <v>160.0</v>
      </c>
      <c r="I81" s="1">
        <v>18.34</v>
      </c>
      <c r="J81" s="1">
        <v>18.34</v>
      </c>
      <c r="K81" s="1" t="s">
        <v>43</v>
      </c>
      <c r="L81" s="1">
        <v>-160.0</v>
      </c>
      <c r="M81" s="1">
        <v>0.0</v>
      </c>
    </row>
    <row r="82">
      <c r="A82" s="1" t="s">
        <v>41</v>
      </c>
      <c r="B82" s="1" t="s">
        <v>42</v>
      </c>
      <c r="C82" s="1">
        <v>477.75</v>
      </c>
      <c r="D82" s="1">
        <v>485.57</v>
      </c>
      <c r="E82" s="1">
        <v>7.82</v>
      </c>
      <c r="F82" s="1">
        <v>0.0</v>
      </c>
      <c r="G82" s="1">
        <v>7.82</v>
      </c>
      <c r="H82" s="1">
        <v>160.0</v>
      </c>
      <c r="I82" s="1">
        <v>20.46</v>
      </c>
      <c r="J82" s="1">
        <v>20.46</v>
      </c>
      <c r="K82" s="1" t="s">
        <v>43</v>
      </c>
      <c r="L82" s="1">
        <v>-160.0</v>
      </c>
      <c r="M82" s="1">
        <v>0.0</v>
      </c>
    </row>
    <row r="83">
      <c r="A83" s="1" t="s">
        <v>41</v>
      </c>
      <c r="B83" s="1" t="s">
        <v>42</v>
      </c>
      <c r="C83" s="1">
        <v>485.59</v>
      </c>
      <c r="D83" s="1">
        <v>488.26</v>
      </c>
      <c r="E83" s="1">
        <v>2.67</v>
      </c>
      <c r="F83" s="1">
        <v>0.0</v>
      </c>
      <c r="G83" s="1">
        <v>2.67</v>
      </c>
      <c r="H83" s="1">
        <v>160.0</v>
      </c>
      <c r="I83" s="1">
        <v>59.93</v>
      </c>
      <c r="J83" s="1">
        <v>59.93</v>
      </c>
      <c r="K83" s="1" t="s">
        <v>43</v>
      </c>
      <c r="L83" s="1">
        <v>-160.0</v>
      </c>
      <c r="M83" s="1">
        <v>0.0</v>
      </c>
    </row>
    <row r="84">
      <c r="A84" s="1" t="s">
        <v>41</v>
      </c>
      <c r="B84" s="1" t="s">
        <v>42</v>
      </c>
      <c r="C84" s="1">
        <v>488.3</v>
      </c>
      <c r="D84" s="1">
        <v>490.75</v>
      </c>
      <c r="E84" s="1">
        <v>2.44</v>
      </c>
      <c r="F84" s="1">
        <v>0.0</v>
      </c>
      <c r="G84" s="1">
        <v>2.44</v>
      </c>
      <c r="H84" s="1">
        <v>168.0</v>
      </c>
      <c r="I84" s="1">
        <v>68.74</v>
      </c>
      <c r="J84" s="1">
        <v>68.78</v>
      </c>
      <c r="K84" s="1" t="s">
        <v>44</v>
      </c>
      <c r="L84" s="1">
        <v>84.0</v>
      </c>
      <c r="M84" s="1">
        <v>84.0</v>
      </c>
    </row>
    <row r="85">
      <c r="A85" s="1" t="s">
        <v>41</v>
      </c>
      <c r="B85" s="1" t="s">
        <v>42</v>
      </c>
      <c r="C85" s="1">
        <v>491.01</v>
      </c>
      <c r="D85" s="1">
        <v>493.97</v>
      </c>
      <c r="E85" s="1">
        <v>2.96</v>
      </c>
      <c r="F85" s="1">
        <v>0.0</v>
      </c>
      <c r="G85" s="1">
        <v>2.96</v>
      </c>
      <c r="H85" s="1">
        <v>168.0</v>
      </c>
      <c r="I85" s="1">
        <v>56.76</v>
      </c>
      <c r="J85" s="1">
        <v>56.78</v>
      </c>
      <c r="K85" s="1" t="s">
        <v>44</v>
      </c>
      <c r="L85" s="1">
        <v>84.0</v>
      </c>
      <c r="M85" s="1">
        <v>84.0</v>
      </c>
    </row>
    <row r="86">
      <c r="A86" s="1" t="s">
        <v>41</v>
      </c>
      <c r="B86" s="1" t="s">
        <v>42</v>
      </c>
      <c r="C86" s="1">
        <v>494.26</v>
      </c>
      <c r="D86" s="1">
        <v>500.15</v>
      </c>
      <c r="E86" s="1">
        <v>5.89</v>
      </c>
      <c r="F86" s="1">
        <v>0.0</v>
      </c>
      <c r="G86" s="1">
        <v>5.89</v>
      </c>
      <c r="H86" s="1">
        <v>160.0</v>
      </c>
      <c r="I86" s="1">
        <v>27.17</v>
      </c>
      <c r="J86" s="1">
        <v>27.17</v>
      </c>
      <c r="K86" s="1" t="s">
        <v>43</v>
      </c>
      <c r="L86" s="1">
        <v>-160.0</v>
      </c>
      <c r="M86" s="1">
        <v>0.0</v>
      </c>
    </row>
    <row r="87">
      <c r="A87" s="1" t="s">
        <v>41</v>
      </c>
      <c r="B87" s="1" t="s">
        <v>42</v>
      </c>
      <c r="C87" s="1">
        <v>500.18</v>
      </c>
      <c r="D87" s="1">
        <v>508.94</v>
      </c>
      <c r="E87" s="1">
        <v>8.76</v>
      </c>
      <c r="F87" s="1">
        <v>0.0</v>
      </c>
      <c r="G87" s="1">
        <v>8.76</v>
      </c>
      <c r="H87" s="1">
        <v>160.0</v>
      </c>
      <c r="I87" s="1">
        <v>18.27</v>
      </c>
      <c r="J87" s="1">
        <v>18.27</v>
      </c>
      <c r="K87" s="1" t="s">
        <v>43</v>
      </c>
      <c r="L87" s="1">
        <v>-160.0</v>
      </c>
      <c r="M87" s="1">
        <v>0.0</v>
      </c>
    </row>
    <row r="88">
      <c r="A88" s="1" t="s">
        <v>41</v>
      </c>
      <c r="B88" s="1" t="s">
        <v>42</v>
      </c>
      <c r="C88" s="1">
        <v>509.01</v>
      </c>
      <c r="D88" s="1">
        <v>515.9</v>
      </c>
      <c r="E88" s="1">
        <v>6.89</v>
      </c>
      <c r="F88" s="1">
        <v>0.0</v>
      </c>
      <c r="G88" s="1">
        <v>6.89</v>
      </c>
      <c r="H88" s="1">
        <v>160.0</v>
      </c>
      <c r="I88" s="1">
        <v>23.22</v>
      </c>
      <c r="J88" s="1">
        <v>23.22</v>
      </c>
      <c r="K88" s="1" t="s">
        <v>43</v>
      </c>
      <c r="L88" s="1">
        <v>-160.0</v>
      </c>
      <c r="M88" s="1">
        <v>0.0</v>
      </c>
    </row>
    <row r="89">
      <c r="A89" s="1" t="s">
        <v>41</v>
      </c>
      <c r="B89" s="1" t="s">
        <v>42</v>
      </c>
      <c r="C89" s="1">
        <v>515.92</v>
      </c>
      <c r="D89" s="1">
        <v>524.11</v>
      </c>
      <c r="E89" s="1">
        <v>8.19</v>
      </c>
      <c r="F89" s="1">
        <v>0.0</v>
      </c>
      <c r="G89" s="1">
        <v>8.19</v>
      </c>
      <c r="H89" s="1">
        <v>160.0</v>
      </c>
      <c r="I89" s="1">
        <v>19.52</v>
      </c>
      <c r="J89" s="1">
        <v>19.52</v>
      </c>
      <c r="K89" s="1" t="s">
        <v>43</v>
      </c>
      <c r="L89" s="1">
        <v>-160.0</v>
      </c>
      <c r="M89" s="1">
        <v>0.0</v>
      </c>
    </row>
    <row r="90">
      <c r="A90" s="1" t="s">
        <v>41</v>
      </c>
      <c r="B90" s="1" t="s">
        <v>42</v>
      </c>
      <c r="C90" s="1">
        <v>524.15</v>
      </c>
      <c r="D90" s="1">
        <v>526.21</v>
      </c>
      <c r="E90" s="1">
        <v>2.07</v>
      </c>
      <c r="F90" s="1">
        <v>0.0</v>
      </c>
      <c r="G90" s="1">
        <v>2.07</v>
      </c>
      <c r="H90" s="1">
        <v>168.0</v>
      </c>
      <c r="I90" s="1">
        <v>81.21</v>
      </c>
      <c r="J90" s="1">
        <v>81.26</v>
      </c>
      <c r="K90" s="1" t="s">
        <v>44</v>
      </c>
      <c r="L90" s="1">
        <v>84.0</v>
      </c>
      <c r="M90" s="1">
        <v>84.0</v>
      </c>
    </row>
    <row r="91">
      <c r="A91" s="1" t="s">
        <v>41</v>
      </c>
      <c r="B91" s="1" t="s">
        <v>42</v>
      </c>
      <c r="C91" s="1">
        <v>526.41</v>
      </c>
      <c r="D91" s="1">
        <v>530.66</v>
      </c>
      <c r="E91" s="1">
        <v>4.24</v>
      </c>
      <c r="F91" s="1">
        <v>0.0</v>
      </c>
      <c r="G91" s="1">
        <v>4.24</v>
      </c>
      <c r="H91" s="1">
        <v>168.0</v>
      </c>
      <c r="I91" s="1">
        <v>39.58</v>
      </c>
      <c r="J91" s="1">
        <v>39.59</v>
      </c>
      <c r="K91" s="1" t="s">
        <v>44</v>
      </c>
      <c r="L91" s="1">
        <v>84.0</v>
      </c>
      <c r="M91" s="1">
        <v>84.0</v>
      </c>
    </row>
    <row r="92">
      <c r="A92" s="1" t="s">
        <v>41</v>
      </c>
      <c r="B92" s="1" t="s">
        <v>42</v>
      </c>
      <c r="C92" s="1">
        <v>530.85</v>
      </c>
      <c r="D92" s="1">
        <v>538.41</v>
      </c>
      <c r="E92" s="1">
        <v>7.56</v>
      </c>
      <c r="F92" s="1">
        <v>0.0</v>
      </c>
      <c r="G92" s="1">
        <v>7.56</v>
      </c>
      <c r="H92" s="1">
        <v>160.0</v>
      </c>
      <c r="I92" s="1">
        <v>21.16</v>
      </c>
      <c r="J92" s="1">
        <v>21.16</v>
      </c>
      <c r="K92" s="1" t="s">
        <v>43</v>
      </c>
      <c r="L92" s="1">
        <v>-160.0</v>
      </c>
      <c r="M92" s="1">
        <v>0.0</v>
      </c>
    </row>
    <row r="93">
      <c r="A93" s="1" t="s">
        <v>41</v>
      </c>
      <c r="B93" s="1" t="s">
        <v>42</v>
      </c>
      <c r="C93" s="1">
        <v>538.45</v>
      </c>
      <c r="D93" s="1">
        <v>546.95</v>
      </c>
      <c r="E93" s="1">
        <v>8.5</v>
      </c>
      <c r="F93" s="1">
        <v>0.0</v>
      </c>
      <c r="G93" s="1">
        <v>8.5</v>
      </c>
      <c r="H93" s="1">
        <v>160.0</v>
      </c>
      <c r="I93" s="1">
        <v>18.83</v>
      </c>
      <c r="J93" s="1">
        <v>18.83</v>
      </c>
      <c r="K93" s="1" t="s">
        <v>43</v>
      </c>
      <c r="L93" s="1">
        <v>-160.0</v>
      </c>
      <c r="M93" s="1">
        <v>0.0</v>
      </c>
    </row>
    <row r="94">
      <c r="A94" s="1" t="s">
        <v>41</v>
      </c>
      <c r="B94" s="1" t="s">
        <v>42</v>
      </c>
      <c r="C94" s="1">
        <v>546.97</v>
      </c>
      <c r="D94" s="1">
        <v>551.79</v>
      </c>
      <c r="E94" s="1">
        <v>4.82</v>
      </c>
      <c r="F94" s="1">
        <v>0.0</v>
      </c>
      <c r="G94" s="1">
        <v>4.82</v>
      </c>
      <c r="H94" s="1">
        <v>160.0</v>
      </c>
      <c r="I94" s="1">
        <v>33.22</v>
      </c>
      <c r="J94" s="1">
        <v>33.22</v>
      </c>
      <c r="K94" s="1" t="s">
        <v>43</v>
      </c>
      <c r="L94" s="1">
        <v>-160.0</v>
      </c>
      <c r="M94" s="1">
        <v>0.0</v>
      </c>
    </row>
    <row r="95">
      <c r="A95" s="1" t="s">
        <v>41</v>
      </c>
      <c r="B95" s="1" t="s">
        <v>42</v>
      </c>
      <c r="C95" s="1">
        <v>551.82</v>
      </c>
      <c r="D95" s="1">
        <v>559.89</v>
      </c>
      <c r="E95" s="1">
        <v>8.07</v>
      </c>
      <c r="F95" s="1">
        <v>0.0</v>
      </c>
      <c r="G95" s="1">
        <v>8.07</v>
      </c>
      <c r="H95" s="1">
        <v>160.0</v>
      </c>
      <c r="I95" s="1">
        <v>19.82</v>
      </c>
      <c r="J95" s="1">
        <v>19.82</v>
      </c>
      <c r="K95" s="1" t="s">
        <v>43</v>
      </c>
      <c r="L95" s="1">
        <v>-160.0</v>
      </c>
      <c r="M95" s="1">
        <v>0.0</v>
      </c>
    </row>
    <row r="96">
      <c r="A96" s="1" t="s">
        <v>41</v>
      </c>
      <c r="B96" s="1" t="s">
        <v>42</v>
      </c>
      <c r="C96" s="1">
        <v>560.03</v>
      </c>
      <c r="D96" s="1">
        <v>562.63</v>
      </c>
      <c r="E96" s="1">
        <v>2.6</v>
      </c>
      <c r="F96" s="1">
        <v>0.0</v>
      </c>
      <c r="G96" s="1">
        <v>2.6</v>
      </c>
      <c r="H96" s="1">
        <v>168.0</v>
      </c>
      <c r="I96" s="1">
        <v>64.58</v>
      </c>
      <c r="J96" s="1">
        <v>64.62</v>
      </c>
      <c r="K96" s="1" t="s">
        <v>44</v>
      </c>
      <c r="L96" s="1">
        <v>84.0</v>
      </c>
      <c r="M96" s="1">
        <v>84.0</v>
      </c>
    </row>
    <row r="97">
      <c r="A97" s="1" t="s">
        <v>41</v>
      </c>
      <c r="B97" s="1" t="s">
        <v>42</v>
      </c>
      <c r="C97" s="1">
        <v>562.82</v>
      </c>
      <c r="D97" s="1">
        <v>565.65</v>
      </c>
      <c r="E97" s="1">
        <v>2.83</v>
      </c>
      <c r="F97" s="1">
        <v>0.0</v>
      </c>
      <c r="G97" s="1">
        <v>2.83</v>
      </c>
      <c r="H97" s="1">
        <v>168.0</v>
      </c>
      <c r="I97" s="1">
        <v>59.34</v>
      </c>
      <c r="J97" s="1">
        <v>59.37</v>
      </c>
      <c r="K97" s="1" t="s">
        <v>44</v>
      </c>
      <c r="L97" s="1">
        <v>84.0</v>
      </c>
      <c r="M97" s="1">
        <v>84.0</v>
      </c>
    </row>
    <row r="98">
      <c r="A98" s="1" t="s">
        <v>41</v>
      </c>
      <c r="B98" s="1" t="s">
        <v>42</v>
      </c>
      <c r="C98" s="1">
        <v>565.88</v>
      </c>
      <c r="D98" s="1">
        <v>571.2</v>
      </c>
      <c r="E98" s="1">
        <v>5.31</v>
      </c>
      <c r="F98" s="1">
        <v>0.0</v>
      </c>
      <c r="G98" s="1">
        <v>5.31</v>
      </c>
      <c r="H98" s="1">
        <v>160.0</v>
      </c>
      <c r="I98" s="1">
        <v>30.11</v>
      </c>
      <c r="J98" s="1">
        <v>30.11</v>
      </c>
      <c r="K98" s="1" t="s">
        <v>43</v>
      </c>
      <c r="L98" s="1">
        <v>-160.0</v>
      </c>
      <c r="M98" s="1">
        <v>0.0</v>
      </c>
    </row>
    <row r="99">
      <c r="A99" s="1" t="s">
        <v>41</v>
      </c>
      <c r="B99" s="1" t="s">
        <v>42</v>
      </c>
      <c r="C99" s="1">
        <v>571.27</v>
      </c>
      <c r="D99" s="1">
        <v>580.16</v>
      </c>
      <c r="E99" s="1">
        <v>8.89</v>
      </c>
      <c r="F99" s="1">
        <v>0.0</v>
      </c>
      <c r="G99" s="1">
        <v>8.89</v>
      </c>
      <c r="H99" s="1">
        <v>160.0</v>
      </c>
      <c r="I99" s="1">
        <v>18.0</v>
      </c>
      <c r="J99" s="1">
        <v>18.0</v>
      </c>
      <c r="K99" s="1" t="s">
        <v>43</v>
      </c>
      <c r="L99" s="1">
        <v>-160.0</v>
      </c>
      <c r="M99" s="1">
        <v>0.0</v>
      </c>
    </row>
    <row r="100">
      <c r="A100" s="1" t="s">
        <v>41</v>
      </c>
      <c r="B100" s="1" t="s">
        <v>42</v>
      </c>
      <c r="C100" s="1">
        <v>580.2</v>
      </c>
      <c r="D100" s="1">
        <v>588.54</v>
      </c>
      <c r="E100" s="1">
        <v>8.34</v>
      </c>
      <c r="F100" s="1">
        <v>0.0</v>
      </c>
      <c r="G100" s="1">
        <v>8.34</v>
      </c>
      <c r="H100" s="1">
        <v>160.0</v>
      </c>
      <c r="I100" s="1">
        <v>19.17</v>
      </c>
      <c r="J100" s="1">
        <v>19.17</v>
      </c>
      <c r="K100" s="1" t="s">
        <v>43</v>
      </c>
      <c r="L100" s="1">
        <v>-160.0</v>
      </c>
      <c r="M100" s="1">
        <v>0.0</v>
      </c>
    </row>
    <row r="101">
      <c r="A101" s="1" t="s">
        <v>41</v>
      </c>
      <c r="B101" s="1" t="s">
        <v>42</v>
      </c>
      <c r="C101" s="1">
        <v>588.67</v>
      </c>
      <c r="D101" s="1">
        <v>596.7</v>
      </c>
      <c r="E101" s="1">
        <v>8.02</v>
      </c>
      <c r="F101" s="1">
        <v>0.0</v>
      </c>
      <c r="G101" s="1">
        <v>8.02</v>
      </c>
      <c r="H101" s="1">
        <v>160.0</v>
      </c>
      <c r="I101" s="1">
        <v>19.94</v>
      </c>
      <c r="J101" s="1">
        <v>19.94</v>
      </c>
      <c r="K101" s="1" t="s">
        <v>43</v>
      </c>
      <c r="L101" s="1">
        <v>-160.0</v>
      </c>
      <c r="M101" s="1">
        <v>0.0</v>
      </c>
    </row>
    <row r="102">
      <c r="A102" s="1" t="s">
        <v>41</v>
      </c>
      <c r="B102" s="1" t="s">
        <v>42</v>
      </c>
      <c r="C102" s="1">
        <v>596.76</v>
      </c>
      <c r="D102" s="1">
        <v>599.41</v>
      </c>
      <c r="E102" s="1">
        <v>2.65</v>
      </c>
      <c r="F102" s="1">
        <v>0.0</v>
      </c>
      <c r="G102" s="1">
        <v>2.65</v>
      </c>
      <c r="H102" s="1">
        <v>168.0</v>
      </c>
      <c r="I102" s="1">
        <v>63.37</v>
      </c>
      <c r="J102" s="1">
        <v>63.4</v>
      </c>
      <c r="K102" s="1" t="s">
        <v>44</v>
      </c>
      <c r="L102" s="1">
        <v>84.0</v>
      </c>
      <c r="M102" s="1">
        <v>84.0</v>
      </c>
    </row>
    <row r="103">
      <c r="A103" s="1" t="s">
        <v>41</v>
      </c>
      <c r="B103" s="1" t="s">
        <v>42</v>
      </c>
      <c r="C103" s="1">
        <v>600.14</v>
      </c>
      <c r="D103" s="1">
        <v>603.36</v>
      </c>
      <c r="E103" s="1">
        <v>3.22</v>
      </c>
      <c r="F103" s="1">
        <v>0.0</v>
      </c>
      <c r="G103" s="1">
        <v>3.22</v>
      </c>
      <c r="H103" s="1">
        <v>168.0</v>
      </c>
      <c r="I103" s="1">
        <v>52.16</v>
      </c>
      <c r="J103" s="1">
        <v>52.18</v>
      </c>
      <c r="K103" s="1" t="s">
        <v>44</v>
      </c>
      <c r="L103" s="1">
        <v>84.0</v>
      </c>
      <c r="M103" s="1">
        <v>84.0</v>
      </c>
    </row>
    <row r="105">
      <c r="A105" s="77" t="s">
        <v>45</v>
      </c>
    </row>
    <row r="106">
      <c r="A106" s="78" t="s">
        <v>46</v>
      </c>
      <c r="B106" s="79"/>
      <c r="C106" s="79"/>
      <c r="D106" s="79"/>
      <c r="E106" s="80">
        <f t="shared" ref="E106:J106" si="1">SUMIF($K$2:$K$103,"superdense",E1:E103)</f>
        <v>173.41</v>
      </c>
      <c r="F106" s="80">
        <f t="shared" si="1"/>
        <v>0</v>
      </c>
      <c r="G106" s="80">
        <f t="shared" si="1"/>
        <v>173.39</v>
      </c>
      <c r="H106" s="80">
        <f t="shared" si="1"/>
        <v>5576</v>
      </c>
      <c r="I106" s="80">
        <f t="shared" si="1"/>
        <v>1496.42</v>
      </c>
      <c r="J106" s="80">
        <f t="shared" si="1"/>
        <v>1497.03</v>
      </c>
      <c r="K106" s="80"/>
      <c r="L106" s="80">
        <f>IFERROR(__xludf.DUMMYFUNCTION("SUM(FILTER(L$1:L$103,$K$1:$K$103=""superdense""))"),2856.0)</f>
        <v>2856</v>
      </c>
      <c r="M106" s="80">
        <f>IFERROR(__xludf.DUMMYFUNCTION("SUM(FILTER(M1:M103,$K$1:$K$103=""superdense""))"),2856.0)</f>
        <v>2856</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2.669705882</v>
      </c>
      <c r="F107" s="80">
        <f t="shared" ref="F107:J107" si="2">AVERAGEIF($K$2:$K$103,"superdense",F2:F103)</f>
        <v>0</v>
      </c>
      <c r="G107" s="80">
        <f t="shared" si="2"/>
        <v>2.668529412</v>
      </c>
      <c r="H107" s="80">
        <f t="shared" si="2"/>
        <v>168</v>
      </c>
      <c r="I107" s="80">
        <f t="shared" si="2"/>
        <v>64.72235294</v>
      </c>
      <c r="J107" s="80">
        <f t="shared" si="2"/>
        <v>64.75735294</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IFERROR(__xludf.DUMMYFUNCTION("MAX(FILTER(E1:E103,$K$1:$K$103=""superdense""))"),4.24)</f>
        <v>4.24</v>
      </c>
      <c r="F108" s="81">
        <f>IFERROR(__xludf.DUMMYFUNCTION("MAX(FILTER(F1:F103,$K$1:$K$103=""superdense""))"),0.0)</f>
        <v>0</v>
      </c>
      <c r="G108" s="81">
        <f>IFERROR(__xludf.DUMMYFUNCTION("MAX(FILTER(G1:G103,$K$1:$K$103=""superdense""))"),4.24)</f>
        <v>4.24</v>
      </c>
      <c r="H108" s="81">
        <f>IFERROR(__xludf.DUMMYFUNCTION("MAX(FILTER(H1:H103,$K$1:$K$103=""superdense""))"),168.0)</f>
        <v>168</v>
      </c>
      <c r="I108" s="81">
        <f>IFERROR(__xludf.DUMMYFUNCTION("MAX(FILTER(I1:I103,$K$1:$K$103=""superdense""))"),86.07)</f>
        <v>86.07</v>
      </c>
      <c r="J108" s="81">
        <f>IFERROR(__xludf.DUMMYFUNCTION("MAX(FILTER(J1:J103,$K$1:$K$103=""superdense""))"),86.12)</f>
        <v>86.12</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IFERROR(__xludf.DUMMYFUNCTION("MIN(FILTER(E1:E103,$K$1:$K$103=""superdense""))"),1.95)</f>
        <v>1.95</v>
      </c>
      <c r="F109" s="82">
        <f>IFERROR(__xludf.DUMMYFUNCTION("MIN(FILTER(F1:F103,$K$1:$K$103=""superdense""))"),0.0)</f>
        <v>0</v>
      </c>
      <c r="G109" s="82">
        <f>IFERROR(__xludf.DUMMYFUNCTION("MIN(FILTER(G1:G103,$K$1:$K$103=""superdense""))"),1.95)</f>
        <v>1.95</v>
      </c>
      <c r="H109" s="82">
        <f>IFERROR(__xludf.DUMMYFUNCTION("MIN(FILTER(H1:H103,$K$1:$K$103=""superdense""))"),168.0)</f>
        <v>168</v>
      </c>
      <c r="I109" s="82">
        <f>IFERROR(__xludf.DUMMYFUNCTION("MIN(FILTER(I1:I103,$K1:$K103=""superdense""))"),39.58)</f>
        <v>39.58</v>
      </c>
      <c r="J109" s="82">
        <f>IFERROR(__xludf.DUMMYFUNCTION("MIN(FILTER(J1:J103,$K1:$K103=""superdense""))"),39.59)</f>
        <v>39.59</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f>
        <v>2.6</v>
      </c>
      <c r="F110" s="83">
        <f>IFERROR(__xludf.DUMMYFUNCTION("MEDIAN(FILTER(F1:F103,$K$1:$K$103=""superdense""))"),0.0)</f>
        <v>0</v>
      </c>
      <c r="G110" s="83">
        <f>IFERROR(__xludf.DUMMYFUNCTION("MEDIAN(FILTER(G1:G103,$K$1:$K$103=""superdense""))"),2.6)</f>
        <v>2.6</v>
      </c>
      <c r="H110" s="83">
        <f>IFERROR(__xludf.DUMMYFUNCTION("MEDIAN(FILTER(H1:H103,$K$1:$K$103=""superdense""))"),168.0)</f>
        <v>168</v>
      </c>
      <c r="I110" s="83">
        <f>IFERROR(__xludf.DUMMYFUNCTION("MEDIAN(FILTER(I1:I103,$K$1:$K$103=""superdense""))"),64.625)</f>
        <v>64.625</v>
      </c>
      <c r="J110" s="83">
        <f>IFERROR(__xludf.DUMMYFUNCTION("MEDIAN(FILTER(J1:J103,$K$1:$K$103=""superdense""))"),64.66)</f>
        <v>64.66</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IFERROR(__xludf.DUMMYFUNCTION("STDEV.S(FILTER(E1:E103,$K$1:$K$103=""superdense""))"),0.4815095284882277)</f>
        <v>0.4815095285</v>
      </c>
      <c r="F111" s="83">
        <f>IFERROR(__xludf.DUMMYFUNCTION("STDEV.S(FILTER(F1:F103,$K$1:$K$103=""superdense""))"),0.0)</f>
        <v>0</v>
      </c>
      <c r="G111" s="83">
        <f>IFERROR(__xludf.DUMMYFUNCTION("STDEV.S(FILTER(G1:G103,$K$1:$K$103=""superdense""))"),0.4821362334377938)</f>
        <v>0.4821362334</v>
      </c>
      <c r="H111" s="83">
        <f>IFERROR(__xludf.DUMMYFUNCTION("STDEV.S(FILTER(H1:H103,$K$1:$K$103=""superdense""))"),0.0)</f>
        <v>0</v>
      </c>
      <c r="I111" s="83">
        <f>IFERROR(__xludf.DUMMYFUNCTION("STDEV.S(FILTER(I1:I103,$K$1:$K$103=""superdense""))"),10.578619391739842)</f>
        <v>10.57861939</v>
      </c>
      <c r="J111" s="83">
        <f>IFERROR(__xludf.DUMMYFUNCTION("STDEV.S(FILTER(J1:J103,$K$1:$K$103=""superdense""))"),10.5886646964325)</f>
        <v>10.5886647</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10880</v>
      </c>
    </row>
    <row r="131">
      <c r="A131" s="77" t="s">
        <v>54</v>
      </c>
      <c r="B131" s="3">
        <f>SUM(H2:H103)-B130</f>
        <v>5712</v>
      </c>
    </row>
    <row r="132">
      <c r="A132" s="77" t="s">
        <v>55</v>
      </c>
      <c r="B132" s="3">
        <f>SUM(M2:M103)</f>
        <v>2856</v>
      </c>
    </row>
    <row r="133">
      <c r="A133" s="77" t="s">
        <v>56</v>
      </c>
      <c r="B133" s="3">
        <f>B131/B132</f>
        <v>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1.89</v>
      </c>
      <c r="D2" s="1">
        <v>10.25</v>
      </c>
      <c r="E2" s="1">
        <v>8.36</v>
      </c>
      <c r="F2" s="1">
        <v>0.0</v>
      </c>
      <c r="G2" s="1">
        <v>8.36</v>
      </c>
      <c r="H2" s="1">
        <v>160.0</v>
      </c>
      <c r="I2" s="1">
        <v>19.14</v>
      </c>
      <c r="J2" s="1">
        <v>19.14</v>
      </c>
      <c r="K2" s="1" t="s">
        <v>43</v>
      </c>
      <c r="L2" s="1">
        <v>-160.0</v>
      </c>
      <c r="M2" s="1">
        <v>0.0</v>
      </c>
    </row>
    <row r="3">
      <c r="A3" s="1" t="s">
        <v>41</v>
      </c>
      <c r="B3" s="1" t="s">
        <v>42</v>
      </c>
      <c r="C3" s="1">
        <v>10.32</v>
      </c>
      <c r="D3" s="1">
        <v>17.59</v>
      </c>
      <c r="E3" s="1">
        <v>7.28</v>
      </c>
      <c r="F3" s="1">
        <v>0.0</v>
      </c>
      <c r="G3" s="1">
        <v>7.28</v>
      </c>
      <c r="H3" s="1">
        <v>160.0</v>
      </c>
      <c r="I3" s="1">
        <v>21.99</v>
      </c>
      <c r="J3" s="1">
        <v>21.99</v>
      </c>
      <c r="K3" s="1" t="s">
        <v>43</v>
      </c>
      <c r="L3" s="1">
        <v>-160.0</v>
      </c>
      <c r="M3" s="1">
        <v>0.0</v>
      </c>
    </row>
    <row r="4">
      <c r="A4" s="1" t="s">
        <v>41</v>
      </c>
      <c r="B4" s="1" t="s">
        <v>42</v>
      </c>
      <c r="C4" s="1">
        <v>17.72</v>
      </c>
      <c r="D4" s="1">
        <v>22.1</v>
      </c>
      <c r="E4" s="1">
        <v>4.38</v>
      </c>
      <c r="F4" s="1">
        <v>0.0</v>
      </c>
      <c r="G4" s="1">
        <v>4.38</v>
      </c>
      <c r="H4" s="1">
        <v>160.0</v>
      </c>
      <c r="I4" s="1">
        <v>36.54</v>
      </c>
      <c r="J4" s="1">
        <v>36.54</v>
      </c>
      <c r="K4" s="1" t="s">
        <v>43</v>
      </c>
      <c r="L4" s="1">
        <v>-160.0</v>
      </c>
      <c r="M4" s="1">
        <v>0.0</v>
      </c>
    </row>
    <row r="5">
      <c r="A5" s="1" t="s">
        <v>41</v>
      </c>
      <c r="B5" s="1" t="s">
        <v>42</v>
      </c>
      <c r="C5" s="1">
        <v>22.17</v>
      </c>
      <c r="D5" s="1">
        <v>27.43</v>
      </c>
      <c r="E5" s="1">
        <v>5.25</v>
      </c>
      <c r="F5" s="1">
        <v>0.0</v>
      </c>
      <c r="G5" s="1">
        <v>5.25</v>
      </c>
      <c r="H5" s="1">
        <v>160.0</v>
      </c>
      <c r="I5" s="1">
        <v>30.45</v>
      </c>
      <c r="J5" s="1">
        <v>30.45</v>
      </c>
      <c r="K5" s="1" t="s">
        <v>43</v>
      </c>
      <c r="L5" s="1">
        <v>-160.0</v>
      </c>
      <c r="M5" s="1">
        <v>0.0</v>
      </c>
    </row>
    <row r="6">
      <c r="A6" s="1" t="s">
        <v>41</v>
      </c>
      <c r="B6" s="1" t="s">
        <v>42</v>
      </c>
      <c r="C6" s="1">
        <v>27.48</v>
      </c>
      <c r="D6" s="1">
        <v>33.94</v>
      </c>
      <c r="E6" s="1">
        <v>6.46</v>
      </c>
      <c r="F6" s="1">
        <v>0.0</v>
      </c>
      <c r="G6" s="1">
        <v>6.46</v>
      </c>
      <c r="H6" s="1">
        <v>160.0</v>
      </c>
      <c r="I6" s="1">
        <v>24.75</v>
      </c>
      <c r="J6" s="1">
        <v>24.75</v>
      </c>
      <c r="K6" s="1" t="s">
        <v>43</v>
      </c>
      <c r="L6" s="1">
        <v>-160.0</v>
      </c>
      <c r="M6" s="1">
        <v>0.0</v>
      </c>
    </row>
    <row r="7">
      <c r="A7" s="1" t="s">
        <v>41</v>
      </c>
      <c r="B7" s="1" t="s">
        <v>42</v>
      </c>
      <c r="C7" s="1">
        <v>33.96</v>
      </c>
      <c r="D7" s="1">
        <v>36.96</v>
      </c>
      <c r="E7" s="1">
        <v>3.0</v>
      </c>
      <c r="F7" s="1">
        <v>0.0</v>
      </c>
      <c r="G7" s="1">
        <v>3.0</v>
      </c>
      <c r="H7" s="1">
        <v>168.0</v>
      </c>
      <c r="I7" s="1">
        <v>55.95</v>
      </c>
      <c r="J7" s="1">
        <v>55.97</v>
      </c>
      <c r="K7" s="1" t="s">
        <v>44</v>
      </c>
      <c r="L7" s="1">
        <v>84.0</v>
      </c>
      <c r="M7" s="1">
        <v>84.0</v>
      </c>
    </row>
    <row r="8">
      <c r="A8" s="1" t="s">
        <v>41</v>
      </c>
      <c r="B8" s="1" t="s">
        <v>42</v>
      </c>
      <c r="C8" s="1">
        <v>37.66</v>
      </c>
      <c r="D8" s="1">
        <v>40.25</v>
      </c>
      <c r="E8" s="1">
        <v>2.59</v>
      </c>
      <c r="F8" s="1">
        <v>0.0</v>
      </c>
      <c r="G8" s="1">
        <v>2.59</v>
      </c>
      <c r="H8" s="1">
        <v>168.0</v>
      </c>
      <c r="I8" s="1">
        <v>64.82</v>
      </c>
      <c r="J8" s="1">
        <v>64.85</v>
      </c>
      <c r="K8" s="1" t="s">
        <v>44</v>
      </c>
      <c r="L8" s="1">
        <v>84.0</v>
      </c>
      <c r="M8" s="1">
        <v>84.0</v>
      </c>
    </row>
    <row r="9">
      <c r="A9" s="1" t="s">
        <v>41</v>
      </c>
      <c r="B9" s="1" t="s">
        <v>42</v>
      </c>
      <c r="C9" s="1">
        <v>40.39</v>
      </c>
      <c r="D9" s="1">
        <v>50.49</v>
      </c>
      <c r="E9" s="1">
        <v>10.1</v>
      </c>
      <c r="F9" s="1">
        <v>0.0</v>
      </c>
      <c r="G9" s="1">
        <v>10.1</v>
      </c>
      <c r="H9" s="1">
        <v>160.0</v>
      </c>
      <c r="I9" s="1">
        <v>15.84</v>
      </c>
      <c r="J9" s="1">
        <v>15.84</v>
      </c>
      <c r="K9" s="1" t="s">
        <v>43</v>
      </c>
      <c r="L9" s="1">
        <v>-160.0</v>
      </c>
      <c r="M9" s="1">
        <v>0.0</v>
      </c>
    </row>
    <row r="10">
      <c r="A10" s="1" t="s">
        <v>41</v>
      </c>
      <c r="B10" s="1" t="s">
        <v>42</v>
      </c>
      <c r="C10" s="1">
        <v>50.55</v>
      </c>
      <c r="D10" s="1">
        <v>58.32</v>
      </c>
      <c r="E10" s="1">
        <v>7.77</v>
      </c>
      <c r="F10" s="1">
        <v>0.0</v>
      </c>
      <c r="G10" s="1">
        <v>7.77</v>
      </c>
      <c r="H10" s="1">
        <v>160.0</v>
      </c>
      <c r="I10" s="1">
        <v>20.59</v>
      </c>
      <c r="J10" s="1">
        <v>20.59</v>
      </c>
      <c r="K10" s="1" t="s">
        <v>43</v>
      </c>
      <c r="L10" s="1">
        <v>-160.0</v>
      </c>
      <c r="M10" s="1">
        <v>0.0</v>
      </c>
    </row>
    <row r="11">
      <c r="A11" s="1" t="s">
        <v>41</v>
      </c>
      <c r="B11" s="1" t="s">
        <v>42</v>
      </c>
      <c r="C11" s="1">
        <v>58.46</v>
      </c>
      <c r="D11" s="1">
        <v>66.4</v>
      </c>
      <c r="E11" s="1">
        <v>7.95</v>
      </c>
      <c r="F11" s="1">
        <v>0.0</v>
      </c>
      <c r="G11" s="1">
        <v>7.95</v>
      </c>
      <c r="H11" s="1">
        <v>160.0</v>
      </c>
      <c r="I11" s="1">
        <v>20.14</v>
      </c>
      <c r="J11" s="1">
        <v>20.14</v>
      </c>
      <c r="K11" s="1" t="s">
        <v>43</v>
      </c>
      <c r="L11" s="1">
        <v>-160.0</v>
      </c>
      <c r="M11" s="1">
        <v>0.0</v>
      </c>
    </row>
    <row r="12">
      <c r="A12" s="1" t="s">
        <v>41</v>
      </c>
      <c r="B12" s="1" t="s">
        <v>42</v>
      </c>
      <c r="C12" s="1">
        <v>66.43</v>
      </c>
      <c r="D12" s="1">
        <v>72.83</v>
      </c>
      <c r="E12" s="1">
        <v>6.4</v>
      </c>
      <c r="F12" s="1">
        <v>0.0</v>
      </c>
      <c r="G12" s="1">
        <v>6.4</v>
      </c>
      <c r="H12" s="1">
        <v>160.0</v>
      </c>
      <c r="I12" s="1">
        <v>25.0</v>
      </c>
      <c r="J12" s="1">
        <v>25.0</v>
      </c>
      <c r="K12" s="1" t="s">
        <v>43</v>
      </c>
      <c r="L12" s="1">
        <v>-160.0</v>
      </c>
      <c r="M12" s="1">
        <v>0.0</v>
      </c>
    </row>
    <row r="13">
      <c r="A13" s="1" t="s">
        <v>41</v>
      </c>
      <c r="B13" s="1" t="s">
        <v>42</v>
      </c>
      <c r="C13" s="1">
        <v>72.88</v>
      </c>
      <c r="D13" s="1">
        <v>79.84</v>
      </c>
      <c r="E13" s="1">
        <v>6.95</v>
      </c>
      <c r="F13" s="1">
        <v>0.0</v>
      </c>
      <c r="G13" s="1">
        <v>6.95</v>
      </c>
      <c r="H13" s="1">
        <v>160.0</v>
      </c>
      <c r="I13" s="1">
        <v>23.01</v>
      </c>
      <c r="J13" s="1">
        <v>23.01</v>
      </c>
      <c r="K13" s="1" t="s">
        <v>43</v>
      </c>
      <c r="L13" s="1">
        <v>-160.0</v>
      </c>
      <c r="M13" s="1">
        <v>0.0</v>
      </c>
    </row>
    <row r="14">
      <c r="A14" s="1" t="s">
        <v>41</v>
      </c>
      <c r="B14" s="1" t="s">
        <v>42</v>
      </c>
      <c r="C14" s="1">
        <v>79.87</v>
      </c>
      <c r="D14" s="1">
        <v>82.54</v>
      </c>
      <c r="E14" s="1">
        <v>2.67</v>
      </c>
      <c r="F14" s="1">
        <v>0.0</v>
      </c>
      <c r="G14" s="1">
        <v>2.67</v>
      </c>
      <c r="H14" s="1">
        <v>168.0</v>
      </c>
      <c r="I14" s="1">
        <v>62.99</v>
      </c>
      <c r="J14" s="1">
        <v>63.02</v>
      </c>
      <c r="K14" s="1" t="s">
        <v>44</v>
      </c>
      <c r="L14" s="1">
        <v>84.0</v>
      </c>
      <c r="M14" s="1">
        <v>84.0</v>
      </c>
    </row>
    <row r="15">
      <c r="A15" s="1" t="s">
        <v>41</v>
      </c>
      <c r="B15" s="1" t="s">
        <v>42</v>
      </c>
      <c r="C15" s="1">
        <v>82.88</v>
      </c>
      <c r="D15" s="1">
        <v>85.65</v>
      </c>
      <c r="E15" s="1">
        <v>2.77</v>
      </c>
      <c r="F15" s="1">
        <v>0.0</v>
      </c>
      <c r="G15" s="1">
        <v>2.77</v>
      </c>
      <c r="H15" s="1">
        <v>168.0</v>
      </c>
      <c r="I15" s="1">
        <v>60.7</v>
      </c>
      <c r="J15" s="1">
        <v>60.73</v>
      </c>
      <c r="K15" s="1" t="s">
        <v>44</v>
      </c>
      <c r="L15" s="1">
        <v>84.0</v>
      </c>
      <c r="M15" s="1">
        <v>84.0</v>
      </c>
    </row>
    <row r="16">
      <c r="A16" s="1" t="s">
        <v>41</v>
      </c>
      <c r="B16" s="1" t="s">
        <v>42</v>
      </c>
      <c r="C16" s="1">
        <v>85.85</v>
      </c>
      <c r="D16" s="1">
        <v>95.0</v>
      </c>
      <c r="E16" s="1">
        <v>9.15</v>
      </c>
      <c r="F16" s="1">
        <v>0.0</v>
      </c>
      <c r="G16" s="1">
        <v>9.15</v>
      </c>
      <c r="H16" s="1">
        <v>160.0</v>
      </c>
      <c r="I16" s="1">
        <v>17.49</v>
      </c>
      <c r="J16" s="1">
        <v>17.49</v>
      </c>
      <c r="K16" s="1" t="s">
        <v>43</v>
      </c>
      <c r="L16" s="1">
        <v>-160.0</v>
      </c>
      <c r="M16" s="1">
        <v>0.0</v>
      </c>
    </row>
    <row r="17">
      <c r="A17" s="1" t="s">
        <v>41</v>
      </c>
      <c r="B17" s="1" t="s">
        <v>42</v>
      </c>
      <c r="C17" s="1">
        <v>95.11</v>
      </c>
      <c r="D17" s="1">
        <v>103.27</v>
      </c>
      <c r="E17" s="1">
        <v>8.16</v>
      </c>
      <c r="F17" s="1">
        <v>0.0</v>
      </c>
      <c r="G17" s="1">
        <v>8.16</v>
      </c>
      <c r="H17" s="1">
        <v>160.0</v>
      </c>
      <c r="I17" s="1">
        <v>19.61</v>
      </c>
      <c r="J17" s="1">
        <v>19.61</v>
      </c>
      <c r="K17" s="1" t="s">
        <v>43</v>
      </c>
      <c r="L17" s="1">
        <v>-160.0</v>
      </c>
      <c r="M17" s="1">
        <v>0.0</v>
      </c>
    </row>
    <row r="18">
      <c r="A18" s="1" t="s">
        <v>41</v>
      </c>
      <c r="B18" s="1" t="s">
        <v>42</v>
      </c>
      <c r="C18" s="1">
        <v>103.36</v>
      </c>
      <c r="D18" s="1">
        <v>112.53</v>
      </c>
      <c r="E18" s="1">
        <v>9.17</v>
      </c>
      <c r="F18" s="1">
        <v>0.0</v>
      </c>
      <c r="G18" s="1">
        <v>9.17</v>
      </c>
      <c r="H18" s="1">
        <v>160.0</v>
      </c>
      <c r="I18" s="1">
        <v>17.45</v>
      </c>
      <c r="J18" s="1">
        <v>17.45</v>
      </c>
      <c r="K18" s="1" t="s">
        <v>43</v>
      </c>
      <c r="L18" s="1">
        <v>-160.0</v>
      </c>
      <c r="M18" s="1">
        <v>0.0</v>
      </c>
    </row>
    <row r="19">
      <c r="A19" s="1" t="s">
        <v>41</v>
      </c>
      <c r="B19" s="1" t="s">
        <v>42</v>
      </c>
      <c r="C19" s="1">
        <v>112.56</v>
      </c>
      <c r="D19" s="1">
        <v>118.51</v>
      </c>
      <c r="E19" s="1">
        <v>5.95</v>
      </c>
      <c r="F19" s="1">
        <v>0.0</v>
      </c>
      <c r="G19" s="1">
        <v>5.95</v>
      </c>
      <c r="H19" s="1">
        <v>160.0</v>
      </c>
      <c r="I19" s="1">
        <v>26.91</v>
      </c>
      <c r="J19" s="1">
        <v>26.91</v>
      </c>
      <c r="K19" s="1" t="s">
        <v>43</v>
      </c>
      <c r="L19" s="1">
        <v>-160.0</v>
      </c>
      <c r="M19" s="1">
        <v>0.0</v>
      </c>
    </row>
    <row r="20">
      <c r="A20" s="1" t="s">
        <v>41</v>
      </c>
      <c r="B20" s="1" t="s">
        <v>42</v>
      </c>
      <c r="C20" s="1">
        <v>118.61</v>
      </c>
      <c r="D20" s="1">
        <v>128.51</v>
      </c>
      <c r="E20" s="1">
        <v>9.9</v>
      </c>
      <c r="F20" s="1">
        <v>0.0</v>
      </c>
      <c r="G20" s="1">
        <v>9.9</v>
      </c>
      <c r="H20" s="1">
        <v>160.0</v>
      </c>
      <c r="I20" s="1">
        <v>16.16</v>
      </c>
      <c r="J20" s="1">
        <v>16.16</v>
      </c>
      <c r="K20" s="1" t="s">
        <v>43</v>
      </c>
      <c r="L20" s="1">
        <v>-160.0</v>
      </c>
      <c r="M20" s="1">
        <v>0.0</v>
      </c>
    </row>
    <row r="21">
      <c r="A21" s="1" t="s">
        <v>41</v>
      </c>
      <c r="B21" s="1" t="s">
        <v>42</v>
      </c>
      <c r="C21" s="1">
        <v>128.55</v>
      </c>
      <c r="D21" s="1">
        <v>131.35</v>
      </c>
      <c r="E21" s="1">
        <v>2.8</v>
      </c>
      <c r="F21" s="1">
        <v>0.0</v>
      </c>
      <c r="G21" s="1">
        <v>2.8</v>
      </c>
      <c r="H21" s="1">
        <v>168.0</v>
      </c>
      <c r="I21" s="1">
        <v>60.04</v>
      </c>
      <c r="J21" s="1">
        <v>60.07</v>
      </c>
      <c r="K21" s="1" t="s">
        <v>44</v>
      </c>
      <c r="L21" s="1">
        <v>84.0</v>
      </c>
      <c r="M21" s="1">
        <v>84.0</v>
      </c>
    </row>
    <row r="22">
      <c r="A22" s="1" t="s">
        <v>41</v>
      </c>
      <c r="B22" s="1" t="s">
        <v>42</v>
      </c>
      <c r="C22" s="1">
        <v>131.6</v>
      </c>
      <c r="D22" s="1">
        <v>133.51</v>
      </c>
      <c r="E22" s="1">
        <v>1.91</v>
      </c>
      <c r="F22" s="1">
        <v>0.0</v>
      </c>
      <c r="G22" s="1">
        <v>1.91</v>
      </c>
      <c r="H22" s="1">
        <v>168.0</v>
      </c>
      <c r="I22" s="1">
        <v>87.76</v>
      </c>
      <c r="J22" s="1">
        <v>87.82</v>
      </c>
      <c r="K22" s="1" t="s">
        <v>44</v>
      </c>
      <c r="L22" s="1">
        <v>84.0</v>
      </c>
      <c r="M22" s="1">
        <v>84.0</v>
      </c>
    </row>
    <row r="23">
      <c r="A23" s="1" t="s">
        <v>41</v>
      </c>
      <c r="B23" s="1" t="s">
        <v>42</v>
      </c>
      <c r="C23" s="1">
        <v>133.78</v>
      </c>
      <c r="D23" s="1">
        <v>140.49</v>
      </c>
      <c r="E23" s="1">
        <v>6.71</v>
      </c>
      <c r="F23" s="1">
        <v>0.0</v>
      </c>
      <c r="G23" s="1">
        <v>6.71</v>
      </c>
      <c r="H23" s="1">
        <v>160.0</v>
      </c>
      <c r="I23" s="1">
        <v>23.86</v>
      </c>
      <c r="J23" s="1">
        <v>23.86</v>
      </c>
      <c r="K23" s="1" t="s">
        <v>43</v>
      </c>
      <c r="L23" s="1">
        <v>-160.0</v>
      </c>
      <c r="M23" s="1">
        <v>0.0</v>
      </c>
    </row>
    <row r="24">
      <c r="A24" s="1" t="s">
        <v>41</v>
      </c>
      <c r="B24" s="1" t="s">
        <v>42</v>
      </c>
      <c r="C24" s="1">
        <v>140.54</v>
      </c>
      <c r="D24" s="1">
        <v>147.08</v>
      </c>
      <c r="E24" s="1">
        <v>6.54</v>
      </c>
      <c r="F24" s="1">
        <v>0.0</v>
      </c>
      <c r="G24" s="1">
        <v>6.54</v>
      </c>
      <c r="H24" s="1">
        <v>160.0</v>
      </c>
      <c r="I24" s="1">
        <v>24.47</v>
      </c>
      <c r="J24" s="1">
        <v>24.47</v>
      </c>
      <c r="K24" s="1" t="s">
        <v>43</v>
      </c>
      <c r="L24" s="1">
        <v>-160.0</v>
      </c>
      <c r="M24" s="1">
        <v>0.0</v>
      </c>
    </row>
    <row r="25">
      <c r="A25" s="1" t="s">
        <v>41</v>
      </c>
      <c r="B25" s="1" t="s">
        <v>42</v>
      </c>
      <c r="C25" s="1">
        <v>147.18</v>
      </c>
      <c r="D25" s="1">
        <v>154.6</v>
      </c>
      <c r="E25" s="1">
        <v>7.42</v>
      </c>
      <c r="F25" s="1">
        <v>0.0</v>
      </c>
      <c r="G25" s="1">
        <v>7.42</v>
      </c>
      <c r="H25" s="1">
        <v>160.0</v>
      </c>
      <c r="I25" s="1">
        <v>21.55</v>
      </c>
      <c r="J25" s="1">
        <v>21.55</v>
      </c>
      <c r="K25" s="1" t="s">
        <v>43</v>
      </c>
      <c r="L25" s="1">
        <v>-160.0</v>
      </c>
      <c r="M25" s="1">
        <v>0.0</v>
      </c>
    </row>
    <row r="26">
      <c r="A26" s="1" t="s">
        <v>41</v>
      </c>
      <c r="B26" s="1" t="s">
        <v>42</v>
      </c>
      <c r="C26" s="1">
        <v>154.63</v>
      </c>
      <c r="D26" s="1">
        <v>162.4</v>
      </c>
      <c r="E26" s="1">
        <v>7.78</v>
      </c>
      <c r="F26" s="1">
        <v>0.0</v>
      </c>
      <c r="G26" s="1">
        <v>7.78</v>
      </c>
      <c r="H26" s="1">
        <v>160.0</v>
      </c>
      <c r="I26" s="1">
        <v>20.58</v>
      </c>
      <c r="J26" s="1">
        <v>20.58</v>
      </c>
      <c r="K26" s="1" t="s">
        <v>43</v>
      </c>
      <c r="L26" s="1">
        <v>-160.0</v>
      </c>
      <c r="M26" s="1">
        <v>0.0</v>
      </c>
    </row>
    <row r="27">
      <c r="A27" s="1" t="s">
        <v>41</v>
      </c>
      <c r="B27" s="1" t="s">
        <v>42</v>
      </c>
      <c r="C27" s="1">
        <v>162.57</v>
      </c>
      <c r="D27" s="1">
        <v>169.83</v>
      </c>
      <c r="E27" s="1">
        <v>7.26</v>
      </c>
      <c r="F27" s="1">
        <v>0.0</v>
      </c>
      <c r="G27" s="1">
        <v>7.26</v>
      </c>
      <c r="H27" s="1">
        <v>160.0</v>
      </c>
      <c r="I27" s="1">
        <v>22.03</v>
      </c>
      <c r="J27" s="1">
        <v>22.03</v>
      </c>
      <c r="K27" s="1" t="s">
        <v>43</v>
      </c>
      <c r="L27" s="1">
        <v>-160.0</v>
      </c>
      <c r="M27" s="1">
        <v>0.0</v>
      </c>
    </row>
    <row r="28">
      <c r="A28" s="1" t="s">
        <v>41</v>
      </c>
      <c r="B28" s="1" t="s">
        <v>42</v>
      </c>
      <c r="C28" s="1">
        <v>170.01</v>
      </c>
      <c r="D28" s="1">
        <v>172.76</v>
      </c>
      <c r="E28" s="1">
        <v>2.75</v>
      </c>
      <c r="F28" s="1">
        <v>0.0</v>
      </c>
      <c r="G28" s="1">
        <v>2.75</v>
      </c>
      <c r="H28" s="1">
        <v>168.0</v>
      </c>
      <c r="I28" s="1">
        <v>61.06</v>
      </c>
      <c r="J28" s="1">
        <v>61.09</v>
      </c>
      <c r="K28" s="1" t="s">
        <v>44</v>
      </c>
      <c r="L28" s="1">
        <v>84.0</v>
      </c>
      <c r="M28" s="1">
        <v>84.0</v>
      </c>
    </row>
    <row r="29">
      <c r="A29" s="1" t="s">
        <v>41</v>
      </c>
      <c r="B29" s="1" t="s">
        <v>42</v>
      </c>
      <c r="C29" s="1">
        <v>173.48</v>
      </c>
      <c r="D29" s="1">
        <v>176.84</v>
      </c>
      <c r="E29" s="1">
        <v>3.36</v>
      </c>
      <c r="F29" s="1">
        <v>0.0</v>
      </c>
      <c r="G29" s="1">
        <v>3.36</v>
      </c>
      <c r="H29" s="1">
        <v>168.0</v>
      </c>
      <c r="I29" s="1">
        <v>49.97</v>
      </c>
      <c r="J29" s="1">
        <v>49.99</v>
      </c>
      <c r="K29" s="1" t="s">
        <v>44</v>
      </c>
      <c r="L29" s="1">
        <v>84.0</v>
      </c>
      <c r="M29" s="1">
        <v>84.0</v>
      </c>
    </row>
    <row r="30">
      <c r="A30" s="1" t="s">
        <v>41</v>
      </c>
      <c r="B30" s="1" t="s">
        <v>42</v>
      </c>
      <c r="C30" s="1">
        <v>177.16</v>
      </c>
      <c r="D30" s="1">
        <v>184.1</v>
      </c>
      <c r="E30" s="1">
        <v>6.95</v>
      </c>
      <c r="F30" s="1">
        <v>0.0</v>
      </c>
      <c r="G30" s="1">
        <v>6.95</v>
      </c>
      <c r="H30" s="1">
        <v>160.0</v>
      </c>
      <c r="I30" s="1">
        <v>23.03</v>
      </c>
      <c r="J30" s="1">
        <v>23.03</v>
      </c>
      <c r="K30" s="1" t="s">
        <v>43</v>
      </c>
      <c r="L30" s="1">
        <v>-160.0</v>
      </c>
      <c r="M30" s="1">
        <v>0.0</v>
      </c>
    </row>
    <row r="31">
      <c r="A31" s="1" t="s">
        <v>41</v>
      </c>
      <c r="B31" s="1" t="s">
        <v>42</v>
      </c>
      <c r="C31" s="1">
        <v>184.15</v>
      </c>
      <c r="D31" s="1">
        <v>190.66</v>
      </c>
      <c r="E31" s="1">
        <v>6.51</v>
      </c>
      <c r="F31" s="1">
        <v>0.0</v>
      </c>
      <c r="G31" s="1">
        <v>6.51</v>
      </c>
      <c r="H31" s="1">
        <v>160.0</v>
      </c>
      <c r="I31" s="1">
        <v>24.57</v>
      </c>
      <c r="J31" s="1">
        <v>24.57</v>
      </c>
      <c r="K31" s="1" t="s">
        <v>43</v>
      </c>
      <c r="L31" s="1">
        <v>-160.0</v>
      </c>
      <c r="M31" s="1">
        <v>0.0</v>
      </c>
    </row>
    <row r="32">
      <c r="A32" s="1" t="s">
        <v>41</v>
      </c>
      <c r="B32" s="1" t="s">
        <v>42</v>
      </c>
      <c r="C32" s="1">
        <v>190.73</v>
      </c>
      <c r="D32" s="1">
        <v>198.63</v>
      </c>
      <c r="E32" s="1">
        <v>7.9</v>
      </c>
      <c r="F32" s="1">
        <v>0.0</v>
      </c>
      <c r="G32" s="1">
        <v>7.9</v>
      </c>
      <c r="H32" s="1">
        <v>160.0</v>
      </c>
      <c r="I32" s="1">
        <v>20.24</v>
      </c>
      <c r="J32" s="1">
        <v>20.24</v>
      </c>
      <c r="K32" s="1" t="s">
        <v>43</v>
      </c>
      <c r="L32" s="1">
        <v>-160.0</v>
      </c>
      <c r="M32" s="1">
        <v>0.0</v>
      </c>
    </row>
    <row r="33">
      <c r="A33" s="1" t="s">
        <v>41</v>
      </c>
      <c r="B33" s="1" t="s">
        <v>42</v>
      </c>
      <c r="C33" s="1">
        <v>198.67</v>
      </c>
      <c r="D33" s="1">
        <v>204.43</v>
      </c>
      <c r="E33" s="1">
        <v>5.76</v>
      </c>
      <c r="F33" s="1">
        <v>0.0</v>
      </c>
      <c r="G33" s="1">
        <v>5.76</v>
      </c>
      <c r="H33" s="1">
        <v>160.0</v>
      </c>
      <c r="I33" s="1">
        <v>27.78</v>
      </c>
      <c r="J33" s="1">
        <v>27.78</v>
      </c>
      <c r="K33" s="1" t="s">
        <v>43</v>
      </c>
      <c r="L33" s="1">
        <v>-160.0</v>
      </c>
      <c r="M33" s="1">
        <v>0.0</v>
      </c>
    </row>
    <row r="34">
      <c r="A34" s="1" t="s">
        <v>41</v>
      </c>
      <c r="B34" s="1" t="s">
        <v>42</v>
      </c>
      <c r="C34" s="1">
        <v>204.46</v>
      </c>
      <c r="D34" s="1">
        <v>211.37</v>
      </c>
      <c r="E34" s="1">
        <v>6.91</v>
      </c>
      <c r="F34" s="1">
        <v>0.0</v>
      </c>
      <c r="G34" s="1">
        <v>6.91</v>
      </c>
      <c r="H34" s="1">
        <v>160.0</v>
      </c>
      <c r="I34" s="1">
        <v>23.17</v>
      </c>
      <c r="J34" s="1">
        <v>23.17</v>
      </c>
      <c r="K34" s="1" t="s">
        <v>43</v>
      </c>
      <c r="L34" s="1">
        <v>-160.0</v>
      </c>
      <c r="M34" s="1">
        <v>0.0</v>
      </c>
    </row>
    <row r="35">
      <c r="A35" s="1" t="s">
        <v>41</v>
      </c>
      <c r="B35" s="1" t="s">
        <v>42</v>
      </c>
      <c r="C35" s="1">
        <v>211.58</v>
      </c>
      <c r="D35" s="1">
        <v>213.71</v>
      </c>
      <c r="E35" s="1">
        <v>2.12</v>
      </c>
      <c r="F35" s="1">
        <v>0.0</v>
      </c>
      <c r="G35" s="1">
        <v>2.12</v>
      </c>
      <c r="H35" s="1">
        <v>168.0</v>
      </c>
      <c r="I35" s="1">
        <v>79.1</v>
      </c>
      <c r="J35" s="1">
        <v>79.16</v>
      </c>
      <c r="K35" s="1" t="s">
        <v>44</v>
      </c>
      <c r="L35" s="1">
        <v>84.0</v>
      </c>
      <c r="M35" s="1">
        <v>84.0</v>
      </c>
    </row>
    <row r="36">
      <c r="A36" s="1" t="s">
        <v>41</v>
      </c>
      <c r="B36" s="1" t="s">
        <v>42</v>
      </c>
      <c r="C36" s="1">
        <v>213.91</v>
      </c>
      <c r="D36" s="1">
        <v>215.87</v>
      </c>
      <c r="E36" s="1">
        <v>1.96</v>
      </c>
      <c r="F36" s="1">
        <v>0.0</v>
      </c>
      <c r="G36" s="1">
        <v>1.96</v>
      </c>
      <c r="H36" s="1">
        <v>168.0</v>
      </c>
      <c r="I36" s="1">
        <v>85.64</v>
      </c>
      <c r="J36" s="1">
        <v>85.68</v>
      </c>
      <c r="K36" s="1" t="s">
        <v>44</v>
      </c>
      <c r="L36" s="1">
        <v>84.0</v>
      </c>
      <c r="M36" s="1">
        <v>84.0</v>
      </c>
    </row>
    <row r="37">
      <c r="A37" s="1" t="s">
        <v>41</v>
      </c>
      <c r="B37" s="1" t="s">
        <v>42</v>
      </c>
      <c r="C37" s="1">
        <v>216.29</v>
      </c>
      <c r="D37" s="1">
        <v>223.58</v>
      </c>
      <c r="E37" s="1">
        <v>7.29</v>
      </c>
      <c r="F37" s="1">
        <v>0.0</v>
      </c>
      <c r="G37" s="1">
        <v>7.29</v>
      </c>
      <c r="H37" s="1">
        <v>160.0</v>
      </c>
      <c r="I37" s="1">
        <v>21.95</v>
      </c>
      <c r="J37" s="1">
        <v>21.95</v>
      </c>
      <c r="K37" s="1" t="s">
        <v>43</v>
      </c>
      <c r="L37" s="1">
        <v>-160.0</v>
      </c>
      <c r="M37" s="1">
        <v>0.0</v>
      </c>
    </row>
    <row r="38">
      <c r="A38" s="1" t="s">
        <v>41</v>
      </c>
      <c r="B38" s="1" t="s">
        <v>42</v>
      </c>
      <c r="C38" s="1">
        <v>223.6</v>
      </c>
      <c r="D38" s="1">
        <v>231.65</v>
      </c>
      <c r="E38" s="1">
        <v>8.05</v>
      </c>
      <c r="F38" s="1">
        <v>0.0</v>
      </c>
      <c r="G38" s="1">
        <v>8.05</v>
      </c>
      <c r="H38" s="1">
        <v>160.0</v>
      </c>
      <c r="I38" s="1">
        <v>19.89</v>
      </c>
      <c r="J38" s="1">
        <v>19.89</v>
      </c>
      <c r="K38" s="1" t="s">
        <v>43</v>
      </c>
      <c r="L38" s="1">
        <v>-160.0</v>
      </c>
      <c r="M38" s="1">
        <v>0.0</v>
      </c>
    </row>
    <row r="39">
      <c r="A39" s="1" t="s">
        <v>41</v>
      </c>
      <c r="B39" s="1" t="s">
        <v>42</v>
      </c>
      <c r="C39" s="1">
        <v>231.7</v>
      </c>
      <c r="D39" s="1">
        <v>239.07</v>
      </c>
      <c r="E39" s="1">
        <v>7.36</v>
      </c>
      <c r="F39" s="1">
        <v>0.0</v>
      </c>
      <c r="G39" s="1">
        <v>7.36</v>
      </c>
      <c r="H39" s="1">
        <v>160.0</v>
      </c>
      <c r="I39" s="1">
        <v>21.73</v>
      </c>
      <c r="J39" s="1">
        <v>21.73</v>
      </c>
      <c r="K39" s="1" t="s">
        <v>43</v>
      </c>
      <c r="L39" s="1">
        <v>-160.0</v>
      </c>
      <c r="M39" s="1">
        <v>0.0</v>
      </c>
    </row>
    <row r="40">
      <c r="A40" s="1" t="s">
        <v>41</v>
      </c>
      <c r="B40" s="1" t="s">
        <v>42</v>
      </c>
      <c r="C40" s="1">
        <v>239.09</v>
      </c>
      <c r="D40" s="1">
        <v>247.39</v>
      </c>
      <c r="E40" s="1">
        <v>8.3</v>
      </c>
      <c r="F40" s="1">
        <v>0.0</v>
      </c>
      <c r="G40" s="1">
        <v>8.3</v>
      </c>
      <c r="H40" s="1">
        <v>160.0</v>
      </c>
      <c r="I40" s="1">
        <v>19.28</v>
      </c>
      <c r="J40" s="1">
        <v>19.28</v>
      </c>
      <c r="K40" s="1" t="s">
        <v>43</v>
      </c>
      <c r="L40" s="1">
        <v>-160.0</v>
      </c>
      <c r="M40" s="1">
        <v>0.0</v>
      </c>
    </row>
    <row r="41">
      <c r="A41" s="1" t="s">
        <v>41</v>
      </c>
      <c r="B41" s="1" t="s">
        <v>42</v>
      </c>
      <c r="C41" s="1">
        <v>247.4</v>
      </c>
      <c r="D41" s="1">
        <v>251.2</v>
      </c>
      <c r="E41" s="1">
        <v>3.8</v>
      </c>
      <c r="F41" s="1">
        <v>0.0</v>
      </c>
      <c r="G41" s="1">
        <v>3.8</v>
      </c>
      <c r="H41" s="1">
        <v>160.0</v>
      </c>
      <c r="I41" s="1">
        <v>42.15</v>
      </c>
      <c r="J41" s="1">
        <v>42.15</v>
      </c>
      <c r="K41" s="1" t="s">
        <v>43</v>
      </c>
      <c r="L41" s="1">
        <v>-160.0</v>
      </c>
      <c r="M41" s="1">
        <v>0.0</v>
      </c>
    </row>
    <row r="42">
      <c r="A42" s="1" t="s">
        <v>41</v>
      </c>
      <c r="B42" s="1" t="s">
        <v>42</v>
      </c>
      <c r="C42" s="1">
        <v>251.25</v>
      </c>
      <c r="D42" s="1">
        <v>254.16</v>
      </c>
      <c r="E42" s="1">
        <v>2.91</v>
      </c>
      <c r="F42" s="1">
        <v>0.0</v>
      </c>
      <c r="G42" s="1">
        <v>2.91</v>
      </c>
      <c r="H42" s="1">
        <v>168.0</v>
      </c>
      <c r="I42" s="1">
        <v>57.71</v>
      </c>
      <c r="J42" s="1">
        <v>57.74</v>
      </c>
      <c r="K42" s="1" t="s">
        <v>44</v>
      </c>
      <c r="L42" s="1">
        <v>84.0</v>
      </c>
      <c r="M42" s="1">
        <v>84.0</v>
      </c>
    </row>
    <row r="43">
      <c r="A43" s="1" t="s">
        <v>41</v>
      </c>
      <c r="B43" s="1" t="s">
        <v>42</v>
      </c>
      <c r="C43" s="1">
        <v>254.25</v>
      </c>
      <c r="D43" s="1">
        <v>256.69</v>
      </c>
      <c r="E43" s="1">
        <v>2.44</v>
      </c>
      <c r="F43" s="1">
        <v>0.0</v>
      </c>
      <c r="G43" s="1">
        <v>2.44</v>
      </c>
      <c r="H43" s="1">
        <v>168.0</v>
      </c>
      <c r="I43" s="1">
        <v>68.93</v>
      </c>
      <c r="J43" s="1">
        <v>68.97</v>
      </c>
      <c r="K43" s="1" t="s">
        <v>44</v>
      </c>
      <c r="L43" s="1">
        <v>84.0</v>
      </c>
      <c r="M43" s="1">
        <v>84.0</v>
      </c>
    </row>
    <row r="44">
      <c r="A44" s="1" t="s">
        <v>41</v>
      </c>
      <c r="B44" s="1" t="s">
        <v>42</v>
      </c>
      <c r="C44" s="1">
        <v>257.06</v>
      </c>
      <c r="D44" s="1">
        <v>264.38</v>
      </c>
      <c r="E44" s="1">
        <v>7.32</v>
      </c>
      <c r="F44" s="1">
        <v>0.0</v>
      </c>
      <c r="G44" s="1">
        <v>7.32</v>
      </c>
      <c r="H44" s="1">
        <v>160.0</v>
      </c>
      <c r="I44" s="1">
        <v>21.85</v>
      </c>
      <c r="J44" s="1">
        <v>21.85</v>
      </c>
      <c r="K44" s="1" t="s">
        <v>43</v>
      </c>
      <c r="L44" s="1">
        <v>-160.0</v>
      </c>
      <c r="M44" s="1">
        <v>0.0</v>
      </c>
    </row>
    <row r="45">
      <c r="A45" s="1" t="s">
        <v>41</v>
      </c>
      <c r="B45" s="1" t="s">
        <v>42</v>
      </c>
      <c r="C45" s="1">
        <v>264.42</v>
      </c>
      <c r="D45" s="1">
        <v>274.96</v>
      </c>
      <c r="E45" s="1">
        <v>10.55</v>
      </c>
      <c r="F45" s="1">
        <v>0.0</v>
      </c>
      <c r="G45" s="1">
        <v>10.55</v>
      </c>
      <c r="H45" s="1">
        <v>160.0</v>
      </c>
      <c r="I45" s="1">
        <v>15.17</v>
      </c>
      <c r="J45" s="1">
        <v>15.17</v>
      </c>
      <c r="K45" s="1" t="s">
        <v>43</v>
      </c>
      <c r="L45" s="1">
        <v>-160.0</v>
      </c>
      <c r="M45" s="1">
        <v>0.0</v>
      </c>
    </row>
    <row r="46">
      <c r="A46" s="1" t="s">
        <v>41</v>
      </c>
      <c r="B46" s="1" t="s">
        <v>42</v>
      </c>
      <c r="C46" s="1">
        <v>275.0</v>
      </c>
      <c r="D46" s="1">
        <v>283.07</v>
      </c>
      <c r="E46" s="1">
        <v>8.08</v>
      </c>
      <c r="F46" s="1">
        <v>0.0</v>
      </c>
      <c r="G46" s="1">
        <v>8.08</v>
      </c>
      <c r="H46" s="1">
        <v>160.0</v>
      </c>
      <c r="I46" s="1">
        <v>19.81</v>
      </c>
      <c r="J46" s="1">
        <v>19.81</v>
      </c>
      <c r="K46" s="1" t="s">
        <v>43</v>
      </c>
      <c r="L46" s="1">
        <v>-160.0</v>
      </c>
      <c r="M46" s="1">
        <v>0.0</v>
      </c>
    </row>
    <row r="47">
      <c r="A47" s="1" t="s">
        <v>41</v>
      </c>
      <c r="B47" s="1" t="s">
        <v>42</v>
      </c>
      <c r="C47" s="1">
        <v>283.12</v>
      </c>
      <c r="D47" s="1">
        <v>287.45</v>
      </c>
      <c r="E47" s="1">
        <v>4.33</v>
      </c>
      <c r="F47" s="1">
        <v>0.0</v>
      </c>
      <c r="G47" s="1">
        <v>4.33</v>
      </c>
      <c r="H47" s="1">
        <v>160.0</v>
      </c>
      <c r="I47" s="1">
        <v>36.97</v>
      </c>
      <c r="J47" s="1">
        <v>36.97</v>
      </c>
      <c r="K47" s="1" t="s">
        <v>43</v>
      </c>
      <c r="L47" s="1">
        <v>-160.0</v>
      </c>
      <c r="M47" s="1">
        <v>0.0</v>
      </c>
    </row>
    <row r="48">
      <c r="A48" s="1" t="s">
        <v>41</v>
      </c>
      <c r="B48" s="1" t="s">
        <v>42</v>
      </c>
      <c r="C48" s="1">
        <v>287.46</v>
      </c>
      <c r="D48" s="1">
        <v>294.56</v>
      </c>
      <c r="E48" s="1">
        <v>7.11</v>
      </c>
      <c r="F48" s="1">
        <v>0.0</v>
      </c>
      <c r="G48" s="1">
        <v>7.11</v>
      </c>
      <c r="H48" s="1">
        <v>160.0</v>
      </c>
      <c r="I48" s="1">
        <v>22.52</v>
      </c>
      <c r="J48" s="1">
        <v>22.52</v>
      </c>
      <c r="K48" s="1" t="s">
        <v>43</v>
      </c>
      <c r="L48" s="1">
        <v>-160.0</v>
      </c>
      <c r="M48" s="1">
        <v>0.0</v>
      </c>
    </row>
    <row r="49">
      <c r="A49" s="1" t="s">
        <v>41</v>
      </c>
      <c r="B49" s="1" t="s">
        <v>42</v>
      </c>
      <c r="C49" s="1">
        <v>294.58</v>
      </c>
      <c r="D49" s="1">
        <v>296.65</v>
      </c>
      <c r="E49" s="1">
        <v>2.07</v>
      </c>
      <c r="F49" s="1">
        <v>0.0</v>
      </c>
      <c r="G49" s="1">
        <v>2.07</v>
      </c>
      <c r="H49" s="1">
        <v>168.0</v>
      </c>
      <c r="I49" s="1">
        <v>81.3</v>
      </c>
      <c r="J49" s="1">
        <v>81.35</v>
      </c>
      <c r="K49" s="1" t="s">
        <v>44</v>
      </c>
      <c r="L49" s="1">
        <v>84.0</v>
      </c>
      <c r="M49" s="1">
        <v>84.0</v>
      </c>
    </row>
    <row r="50">
      <c r="A50" s="1" t="s">
        <v>41</v>
      </c>
      <c r="B50" s="1" t="s">
        <v>42</v>
      </c>
      <c r="C50" s="1">
        <v>297.39</v>
      </c>
      <c r="D50" s="1">
        <v>300.77</v>
      </c>
      <c r="E50" s="1">
        <v>3.38</v>
      </c>
      <c r="F50" s="1">
        <v>0.0</v>
      </c>
      <c r="G50" s="1">
        <v>3.38</v>
      </c>
      <c r="H50" s="1">
        <v>168.0</v>
      </c>
      <c r="I50" s="1">
        <v>49.73</v>
      </c>
      <c r="J50" s="1">
        <v>49.75</v>
      </c>
      <c r="K50" s="1" t="s">
        <v>44</v>
      </c>
      <c r="L50" s="1">
        <v>84.0</v>
      </c>
      <c r="M50" s="1">
        <v>84.0</v>
      </c>
    </row>
    <row r="51">
      <c r="A51" s="1" t="s">
        <v>41</v>
      </c>
      <c r="B51" s="1" t="s">
        <v>42</v>
      </c>
      <c r="C51" s="1">
        <v>301.09</v>
      </c>
      <c r="D51" s="1">
        <v>309.28</v>
      </c>
      <c r="E51" s="1">
        <v>8.19</v>
      </c>
      <c r="F51" s="1">
        <v>0.0</v>
      </c>
      <c r="G51" s="1">
        <v>8.19</v>
      </c>
      <c r="H51" s="1">
        <v>160.0</v>
      </c>
      <c r="I51" s="1">
        <v>19.54</v>
      </c>
      <c r="J51" s="1">
        <v>19.54</v>
      </c>
      <c r="K51" s="1" t="s">
        <v>43</v>
      </c>
      <c r="L51" s="1">
        <v>-160.0</v>
      </c>
      <c r="M51" s="1">
        <v>0.0</v>
      </c>
    </row>
    <row r="52">
      <c r="A52" s="1" t="s">
        <v>41</v>
      </c>
      <c r="B52" s="1" t="s">
        <v>42</v>
      </c>
      <c r="C52" s="1">
        <v>309.36</v>
      </c>
      <c r="D52" s="1">
        <v>316.95</v>
      </c>
      <c r="E52" s="1">
        <v>7.58</v>
      </c>
      <c r="F52" s="1">
        <v>0.0</v>
      </c>
      <c r="G52" s="1">
        <v>7.58</v>
      </c>
      <c r="H52" s="1">
        <v>160.0</v>
      </c>
      <c r="I52" s="1">
        <v>21.1</v>
      </c>
      <c r="J52" s="1">
        <v>21.1</v>
      </c>
      <c r="K52" s="1" t="s">
        <v>43</v>
      </c>
      <c r="L52" s="1">
        <v>-160.0</v>
      </c>
      <c r="M52" s="1">
        <v>0.0</v>
      </c>
    </row>
    <row r="53">
      <c r="A53" s="1" t="s">
        <v>41</v>
      </c>
      <c r="B53" s="1" t="s">
        <v>42</v>
      </c>
      <c r="C53" s="1">
        <v>317.16</v>
      </c>
      <c r="D53" s="1">
        <v>323.28</v>
      </c>
      <c r="E53" s="1">
        <v>6.12</v>
      </c>
      <c r="F53" s="1">
        <v>0.0</v>
      </c>
      <c r="G53" s="1">
        <v>6.12</v>
      </c>
      <c r="H53" s="1">
        <v>160.0</v>
      </c>
      <c r="I53" s="1">
        <v>26.15</v>
      </c>
      <c r="J53" s="1">
        <v>26.15</v>
      </c>
      <c r="K53" s="1" t="s">
        <v>43</v>
      </c>
      <c r="L53" s="1">
        <v>-160.0</v>
      </c>
      <c r="M53" s="1">
        <v>0.0</v>
      </c>
    </row>
    <row r="54">
      <c r="A54" s="1" t="s">
        <v>41</v>
      </c>
      <c r="B54" s="1" t="s">
        <v>42</v>
      </c>
      <c r="C54" s="1">
        <v>323.31</v>
      </c>
      <c r="D54" s="1">
        <v>331.28</v>
      </c>
      <c r="E54" s="1">
        <v>7.97</v>
      </c>
      <c r="F54" s="1">
        <v>0.0</v>
      </c>
      <c r="G54" s="1">
        <v>7.97</v>
      </c>
      <c r="H54" s="1">
        <v>160.0</v>
      </c>
      <c r="I54" s="1">
        <v>20.09</v>
      </c>
      <c r="J54" s="1">
        <v>20.09</v>
      </c>
      <c r="K54" s="1" t="s">
        <v>43</v>
      </c>
      <c r="L54" s="1">
        <v>-160.0</v>
      </c>
      <c r="M54" s="1">
        <v>0.0</v>
      </c>
    </row>
    <row r="55">
      <c r="A55" s="1" t="s">
        <v>41</v>
      </c>
      <c r="B55" s="1" t="s">
        <v>42</v>
      </c>
      <c r="C55" s="1">
        <v>331.36</v>
      </c>
      <c r="D55" s="1">
        <v>337.12</v>
      </c>
      <c r="E55" s="1">
        <v>5.76</v>
      </c>
      <c r="F55" s="1">
        <v>0.0</v>
      </c>
      <c r="G55" s="1">
        <v>5.76</v>
      </c>
      <c r="H55" s="1">
        <v>160.0</v>
      </c>
      <c r="I55" s="1">
        <v>27.8</v>
      </c>
      <c r="J55" s="1">
        <v>27.8</v>
      </c>
      <c r="K55" s="1" t="s">
        <v>43</v>
      </c>
      <c r="L55" s="1">
        <v>-160.0</v>
      </c>
      <c r="M55" s="1">
        <v>0.0</v>
      </c>
    </row>
    <row r="56">
      <c r="A56" s="1" t="s">
        <v>41</v>
      </c>
      <c r="B56" s="1" t="s">
        <v>42</v>
      </c>
      <c r="C56" s="1">
        <v>337.13</v>
      </c>
      <c r="D56" s="1">
        <v>339.3</v>
      </c>
      <c r="E56" s="1">
        <v>2.17</v>
      </c>
      <c r="F56" s="1">
        <v>0.0</v>
      </c>
      <c r="G56" s="1">
        <v>2.17</v>
      </c>
      <c r="H56" s="1">
        <v>168.0</v>
      </c>
      <c r="I56" s="1">
        <v>77.29</v>
      </c>
      <c r="J56" s="1">
        <v>77.33</v>
      </c>
      <c r="K56" s="1" t="s">
        <v>44</v>
      </c>
      <c r="L56" s="1">
        <v>84.0</v>
      </c>
      <c r="M56" s="1">
        <v>84.0</v>
      </c>
    </row>
    <row r="57">
      <c r="A57" s="1" t="s">
        <v>41</v>
      </c>
      <c r="B57" s="1" t="s">
        <v>42</v>
      </c>
      <c r="C57" s="1">
        <v>339.46</v>
      </c>
      <c r="D57" s="1">
        <v>342.12</v>
      </c>
      <c r="E57" s="1">
        <v>2.66</v>
      </c>
      <c r="F57" s="1">
        <v>0.0</v>
      </c>
      <c r="G57" s="1">
        <v>2.66</v>
      </c>
      <c r="H57" s="1">
        <v>168.0</v>
      </c>
      <c r="I57" s="1">
        <v>63.13</v>
      </c>
      <c r="J57" s="1">
        <v>63.15</v>
      </c>
      <c r="K57" s="1" t="s">
        <v>44</v>
      </c>
      <c r="L57" s="1">
        <v>84.0</v>
      </c>
      <c r="M57" s="1">
        <v>84.0</v>
      </c>
    </row>
    <row r="58">
      <c r="A58" s="1" t="s">
        <v>41</v>
      </c>
      <c r="B58" s="1" t="s">
        <v>42</v>
      </c>
      <c r="C58" s="1">
        <v>342.3</v>
      </c>
      <c r="D58" s="1">
        <v>349.21</v>
      </c>
      <c r="E58" s="1">
        <v>6.9</v>
      </c>
      <c r="F58" s="1">
        <v>0.0</v>
      </c>
      <c r="G58" s="1">
        <v>6.9</v>
      </c>
      <c r="H58" s="1">
        <v>160.0</v>
      </c>
      <c r="I58" s="1">
        <v>23.17</v>
      </c>
      <c r="J58" s="1">
        <v>23.17</v>
      </c>
      <c r="K58" s="1" t="s">
        <v>43</v>
      </c>
      <c r="L58" s="1">
        <v>-160.0</v>
      </c>
      <c r="M58" s="1">
        <v>0.0</v>
      </c>
    </row>
    <row r="59">
      <c r="A59" s="1" t="s">
        <v>41</v>
      </c>
      <c r="B59" s="1" t="s">
        <v>42</v>
      </c>
      <c r="C59" s="1">
        <v>349.25</v>
      </c>
      <c r="D59" s="1">
        <v>355.88</v>
      </c>
      <c r="E59" s="1">
        <v>6.63</v>
      </c>
      <c r="F59" s="1">
        <v>0.0</v>
      </c>
      <c r="G59" s="1">
        <v>6.63</v>
      </c>
      <c r="H59" s="1">
        <v>160.0</v>
      </c>
      <c r="I59" s="1">
        <v>24.14</v>
      </c>
      <c r="J59" s="1">
        <v>24.14</v>
      </c>
      <c r="K59" s="1" t="s">
        <v>43</v>
      </c>
      <c r="L59" s="1">
        <v>-160.0</v>
      </c>
      <c r="M59" s="1">
        <v>0.0</v>
      </c>
    </row>
    <row r="60">
      <c r="A60" s="1" t="s">
        <v>41</v>
      </c>
      <c r="B60" s="1" t="s">
        <v>42</v>
      </c>
      <c r="C60" s="1">
        <v>355.89</v>
      </c>
      <c r="D60" s="1">
        <v>364.55</v>
      </c>
      <c r="E60" s="1">
        <v>8.66</v>
      </c>
      <c r="F60" s="1">
        <v>0.0</v>
      </c>
      <c r="G60" s="1">
        <v>8.66</v>
      </c>
      <c r="H60" s="1">
        <v>160.0</v>
      </c>
      <c r="I60" s="1">
        <v>18.48</v>
      </c>
      <c r="J60" s="1">
        <v>18.48</v>
      </c>
      <c r="K60" s="1" t="s">
        <v>43</v>
      </c>
      <c r="L60" s="1">
        <v>-160.0</v>
      </c>
      <c r="M60" s="1">
        <v>0.0</v>
      </c>
    </row>
    <row r="61">
      <c r="A61" s="1" t="s">
        <v>41</v>
      </c>
      <c r="B61" s="1" t="s">
        <v>42</v>
      </c>
      <c r="C61" s="1">
        <v>364.65</v>
      </c>
      <c r="D61" s="1">
        <v>374.09</v>
      </c>
      <c r="E61" s="1">
        <v>9.43</v>
      </c>
      <c r="F61" s="1">
        <v>0.0</v>
      </c>
      <c r="G61" s="1">
        <v>9.43</v>
      </c>
      <c r="H61" s="1">
        <v>160.0</v>
      </c>
      <c r="I61" s="1">
        <v>16.96</v>
      </c>
      <c r="J61" s="1">
        <v>16.96</v>
      </c>
      <c r="K61" s="1" t="s">
        <v>43</v>
      </c>
      <c r="L61" s="1">
        <v>-160.0</v>
      </c>
      <c r="M61" s="1">
        <v>0.0</v>
      </c>
    </row>
    <row r="62">
      <c r="A62" s="1" t="s">
        <v>41</v>
      </c>
      <c r="B62" s="1" t="s">
        <v>42</v>
      </c>
      <c r="C62" s="1">
        <v>374.23</v>
      </c>
      <c r="D62" s="1">
        <v>380.46</v>
      </c>
      <c r="E62" s="1">
        <v>6.23</v>
      </c>
      <c r="F62" s="1">
        <v>0.0</v>
      </c>
      <c r="G62" s="1">
        <v>6.23</v>
      </c>
      <c r="H62" s="1">
        <v>160.0</v>
      </c>
      <c r="I62" s="1">
        <v>25.66</v>
      </c>
      <c r="J62" s="1">
        <v>25.66</v>
      </c>
      <c r="K62" s="1" t="s">
        <v>43</v>
      </c>
      <c r="L62" s="1">
        <v>-160.0</v>
      </c>
      <c r="M62" s="1">
        <v>0.0</v>
      </c>
    </row>
    <row r="63">
      <c r="A63" s="1" t="s">
        <v>41</v>
      </c>
      <c r="B63" s="1" t="s">
        <v>42</v>
      </c>
      <c r="C63" s="1">
        <v>380.48</v>
      </c>
      <c r="D63" s="1">
        <v>383.65</v>
      </c>
      <c r="E63" s="1">
        <v>3.17</v>
      </c>
      <c r="F63" s="1">
        <v>0.0</v>
      </c>
      <c r="G63" s="1">
        <v>3.16</v>
      </c>
      <c r="H63" s="1">
        <v>168.0</v>
      </c>
      <c r="I63" s="1">
        <v>53.07</v>
      </c>
      <c r="J63" s="1">
        <v>53.09</v>
      </c>
      <c r="K63" s="1" t="s">
        <v>44</v>
      </c>
      <c r="L63" s="1">
        <v>84.0</v>
      </c>
      <c r="M63" s="1">
        <v>84.0</v>
      </c>
    </row>
    <row r="64">
      <c r="A64" s="1" t="s">
        <v>41</v>
      </c>
      <c r="B64" s="1" t="s">
        <v>42</v>
      </c>
      <c r="C64" s="1">
        <v>383.97</v>
      </c>
      <c r="D64" s="1">
        <v>386.81</v>
      </c>
      <c r="E64" s="1">
        <v>2.84</v>
      </c>
      <c r="F64" s="1">
        <v>0.0</v>
      </c>
      <c r="G64" s="1">
        <v>2.84</v>
      </c>
      <c r="H64" s="1">
        <v>168.0</v>
      </c>
      <c r="I64" s="1">
        <v>59.13</v>
      </c>
      <c r="J64" s="1">
        <v>59.16</v>
      </c>
      <c r="K64" s="1" t="s">
        <v>44</v>
      </c>
      <c r="L64" s="1">
        <v>84.0</v>
      </c>
      <c r="M64" s="1">
        <v>84.0</v>
      </c>
    </row>
    <row r="65">
      <c r="A65" s="1" t="s">
        <v>41</v>
      </c>
      <c r="B65" s="1" t="s">
        <v>42</v>
      </c>
      <c r="C65" s="1">
        <v>386.97</v>
      </c>
      <c r="D65" s="1">
        <v>393.43</v>
      </c>
      <c r="E65" s="1">
        <v>6.46</v>
      </c>
      <c r="F65" s="1">
        <v>0.0</v>
      </c>
      <c r="G65" s="1">
        <v>6.46</v>
      </c>
      <c r="H65" s="1">
        <v>160.0</v>
      </c>
      <c r="I65" s="1">
        <v>24.77</v>
      </c>
      <c r="J65" s="1">
        <v>24.77</v>
      </c>
      <c r="K65" s="1" t="s">
        <v>43</v>
      </c>
      <c r="L65" s="1">
        <v>-160.0</v>
      </c>
      <c r="M65" s="1">
        <v>0.0</v>
      </c>
    </row>
    <row r="66">
      <c r="A66" s="1" t="s">
        <v>41</v>
      </c>
      <c r="B66" s="1" t="s">
        <v>42</v>
      </c>
      <c r="C66" s="1">
        <v>393.59</v>
      </c>
      <c r="D66" s="1">
        <v>401.43</v>
      </c>
      <c r="E66" s="1">
        <v>7.84</v>
      </c>
      <c r="F66" s="1">
        <v>0.0</v>
      </c>
      <c r="G66" s="1">
        <v>7.84</v>
      </c>
      <c r="H66" s="1">
        <v>160.0</v>
      </c>
      <c r="I66" s="1">
        <v>20.41</v>
      </c>
      <c r="J66" s="1">
        <v>20.41</v>
      </c>
      <c r="K66" s="1" t="s">
        <v>43</v>
      </c>
      <c r="L66" s="1">
        <v>-160.0</v>
      </c>
      <c r="M66" s="1">
        <v>0.0</v>
      </c>
    </row>
    <row r="67">
      <c r="A67" s="1" t="s">
        <v>41</v>
      </c>
      <c r="B67" s="1" t="s">
        <v>42</v>
      </c>
      <c r="C67" s="1">
        <v>401.52</v>
      </c>
      <c r="D67" s="1">
        <v>409.54</v>
      </c>
      <c r="E67" s="1">
        <v>8.02</v>
      </c>
      <c r="F67" s="1">
        <v>0.0</v>
      </c>
      <c r="G67" s="1">
        <v>8.02</v>
      </c>
      <c r="H67" s="1">
        <v>160.0</v>
      </c>
      <c r="I67" s="1">
        <v>19.95</v>
      </c>
      <c r="J67" s="1">
        <v>19.95</v>
      </c>
      <c r="K67" s="1" t="s">
        <v>43</v>
      </c>
      <c r="L67" s="1">
        <v>-160.0</v>
      </c>
      <c r="M67" s="1">
        <v>0.0</v>
      </c>
    </row>
    <row r="68">
      <c r="A68" s="1" t="s">
        <v>41</v>
      </c>
      <c r="B68" s="1" t="s">
        <v>42</v>
      </c>
      <c r="C68" s="1">
        <v>409.63</v>
      </c>
      <c r="D68" s="1">
        <v>417.33</v>
      </c>
      <c r="E68" s="1">
        <v>7.7</v>
      </c>
      <c r="F68" s="1">
        <v>0.0</v>
      </c>
      <c r="G68" s="1">
        <v>7.7</v>
      </c>
      <c r="H68" s="1">
        <v>160.0</v>
      </c>
      <c r="I68" s="1">
        <v>20.78</v>
      </c>
      <c r="J68" s="1">
        <v>20.78</v>
      </c>
      <c r="K68" s="1" t="s">
        <v>43</v>
      </c>
      <c r="L68" s="1">
        <v>-160.0</v>
      </c>
      <c r="M68" s="1">
        <v>0.0</v>
      </c>
    </row>
    <row r="69">
      <c r="A69" s="1" t="s">
        <v>41</v>
      </c>
      <c r="B69" s="1" t="s">
        <v>42</v>
      </c>
      <c r="C69" s="1">
        <v>417.36</v>
      </c>
      <c r="D69" s="1">
        <v>424.11</v>
      </c>
      <c r="E69" s="1">
        <v>6.76</v>
      </c>
      <c r="F69" s="1">
        <v>0.0</v>
      </c>
      <c r="G69" s="1">
        <v>6.76</v>
      </c>
      <c r="H69" s="1">
        <v>160.0</v>
      </c>
      <c r="I69" s="1">
        <v>23.68</v>
      </c>
      <c r="J69" s="1">
        <v>23.68</v>
      </c>
      <c r="K69" s="1" t="s">
        <v>43</v>
      </c>
      <c r="L69" s="1">
        <v>-160.0</v>
      </c>
      <c r="M69" s="1">
        <v>0.0</v>
      </c>
    </row>
    <row r="70">
      <c r="A70" s="1" t="s">
        <v>41</v>
      </c>
      <c r="B70" s="1" t="s">
        <v>42</v>
      </c>
      <c r="C70" s="1">
        <v>424.23</v>
      </c>
      <c r="D70" s="1">
        <v>427.07</v>
      </c>
      <c r="E70" s="1">
        <v>2.84</v>
      </c>
      <c r="F70" s="1">
        <v>0.0</v>
      </c>
      <c r="G70" s="1">
        <v>2.84</v>
      </c>
      <c r="H70" s="1">
        <v>168.0</v>
      </c>
      <c r="I70" s="1">
        <v>59.18</v>
      </c>
      <c r="J70" s="1">
        <v>59.2</v>
      </c>
      <c r="K70" s="1" t="s">
        <v>44</v>
      </c>
      <c r="L70" s="1">
        <v>84.0</v>
      </c>
      <c r="M70" s="1">
        <v>84.0</v>
      </c>
    </row>
    <row r="71">
      <c r="A71" s="1" t="s">
        <v>41</v>
      </c>
      <c r="B71" s="1" t="s">
        <v>42</v>
      </c>
      <c r="C71" s="1">
        <v>427.73</v>
      </c>
      <c r="D71" s="1">
        <v>430.89</v>
      </c>
      <c r="E71" s="1">
        <v>3.16</v>
      </c>
      <c r="F71" s="1">
        <v>0.0</v>
      </c>
      <c r="G71" s="1">
        <v>3.15</v>
      </c>
      <c r="H71" s="1">
        <v>168.0</v>
      </c>
      <c r="I71" s="1">
        <v>53.24</v>
      </c>
      <c r="J71" s="1">
        <v>53.26</v>
      </c>
      <c r="K71" s="1" t="s">
        <v>44</v>
      </c>
      <c r="L71" s="1">
        <v>84.0</v>
      </c>
      <c r="M71" s="1">
        <v>84.0</v>
      </c>
    </row>
    <row r="72">
      <c r="A72" s="1" t="s">
        <v>41</v>
      </c>
      <c r="B72" s="1" t="s">
        <v>42</v>
      </c>
      <c r="C72" s="1">
        <v>431.22</v>
      </c>
      <c r="D72" s="1">
        <v>436.96</v>
      </c>
      <c r="E72" s="1">
        <v>5.74</v>
      </c>
      <c r="F72" s="1">
        <v>0.0</v>
      </c>
      <c r="G72" s="1">
        <v>5.74</v>
      </c>
      <c r="H72" s="1">
        <v>160.0</v>
      </c>
      <c r="I72" s="1">
        <v>27.88</v>
      </c>
      <c r="J72" s="1">
        <v>27.88</v>
      </c>
      <c r="K72" s="1" t="s">
        <v>43</v>
      </c>
      <c r="L72" s="1">
        <v>-160.0</v>
      </c>
      <c r="M72" s="1">
        <v>0.0</v>
      </c>
    </row>
    <row r="73">
      <c r="A73" s="1" t="s">
        <v>41</v>
      </c>
      <c r="B73" s="1" t="s">
        <v>42</v>
      </c>
      <c r="C73" s="1">
        <v>437.06</v>
      </c>
      <c r="D73" s="1">
        <v>443.87</v>
      </c>
      <c r="E73" s="1">
        <v>6.81</v>
      </c>
      <c r="F73" s="1">
        <v>0.0</v>
      </c>
      <c r="G73" s="1">
        <v>6.81</v>
      </c>
      <c r="H73" s="1">
        <v>160.0</v>
      </c>
      <c r="I73" s="1">
        <v>23.49</v>
      </c>
      <c r="J73" s="1">
        <v>23.49</v>
      </c>
      <c r="K73" s="1" t="s">
        <v>43</v>
      </c>
      <c r="L73" s="1">
        <v>-160.0</v>
      </c>
      <c r="M73" s="1">
        <v>0.0</v>
      </c>
    </row>
    <row r="74">
      <c r="A74" s="1" t="s">
        <v>41</v>
      </c>
      <c r="B74" s="1" t="s">
        <v>42</v>
      </c>
      <c r="C74" s="1">
        <v>444.0</v>
      </c>
      <c r="D74" s="1">
        <v>448.61</v>
      </c>
      <c r="E74" s="1">
        <v>4.61</v>
      </c>
      <c r="F74" s="1">
        <v>0.0</v>
      </c>
      <c r="G74" s="1">
        <v>4.61</v>
      </c>
      <c r="H74" s="1">
        <v>160.0</v>
      </c>
      <c r="I74" s="1">
        <v>34.71</v>
      </c>
      <c r="J74" s="1">
        <v>34.71</v>
      </c>
      <c r="K74" s="1" t="s">
        <v>43</v>
      </c>
      <c r="L74" s="1">
        <v>-160.0</v>
      </c>
      <c r="M74" s="1">
        <v>0.0</v>
      </c>
    </row>
    <row r="75">
      <c r="A75" s="1" t="s">
        <v>41</v>
      </c>
      <c r="B75" s="1" t="s">
        <v>42</v>
      </c>
      <c r="C75" s="1">
        <v>448.89</v>
      </c>
      <c r="D75" s="1">
        <v>458.25</v>
      </c>
      <c r="E75" s="1">
        <v>9.36</v>
      </c>
      <c r="F75" s="1">
        <v>0.0</v>
      </c>
      <c r="G75" s="1">
        <v>9.36</v>
      </c>
      <c r="H75" s="1">
        <v>160.0</v>
      </c>
      <c r="I75" s="1">
        <v>17.09</v>
      </c>
      <c r="J75" s="1">
        <v>17.09</v>
      </c>
      <c r="K75" s="1" t="s">
        <v>43</v>
      </c>
      <c r="L75" s="1">
        <v>-160.0</v>
      </c>
      <c r="M75" s="1">
        <v>0.0</v>
      </c>
    </row>
    <row r="76">
      <c r="A76" s="1" t="s">
        <v>41</v>
      </c>
      <c r="B76" s="1" t="s">
        <v>42</v>
      </c>
      <c r="C76" s="1">
        <v>458.3</v>
      </c>
      <c r="D76" s="1">
        <v>465.27</v>
      </c>
      <c r="E76" s="1">
        <v>6.97</v>
      </c>
      <c r="F76" s="1">
        <v>0.0</v>
      </c>
      <c r="G76" s="1">
        <v>6.97</v>
      </c>
      <c r="H76" s="1">
        <v>160.0</v>
      </c>
      <c r="I76" s="1">
        <v>22.95</v>
      </c>
      <c r="J76" s="1">
        <v>22.95</v>
      </c>
      <c r="K76" s="1" t="s">
        <v>43</v>
      </c>
      <c r="L76" s="1">
        <v>-160.0</v>
      </c>
      <c r="M76" s="1">
        <v>0.0</v>
      </c>
    </row>
    <row r="77">
      <c r="A77" s="1" t="s">
        <v>41</v>
      </c>
      <c r="B77" s="1" t="s">
        <v>42</v>
      </c>
      <c r="C77" s="1">
        <v>465.36</v>
      </c>
      <c r="D77" s="1">
        <v>468.03</v>
      </c>
      <c r="E77" s="1">
        <v>2.67</v>
      </c>
      <c r="F77" s="1">
        <v>0.0</v>
      </c>
      <c r="G77" s="1">
        <v>2.67</v>
      </c>
      <c r="H77" s="1">
        <v>168.0</v>
      </c>
      <c r="I77" s="1">
        <v>62.83</v>
      </c>
      <c r="J77" s="1">
        <v>62.86</v>
      </c>
      <c r="K77" s="1" t="s">
        <v>44</v>
      </c>
      <c r="L77" s="1">
        <v>84.0</v>
      </c>
      <c r="M77" s="1">
        <v>84.0</v>
      </c>
    </row>
    <row r="78">
      <c r="A78" s="1" t="s">
        <v>41</v>
      </c>
      <c r="B78" s="1" t="s">
        <v>42</v>
      </c>
      <c r="C78" s="1">
        <v>468.49</v>
      </c>
      <c r="D78" s="1">
        <v>471.65</v>
      </c>
      <c r="E78" s="1">
        <v>3.17</v>
      </c>
      <c r="F78" s="1">
        <v>0.0</v>
      </c>
      <c r="G78" s="1">
        <v>3.17</v>
      </c>
      <c r="H78" s="1">
        <v>168.0</v>
      </c>
      <c r="I78" s="1">
        <v>53.03</v>
      </c>
      <c r="J78" s="1">
        <v>53.05</v>
      </c>
      <c r="K78" s="1" t="s">
        <v>44</v>
      </c>
      <c r="L78" s="1">
        <v>84.0</v>
      </c>
      <c r="M78" s="1">
        <v>84.0</v>
      </c>
    </row>
    <row r="79">
      <c r="A79" s="1" t="s">
        <v>41</v>
      </c>
      <c r="B79" s="1" t="s">
        <v>42</v>
      </c>
      <c r="C79" s="1">
        <v>471.84</v>
      </c>
      <c r="D79" s="1">
        <v>476.89</v>
      </c>
      <c r="E79" s="1">
        <v>5.05</v>
      </c>
      <c r="F79" s="1">
        <v>0.0</v>
      </c>
      <c r="G79" s="1">
        <v>5.05</v>
      </c>
      <c r="H79" s="1">
        <v>160.0</v>
      </c>
      <c r="I79" s="1">
        <v>31.67</v>
      </c>
      <c r="J79" s="1">
        <v>31.67</v>
      </c>
      <c r="K79" s="1" t="s">
        <v>43</v>
      </c>
      <c r="L79" s="1">
        <v>-160.0</v>
      </c>
      <c r="M79" s="1">
        <v>0.0</v>
      </c>
    </row>
    <row r="80">
      <c r="A80" s="1" t="s">
        <v>41</v>
      </c>
      <c r="B80" s="1" t="s">
        <v>42</v>
      </c>
      <c r="C80" s="1">
        <v>476.97</v>
      </c>
      <c r="D80" s="1">
        <v>484.18</v>
      </c>
      <c r="E80" s="1">
        <v>7.21</v>
      </c>
      <c r="F80" s="1">
        <v>0.0</v>
      </c>
      <c r="G80" s="1">
        <v>7.21</v>
      </c>
      <c r="H80" s="1">
        <v>160.0</v>
      </c>
      <c r="I80" s="1">
        <v>22.19</v>
      </c>
      <c r="J80" s="1">
        <v>22.19</v>
      </c>
      <c r="K80" s="1" t="s">
        <v>43</v>
      </c>
      <c r="L80" s="1">
        <v>-160.0</v>
      </c>
      <c r="M80" s="1">
        <v>0.0</v>
      </c>
    </row>
    <row r="81">
      <c r="A81" s="1" t="s">
        <v>41</v>
      </c>
      <c r="B81" s="1" t="s">
        <v>42</v>
      </c>
      <c r="C81" s="1">
        <v>484.2</v>
      </c>
      <c r="D81" s="1">
        <v>491.08</v>
      </c>
      <c r="E81" s="1">
        <v>6.88</v>
      </c>
      <c r="F81" s="1">
        <v>0.0</v>
      </c>
      <c r="G81" s="1">
        <v>6.88</v>
      </c>
      <c r="H81" s="1">
        <v>160.0</v>
      </c>
      <c r="I81" s="1">
        <v>23.25</v>
      </c>
      <c r="J81" s="1">
        <v>23.25</v>
      </c>
      <c r="K81" s="1" t="s">
        <v>43</v>
      </c>
      <c r="L81" s="1">
        <v>-160.0</v>
      </c>
      <c r="M81" s="1">
        <v>0.0</v>
      </c>
    </row>
    <row r="82">
      <c r="A82" s="1" t="s">
        <v>41</v>
      </c>
      <c r="B82" s="1" t="s">
        <v>42</v>
      </c>
      <c r="C82" s="1">
        <v>491.12</v>
      </c>
      <c r="D82" s="1">
        <v>499.91</v>
      </c>
      <c r="E82" s="1">
        <v>8.8</v>
      </c>
      <c r="F82" s="1">
        <v>0.0</v>
      </c>
      <c r="G82" s="1">
        <v>8.8</v>
      </c>
      <c r="H82" s="1">
        <v>160.0</v>
      </c>
      <c r="I82" s="1">
        <v>18.19</v>
      </c>
      <c r="J82" s="1">
        <v>18.19</v>
      </c>
      <c r="K82" s="1" t="s">
        <v>43</v>
      </c>
      <c r="L82" s="1">
        <v>-160.0</v>
      </c>
      <c r="M82" s="1">
        <v>0.0</v>
      </c>
    </row>
    <row r="83">
      <c r="A83" s="1" t="s">
        <v>41</v>
      </c>
      <c r="B83" s="1" t="s">
        <v>42</v>
      </c>
      <c r="C83" s="1">
        <v>499.94</v>
      </c>
      <c r="D83" s="1">
        <v>507.29</v>
      </c>
      <c r="E83" s="1">
        <v>7.35</v>
      </c>
      <c r="F83" s="1">
        <v>0.0</v>
      </c>
      <c r="G83" s="1">
        <v>7.35</v>
      </c>
      <c r="H83" s="1">
        <v>160.0</v>
      </c>
      <c r="I83" s="1">
        <v>21.76</v>
      </c>
      <c r="J83" s="1">
        <v>21.76</v>
      </c>
      <c r="K83" s="1" t="s">
        <v>43</v>
      </c>
      <c r="L83" s="1">
        <v>-160.0</v>
      </c>
      <c r="M83" s="1">
        <v>0.0</v>
      </c>
    </row>
    <row r="84">
      <c r="A84" s="1" t="s">
        <v>41</v>
      </c>
      <c r="B84" s="1" t="s">
        <v>42</v>
      </c>
      <c r="C84" s="1">
        <v>507.36</v>
      </c>
      <c r="D84" s="1">
        <v>510.25</v>
      </c>
      <c r="E84" s="1">
        <v>2.9</v>
      </c>
      <c r="F84" s="1">
        <v>0.0</v>
      </c>
      <c r="G84" s="1">
        <v>2.9</v>
      </c>
      <c r="H84" s="1">
        <v>168.0</v>
      </c>
      <c r="I84" s="1">
        <v>57.99</v>
      </c>
      <c r="J84" s="1">
        <v>58.02</v>
      </c>
      <c r="K84" s="1" t="s">
        <v>44</v>
      </c>
      <c r="L84" s="1">
        <v>84.0</v>
      </c>
      <c r="M84" s="1">
        <v>84.0</v>
      </c>
    </row>
    <row r="85">
      <c r="A85" s="1" t="s">
        <v>41</v>
      </c>
      <c r="B85" s="1" t="s">
        <v>42</v>
      </c>
      <c r="C85" s="1">
        <v>510.46</v>
      </c>
      <c r="D85" s="1">
        <v>512.07</v>
      </c>
      <c r="E85" s="1">
        <v>1.61</v>
      </c>
      <c r="F85" s="1">
        <v>0.0</v>
      </c>
      <c r="G85" s="1">
        <v>1.61</v>
      </c>
      <c r="H85" s="1">
        <v>168.0</v>
      </c>
      <c r="I85" s="1">
        <v>104.17</v>
      </c>
      <c r="J85" s="1">
        <v>104.24</v>
      </c>
      <c r="K85" s="1" t="s">
        <v>44</v>
      </c>
      <c r="L85" s="1">
        <v>84.0</v>
      </c>
      <c r="M85" s="1">
        <v>84.0</v>
      </c>
    </row>
    <row r="86">
      <c r="A86" s="1" t="s">
        <v>41</v>
      </c>
      <c r="B86" s="1" t="s">
        <v>42</v>
      </c>
      <c r="C86" s="1">
        <v>512.57</v>
      </c>
      <c r="D86" s="1">
        <v>521.92</v>
      </c>
      <c r="E86" s="1">
        <v>9.35</v>
      </c>
      <c r="F86" s="1">
        <v>0.0</v>
      </c>
      <c r="G86" s="1">
        <v>9.35</v>
      </c>
      <c r="H86" s="1">
        <v>160.0</v>
      </c>
      <c r="I86" s="1">
        <v>17.11</v>
      </c>
      <c r="J86" s="1">
        <v>17.11</v>
      </c>
      <c r="K86" s="1" t="s">
        <v>43</v>
      </c>
      <c r="L86" s="1">
        <v>-160.0</v>
      </c>
      <c r="M86" s="1">
        <v>0.0</v>
      </c>
    </row>
    <row r="87">
      <c r="A87" s="1" t="s">
        <v>41</v>
      </c>
      <c r="B87" s="1" t="s">
        <v>42</v>
      </c>
      <c r="C87" s="1">
        <v>522.01</v>
      </c>
      <c r="D87" s="1">
        <v>528.64</v>
      </c>
      <c r="E87" s="1">
        <v>6.63</v>
      </c>
      <c r="F87" s="1">
        <v>0.0</v>
      </c>
      <c r="G87" s="1">
        <v>6.63</v>
      </c>
      <c r="H87" s="1">
        <v>160.0</v>
      </c>
      <c r="I87" s="1">
        <v>24.15</v>
      </c>
      <c r="J87" s="1">
        <v>24.15</v>
      </c>
      <c r="K87" s="1" t="s">
        <v>43</v>
      </c>
      <c r="L87" s="1">
        <v>-160.0</v>
      </c>
      <c r="M87" s="1">
        <v>0.0</v>
      </c>
    </row>
    <row r="88">
      <c r="A88" s="1" t="s">
        <v>41</v>
      </c>
      <c r="B88" s="1" t="s">
        <v>42</v>
      </c>
      <c r="C88" s="1">
        <v>528.66</v>
      </c>
      <c r="D88" s="1">
        <v>535.16</v>
      </c>
      <c r="E88" s="1">
        <v>6.51</v>
      </c>
      <c r="F88" s="1">
        <v>0.0</v>
      </c>
      <c r="G88" s="1">
        <v>6.51</v>
      </c>
      <c r="H88" s="1">
        <v>160.0</v>
      </c>
      <c r="I88" s="1">
        <v>24.59</v>
      </c>
      <c r="J88" s="1">
        <v>24.59</v>
      </c>
      <c r="K88" s="1" t="s">
        <v>43</v>
      </c>
      <c r="L88" s="1">
        <v>-160.0</v>
      </c>
      <c r="M88" s="1">
        <v>0.0</v>
      </c>
    </row>
    <row r="89">
      <c r="A89" s="1" t="s">
        <v>41</v>
      </c>
      <c r="B89" s="1" t="s">
        <v>42</v>
      </c>
      <c r="C89" s="1">
        <v>535.19</v>
      </c>
      <c r="D89" s="1">
        <v>539.05</v>
      </c>
      <c r="E89" s="1">
        <v>3.87</v>
      </c>
      <c r="F89" s="1">
        <v>0.0</v>
      </c>
      <c r="G89" s="1">
        <v>3.87</v>
      </c>
      <c r="H89" s="1">
        <v>160.0</v>
      </c>
      <c r="I89" s="1">
        <v>41.38</v>
      </c>
      <c r="J89" s="1">
        <v>41.38</v>
      </c>
      <c r="K89" s="1" t="s">
        <v>43</v>
      </c>
      <c r="L89" s="1">
        <v>-160.0</v>
      </c>
      <c r="M89" s="1">
        <v>0.0</v>
      </c>
    </row>
    <row r="90">
      <c r="A90" s="1" t="s">
        <v>41</v>
      </c>
      <c r="B90" s="1" t="s">
        <v>42</v>
      </c>
      <c r="C90" s="1">
        <v>539.17</v>
      </c>
      <c r="D90" s="1">
        <v>542.69</v>
      </c>
      <c r="E90" s="1">
        <v>3.52</v>
      </c>
      <c r="F90" s="1">
        <v>0.0</v>
      </c>
      <c r="G90" s="1">
        <v>3.52</v>
      </c>
      <c r="H90" s="1">
        <v>160.0</v>
      </c>
      <c r="I90" s="1">
        <v>45.46</v>
      </c>
      <c r="J90" s="1">
        <v>45.46</v>
      </c>
      <c r="K90" s="1" t="s">
        <v>43</v>
      </c>
      <c r="L90" s="1">
        <v>-160.0</v>
      </c>
      <c r="M90" s="1">
        <v>0.0</v>
      </c>
    </row>
    <row r="91">
      <c r="A91" s="1" t="s">
        <v>41</v>
      </c>
      <c r="B91" s="1" t="s">
        <v>42</v>
      </c>
      <c r="C91" s="1">
        <v>542.73</v>
      </c>
      <c r="D91" s="1">
        <v>545.1</v>
      </c>
      <c r="E91" s="1">
        <v>2.38</v>
      </c>
      <c r="F91" s="1">
        <v>0.0</v>
      </c>
      <c r="G91" s="1">
        <v>2.38</v>
      </c>
      <c r="H91" s="1">
        <v>168.0</v>
      </c>
      <c r="I91" s="1">
        <v>70.64</v>
      </c>
      <c r="J91" s="1">
        <v>70.67</v>
      </c>
      <c r="K91" s="1" t="s">
        <v>44</v>
      </c>
      <c r="L91" s="1">
        <v>84.0</v>
      </c>
      <c r="M91" s="1">
        <v>84.0</v>
      </c>
    </row>
    <row r="92">
      <c r="A92" s="1" t="s">
        <v>41</v>
      </c>
      <c r="B92" s="1" t="s">
        <v>42</v>
      </c>
      <c r="C92" s="1">
        <v>545.36</v>
      </c>
      <c r="D92" s="1">
        <v>548.09</v>
      </c>
      <c r="E92" s="1">
        <v>2.73</v>
      </c>
      <c r="F92" s="1">
        <v>0.0</v>
      </c>
      <c r="G92" s="1">
        <v>2.73</v>
      </c>
      <c r="H92" s="1">
        <v>168.0</v>
      </c>
      <c r="I92" s="1">
        <v>61.58</v>
      </c>
      <c r="J92" s="1">
        <v>61.6</v>
      </c>
      <c r="K92" s="1" t="s">
        <v>44</v>
      </c>
      <c r="L92" s="1">
        <v>84.0</v>
      </c>
      <c r="M92" s="1">
        <v>84.0</v>
      </c>
    </row>
    <row r="93">
      <c r="A93" s="1" t="s">
        <v>41</v>
      </c>
      <c r="B93" s="1" t="s">
        <v>42</v>
      </c>
      <c r="C93" s="1">
        <v>548.61</v>
      </c>
      <c r="D93" s="1">
        <v>557.38</v>
      </c>
      <c r="E93" s="1">
        <v>8.76</v>
      </c>
      <c r="F93" s="1">
        <v>0.0</v>
      </c>
      <c r="G93" s="1">
        <v>8.76</v>
      </c>
      <c r="H93" s="1">
        <v>160.0</v>
      </c>
      <c r="I93" s="1">
        <v>18.26</v>
      </c>
      <c r="J93" s="1">
        <v>18.26</v>
      </c>
      <c r="K93" s="1" t="s">
        <v>43</v>
      </c>
      <c r="L93" s="1">
        <v>-160.0</v>
      </c>
      <c r="M93" s="1">
        <v>0.0</v>
      </c>
    </row>
    <row r="94">
      <c r="A94" s="1" t="s">
        <v>41</v>
      </c>
      <c r="B94" s="1" t="s">
        <v>42</v>
      </c>
      <c r="C94" s="1">
        <v>557.38</v>
      </c>
      <c r="D94" s="1">
        <v>563.82</v>
      </c>
      <c r="E94" s="1">
        <v>6.44</v>
      </c>
      <c r="F94" s="1">
        <v>0.0</v>
      </c>
      <c r="G94" s="1">
        <v>6.44</v>
      </c>
      <c r="H94" s="1">
        <v>160.0</v>
      </c>
      <c r="I94" s="1">
        <v>24.84</v>
      </c>
      <c r="J94" s="1">
        <v>24.84</v>
      </c>
      <c r="K94" s="1" t="s">
        <v>43</v>
      </c>
      <c r="L94" s="1">
        <v>-160.0</v>
      </c>
      <c r="M94" s="1">
        <v>0.0</v>
      </c>
    </row>
    <row r="95">
      <c r="A95" s="1" t="s">
        <v>41</v>
      </c>
      <c r="B95" s="1" t="s">
        <v>42</v>
      </c>
      <c r="C95" s="1">
        <v>563.84</v>
      </c>
      <c r="D95" s="1">
        <v>572.12</v>
      </c>
      <c r="E95" s="1">
        <v>8.28</v>
      </c>
      <c r="F95" s="1">
        <v>0.0</v>
      </c>
      <c r="G95" s="1">
        <v>8.28</v>
      </c>
      <c r="H95" s="1">
        <v>160.0</v>
      </c>
      <c r="I95" s="1">
        <v>19.33</v>
      </c>
      <c r="J95" s="1">
        <v>19.33</v>
      </c>
      <c r="K95" s="1" t="s">
        <v>43</v>
      </c>
      <c r="L95" s="1">
        <v>-160.0</v>
      </c>
      <c r="M95" s="1">
        <v>0.0</v>
      </c>
    </row>
    <row r="96">
      <c r="A96" s="1" t="s">
        <v>41</v>
      </c>
      <c r="B96" s="1" t="s">
        <v>42</v>
      </c>
      <c r="C96" s="1">
        <v>572.27</v>
      </c>
      <c r="D96" s="1">
        <v>578.59</v>
      </c>
      <c r="E96" s="1">
        <v>6.32</v>
      </c>
      <c r="F96" s="1">
        <v>0.0</v>
      </c>
      <c r="G96" s="1">
        <v>6.32</v>
      </c>
      <c r="H96" s="1">
        <v>160.0</v>
      </c>
      <c r="I96" s="1">
        <v>25.3</v>
      </c>
      <c r="J96" s="1">
        <v>25.3</v>
      </c>
      <c r="K96" s="1" t="s">
        <v>43</v>
      </c>
      <c r="L96" s="1">
        <v>-160.0</v>
      </c>
      <c r="M96" s="1">
        <v>0.0</v>
      </c>
    </row>
    <row r="97">
      <c r="A97" s="1" t="s">
        <v>41</v>
      </c>
      <c r="B97" s="1" t="s">
        <v>42</v>
      </c>
      <c r="C97" s="1">
        <v>578.69</v>
      </c>
      <c r="D97" s="1">
        <v>582.41</v>
      </c>
      <c r="E97" s="1">
        <v>3.72</v>
      </c>
      <c r="F97" s="1">
        <v>0.0</v>
      </c>
      <c r="G97" s="1">
        <v>3.72</v>
      </c>
      <c r="H97" s="1">
        <v>160.0</v>
      </c>
      <c r="I97" s="1">
        <v>42.96</v>
      </c>
      <c r="J97" s="1">
        <v>42.96</v>
      </c>
      <c r="K97" s="1" t="s">
        <v>43</v>
      </c>
      <c r="L97" s="1">
        <v>-160.0</v>
      </c>
      <c r="M97" s="1">
        <v>0.0</v>
      </c>
    </row>
    <row r="98">
      <c r="A98" s="1" t="s">
        <v>41</v>
      </c>
      <c r="B98" s="1" t="s">
        <v>42</v>
      </c>
      <c r="C98" s="1">
        <v>582.45</v>
      </c>
      <c r="D98" s="1">
        <v>584.34</v>
      </c>
      <c r="E98" s="1">
        <v>1.9</v>
      </c>
      <c r="F98" s="1">
        <v>0.0</v>
      </c>
      <c r="G98" s="1">
        <v>1.89</v>
      </c>
      <c r="H98" s="1">
        <v>168.0</v>
      </c>
      <c r="I98" s="1">
        <v>88.65</v>
      </c>
      <c r="J98" s="1">
        <v>88.7</v>
      </c>
      <c r="K98" s="1" t="s">
        <v>44</v>
      </c>
      <c r="L98" s="1">
        <v>84.0</v>
      </c>
      <c r="M98" s="1">
        <v>84.0</v>
      </c>
    </row>
    <row r="99">
      <c r="A99" s="1" t="s">
        <v>41</v>
      </c>
      <c r="B99" s="1" t="s">
        <v>42</v>
      </c>
      <c r="C99" s="1">
        <v>585.12</v>
      </c>
      <c r="D99" s="1">
        <v>587.95</v>
      </c>
      <c r="E99" s="1">
        <v>2.83</v>
      </c>
      <c r="F99" s="1">
        <v>0.0</v>
      </c>
      <c r="G99" s="1">
        <v>2.83</v>
      </c>
      <c r="H99" s="1">
        <v>168.0</v>
      </c>
      <c r="I99" s="1">
        <v>59.39</v>
      </c>
      <c r="J99" s="1">
        <v>59.42</v>
      </c>
      <c r="K99" s="1" t="s">
        <v>44</v>
      </c>
      <c r="L99" s="1">
        <v>84.0</v>
      </c>
      <c r="M99" s="1">
        <v>84.0</v>
      </c>
    </row>
    <row r="100">
      <c r="A100" s="1" t="s">
        <v>41</v>
      </c>
      <c r="B100" s="1" t="s">
        <v>42</v>
      </c>
      <c r="C100" s="1">
        <v>588.3</v>
      </c>
      <c r="D100" s="1">
        <v>592.01</v>
      </c>
      <c r="E100" s="1">
        <v>3.71</v>
      </c>
      <c r="F100" s="1">
        <v>0.0</v>
      </c>
      <c r="G100" s="1">
        <v>3.71</v>
      </c>
      <c r="H100" s="1">
        <v>160.0</v>
      </c>
      <c r="I100" s="1">
        <v>43.12</v>
      </c>
      <c r="J100" s="1">
        <v>43.12</v>
      </c>
      <c r="K100" s="1" t="s">
        <v>43</v>
      </c>
      <c r="L100" s="1">
        <v>-160.0</v>
      </c>
      <c r="M100" s="1">
        <v>0.0</v>
      </c>
    </row>
    <row r="101">
      <c r="A101" s="1" t="s">
        <v>41</v>
      </c>
      <c r="B101" s="1" t="s">
        <v>42</v>
      </c>
      <c r="C101" s="1">
        <v>592.06</v>
      </c>
      <c r="D101" s="1">
        <v>599.66</v>
      </c>
      <c r="E101" s="1">
        <v>7.6</v>
      </c>
      <c r="F101" s="1">
        <v>0.0</v>
      </c>
      <c r="G101" s="1">
        <v>7.6</v>
      </c>
      <c r="H101" s="1">
        <v>160.0</v>
      </c>
      <c r="I101" s="1">
        <v>21.06</v>
      </c>
      <c r="J101" s="1">
        <v>21.06</v>
      </c>
      <c r="K101" s="1" t="s">
        <v>43</v>
      </c>
      <c r="L101" s="1">
        <v>-160.0</v>
      </c>
      <c r="M101" s="1">
        <v>0.0</v>
      </c>
    </row>
    <row r="105">
      <c r="A105" s="77" t="s">
        <v>45</v>
      </c>
    </row>
    <row r="106">
      <c r="A106" s="78" t="s">
        <v>46</v>
      </c>
      <c r="B106" s="79"/>
      <c r="C106" s="79"/>
      <c r="D106" s="79"/>
      <c r="E106" s="80">
        <f t="shared" ref="E106:J106" si="1">SUMIF($K$2:$K$103,"superdense",E1:E103)</f>
        <v>125.05</v>
      </c>
      <c r="F106" s="80">
        <f t="shared" si="1"/>
        <v>0</v>
      </c>
      <c r="G106" s="80">
        <f t="shared" si="1"/>
        <v>125.03</v>
      </c>
      <c r="H106" s="80">
        <f t="shared" si="1"/>
        <v>4592</v>
      </c>
      <c r="I106" s="80">
        <f t="shared" si="1"/>
        <v>1311.86</v>
      </c>
      <c r="J106" s="80">
        <f t="shared" si="1"/>
        <v>1312.33</v>
      </c>
      <c r="K106" s="80"/>
      <c r="L106" s="80">
        <f>IFERROR(__xludf.DUMMYFUNCTION("SUM(FILTER(L$1:L$103,$K$1:$K$103=""superdense""))"),2352.0)</f>
        <v>2352</v>
      </c>
      <c r="M106" s="80">
        <f>IFERROR(__xludf.DUMMYFUNCTION("SUM(FILTER(M1:M103,$K$1:$K$103=""superdense""))"),2352.0)</f>
        <v>2352</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2.634285714</v>
      </c>
      <c r="F107" s="80">
        <f t="shared" ref="F107:J107" si="2">AVERAGEIF($K$2:$K$103,"superdense",F2:F103)</f>
        <v>0</v>
      </c>
      <c r="G107" s="80">
        <f t="shared" si="2"/>
        <v>2.633214286</v>
      </c>
      <c r="H107" s="80">
        <f t="shared" si="2"/>
        <v>168</v>
      </c>
      <c r="I107" s="80">
        <f t="shared" si="2"/>
        <v>66.03642857</v>
      </c>
      <c r="J107" s="80">
        <f t="shared" si="2"/>
        <v>66.06928571</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IFERROR(__xludf.DUMMYFUNCTION("MAX(FILTER(E1:E103,$K$1:$K$103=""superdense""))"),3.38)</f>
        <v>3.38</v>
      </c>
      <c r="F108" s="81">
        <f>IFERROR(__xludf.DUMMYFUNCTION("MAX(FILTER(F1:F103,$K$1:$K$103=""superdense""))"),0.0)</f>
        <v>0</v>
      </c>
      <c r="G108" s="81">
        <f>IFERROR(__xludf.DUMMYFUNCTION("MAX(FILTER(G1:G103,$K$1:$K$103=""superdense""))"),3.38)</f>
        <v>3.38</v>
      </c>
      <c r="H108" s="81">
        <f>IFERROR(__xludf.DUMMYFUNCTION("MAX(FILTER(H1:H103,$K$1:$K$103=""superdense""))"),168.0)</f>
        <v>168</v>
      </c>
      <c r="I108" s="81">
        <f>IFERROR(__xludf.DUMMYFUNCTION("MAX(FILTER(I1:I103,$K$1:$K$103=""superdense""))"),104.17)</f>
        <v>104.17</v>
      </c>
      <c r="J108" s="81">
        <f>IFERROR(__xludf.DUMMYFUNCTION("MAX(FILTER(J1:J103,$K$1:$K$103=""superdense""))"),104.24)</f>
        <v>104.24</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IFERROR(__xludf.DUMMYFUNCTION("MIN(FILTER(E1:E103,$K$1:$K$103=""superdense""))"),1.61)</f>
        <v>1.61</v>
      </c>
      <c r="F109" s="82">
        <f>IFERROR(__xludf.DUMMYFUNCTION("MIN(FILTER(F1:F103,$K$1:$K$103=""superdense""))"),0.0)</f>
        <v>0</v>
      </c>
      <c r="G109" s="82">
        <f>IFERROR(__xludf.DUMMYFUNCTION("MIN(FILTER(G1:G103,$K$1:$K$103=""superdense""))"),1.61)</f>
        <v>1.61</v>
      </c>
      <c r="H109" s="82">
        <f>IFERROR(__xludf.DUMMYFUNCTION("MIN(FILTER(H1:H103,$K$1:$K$103=""superdense""))"),168.0)</f>
        <v>168</v>
      </c>
      <c r="I109" s="82">
        <f>IFERROR(__xludf.DUMMYFUNCTION("MIN(FILTER(I1:I103,$K1:$K103=""superdense""))"),49.73)</f>
        <v>49.73</v>
      </c>
      <c r="J109" s="82">
        <f>IFERROR(__xludf.DUMMYFUNCTION("MIN(FILTER(J1:J103,$K1:$K103=""superdense""))"),49.75)</f>
        <v>49.75</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IFERROR(__xludf.DUMMYFUNCTION("MEDIAN(FILTER(E1:E103,$K$1:$K$103=""superdense""))"),2.74)</f>
        <v>2.74</v>
      </c>
      <c r="F110" s="83">
        <f>IFERROR(__xludf.DUMMYFUNCTION("MEDIAN(FILTER(F1:F103,$K$1:$K$103=""superdense""))"),0.0)</f>
        <v>0</v>
      </c>
      <c r="G110" s="83">
        <f>IFERROR(__xludf.DUMMYFUNCTION("MEDIAN(FILTER(G1:G103,$K$1:$K$103=""superdense""))"),2.74)</f>
        <v>2.74</v>
      </c>
      <c r="H110" s="83">
        <f>IFERROR(__xludf.DUMMYFUNCTION("MEDIAN(FILTER(H1:H103,$K$1:$K$103=""superdense""))"),168.0)</f>
        <v>168</v>
      </c>
      <c r="I110" s="83">
        <f>IFERROR(__xludf.DUMMYFUNCTION("MEDIAN(FILTER(I1:I103,$K$1:$K$103=""superdense""))"),61.32)</f>
        <v>61.32</v>
      </c>
      <c r="J110" s="83">
        <f>IFERROR(__xludf.DUMMYFUNCTION("MEDIAN(FILTER(J1:J103,$K$1:$K$103=""superdense""))"),61.345)</f>
        <v>61.345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IFERROR(__xludf.DUMMYFUNCTION("STDEV.S(FILTER(E1:E103,$K$1:$K$103=""superdense""))"),0.4666065720944071)</f>
        <v>0.4666065721</v>
      </c>
      <c r="F111" s="83">
        <f>IFERROR(__xludf.DUMMYFUNCTION("STDEV.S(FILTER(F1:F103,$K$1:$K$103=""superdense""))"),0.0)</f>
        <v>0</v>
      </c>
      <c r="G111" s="83">
        <f>IFERROR(__xludf.DUMMYFUNCTION("STDEV.S(FILTER(G1:G103,$K$1:$K$103=""superdense""))"),0.46635746559295665)</f>
        <v>0.4663574656</v>
      </c>
      <c r="H111" s="83">
        <f>IFERROR(__xludf.DUMMYFUNCTION("STDEV.S(FILTER(H1:H103,$K$1:$K$103=""superdense""))"),0.0)</f>
        <v>0</v>
      </c>
      <c r="I111" s="83">
        <f>IFERROR(__xludf.DUMMYFUNCTION("STDEV.S(FILTER(I1:I103,$K$1:$K$103=""superdense""))"),13.498854879906778)</f>
        <v>13.49885488</v>
      </c>
      <c r="J111" s="83">
        <f>IFERROR(__xludf.DUMMYFUNCTION("STDEV.S(FILTER(J1:J103,$K$1:$K$103=""superdense""))"),13.511527843145078)</f>
        <v>13.51152784</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11520</v>
      </c>
    </row>
    <row r="131">
      <c r="A131" s="77" t="s">
        <v>54</v>
      </c>
      <c r="B131" s="3">
        <f>SUM(H2:H103)-B130</f>
        <v>4704</v>
      </c>
    </row>
    <row r="132">
      <c r="A132" s="77" t="s">
        <v>55</v>
      </c>
      <c r="B132" s="3">
        <f>SUM(M2:M103)</f>
        <v>2352</v>
      </c>
    </row>
    <row r="133">
      <c r="A133" s="77" t="s">
        <v>56</v>
      </c>
      <c r="B133" s="3">
        <f>B131/B132</f>
        <v>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1.36</v>
      </c>
      <c r="D2" s="1">
        <v>6.99</v>
      </c>
      <c r="E2" s="1">
        <v>5.63</v>
      </c>
      <c r="F2" s="1">
        <v>0.0</v>
      </c>
      <c r="G2" s="1">
        <v>5.63</v>
      </c>
      <c r="H2" s="1">
        <v>160.0</v>
      </c>
      <c r="I2" s="1">
        <v>28.43</v>
      </c>
      <c r="J2" s="1">
        <v>28.43</v>
      </c>
      <c r="K2" s="1" t="s">
        <v>43</v>
      </c>
      <c r="L2" s="1">
        <v>-160.0</v>
      </c>
      <c r="M2" s="1">
        <v>0.0</v>
      </c>
    </row>
    <row r="3">
      <c r="A3" s="1" t="s">
        <v>41</v>
      </c>
      <c r="B3" s="1" t="s">
        <v>42</v>
      </c>
      <c r="C3" s="1">
        <v>7.59</v>
      </c>
      <c r="D3" s="1">
        <v>13.64</v>
      </c>
      <c r="E3" s="1">
        <v>6.05</v>
      </c>
      <c r="F3" s="1">
        <v>0.0</v>
      </c>
      <c r="G3" s="1">
        <v>6.05</v>
      </c>
      <c r="H3" s="1">
        <v>160.0</v>
      </c>
      <c r="I3" s="1">
        <v>26.46</v>
      </c>
      <c r="J3" s="1">
        <v>26.46</v>
      </c>
      <c r="K3" s="1" t="s">
        <v>43</v>
      </c>
      <c r="L3" s="1">
        <v>-160.0</v>
      </c>
      <c r="M3" s="1">
        <v>0.0</v>
      </c>
    </row>
    <row r="4">
      <c r="A4" s="1" t="s">
        <v>41</v>
      </c>
      <c r="B4" s="1" t="s">
        <v>42</v>
      </c>
      <c r="C4" s="1">
        <v>13.67</v>
      </c>
      <c r="D4" s="1">
        <v>18.29</v>
      </c>
      <c r="E4" s="1">
        <v>4.62</v>
      </c>
      <c r="F4" s="1">
        <v>0.0</v>
      </c>
      <c r="G4" s="1">
        <v>4.62</v>
      </c>
      <c r="H4" s="1">
        <v>160.0</v>
      </c>
      <c r="I4" s="1">
        <v>34.63</v>
      </c>
      <c r="J4" s="1">
        <v>34.63</v>
      </c>
      <c r="K4" s="1" t="s">
        <v>43</v>
      </c>
      <c r="L4" s="1">
        <v>-160.0</v>
      </c>
      <c r="M4" s="1">
        <v>0.0</v>
      </c>
    </row>
    <row r="5">
      <c r="A5" s="1" t="s">
        <v>41</v>
      </c>
      <c r="B5" s="1" t="s">
        <v>42</v>
      </c>
      <c r="C5" s="1">
        <v>18.34</v>
      </c>
      <c r="D5" s="1">
        <v>25.42</v>
      </c>
      <c r="E5" s="1">
        <v>7.08</v>
      </c>
      <c r="F5" s="1">
        <v>0.0</v>
      </c>
      <c r="G5" s="1">
        <v>7.08</v>
      </c>
      <c r="H5" s="1">
        <v>160.0</v>
      </c>
      <c r="I5" s="1">
        <v>22.59</v>
      </c>
      <c r="J5" s="1">
        <v>22.59</v>
      </c>
      <c r="K5" s="1" t="s">
        <v>43</v>
      </c>
      <c r="L5" s="1">
        <v>-160.0</v>
      </c>
      <c r="M5" s="1">
        <v>0.0</v>
      </c>
    </row>
    <row r="6">
      <c r="A6" s="1" t="s">
        <v>41</v>
      </c>
      <c r="B6" s="1" t="s">
        <v>42</v>
      </c>
      <c r="C6" s="1">
        <v>25.66</v>
      </c>
      <c r="D6" s="1">
        <v>31.12</v>
      </c>
      <c r="E6" s="1">
        <v>5.46</v>
      </c>
      <c r="F6" s="1">
        <v>0.0</v>
      </c>
      <c r="G6" s="1">
        <v>5.46</v>
      </c>
      <c r="H6" s="1">
        <v>160.0</v>
      </c>
      <c r="I6" s="1">
        <v>29.3</v>
      </c>
      <c r="J6" s="1">
        <v>29.3</v>
      </c>
      <c r="K6" s="1" t="s">
        <v>43</v>
      </c>
      <c r="L6" s="1">
        <v>-160.0</v>
      </c>
      <c r="M6" s="1">
        <v>0.0</v>
      </c>
    </row>
    <row r="7">
      <c r="A7" s="1" t="s">
        <v>41</v>
      </c>
      <c r="B7" s="1" t="s">
        <v>42</v>
      </c>
      <c r="C7" s="1">
        <v>31.17</v>
      </c>
      <c r="D7" s="1">
        <v>40.19</v>
      </c>
      <c r="E7" s="1">
        <v>9.02</v>
      </c>
      <c r="F7" s="1">
        <v>0.0</v>
      </c>
      <c r="G7" s="1">
        <v>9.02</v>
      </c>
      <c r="H7" s="1">
        <v>160.0</v>
      </c>
      <c r="I7" s="1">
        <v>17.74</v>
      </c>
      <c r="J7" s="1">
        <v>17.74</v>
      </c>
      <c r="K7" s="1" t="s">
        <v>43</v>
      </c>
      <c r="L7" s="1">
        <v>-160.0</v>
      </c>
      <c r="M7" s="1">
        <v>0.0</v>
      </c>
    </row>
    <row r="8">
      <c r="A8" s="1" t="s">
        <v>41</v>
      </c>
      <c r="B8" s="1" t="s">
        <v>42</v>
      </c>
      <c r="C8" s="1">
        <v>40.34</v>
      </c>
      <c r="D8" s="1">
        <v>42.88</v>
      </c>
      <c r="E8" s="1">
        <v>2.55</v>
      </c>
      <c r="F8" s="1">
        <v>0.0</v>
      </c>
      <c r="G8" s="1">
        <v>2.54</v>
      </c>
      <c r="H8" s="1">
        <v>168.0</v>
      </c>
      <c r="I8" s="1">
        <v>66.0</v>
      </c>
      <c r="J8" s="1">
        <v>66.04</v>
      </c>
      <c r="K8" s="1" t="s">
        <v>44</v>
      </c>
      <c r="L8" s="1">
        <v>84.0</v>
      </c>
      <c r="M8" s="1">
        <v>84.0</v>
      </c>
    </row>
    <row r="9">
      <c r="A9" s="1" t="s">
        <v>41</v>
      </c>
      <c r="B9" s="1" t="s">
        <v>42</v>
      </c>
      <c r="C9" s="1">
        <v>43.51</v>
      </c>
      <c r="D9" s="1">
        <v>46.61</v>
      </c>
      <c r="E9" s="1">
        <v>3.1</v>
      </c>
      <c r="F9" s="1">
        <v>0.0</v>
      </c>
      <c r="G9" s="1">
        <v>3.1</v>
      </c>
      <c r="H9" s="1">
        <v>168.0</v>
      </c>
      <c r="I9" s="1">
        <v>54.11</v>
      </c>
      <c r="J9" s="1">
        <v>54.13</v>
      </c>
      <c r="K9" s="1" t="s">
        <v>44</v>
      </c>
      <c r="L9" s="1">
        <v>84.0</v>
      </c>
      <c r="M9" s="1">
        <v>84.0</v>
      </c>
    </row>
    <row r="10">
      <c r="A10" s="1" t="s">
        <v>41</v>
      </c>
      <c r="B10" s="1" t="s">
        <v>42</v>
      </c>
      <c r="C10" s="1">
        <v>46.94</v>
      </c>
      <c r="D10" s="1">
        <v>57.23</v>
      </c>
      <c r="E10" s="1">
        <v>10.29</v>
      </c>
      <c r="F10" s="1">
        <v>0.0</v>
      </c>
      <c r="G10" s="1">
        <v>10.29</v>
      </c>
      <c r="H10" s="1">
        <v>160.0</v>
      </c>
      <c r="I10" s="1">
        <v>15.56</v>
      </c>
      <c r="J10" s="1">
        <v>15.56</v>
      </c>
      <c r="K10" s="1" t="s">
        <v>43</v>
      </c>
      <c r="L10" s="1">
        <v>-160.0</v>
      </c>
      <c r="M10" s="1">
        <v>0.0</v>
      </c>
    </row>
    <row r="11">
      <c r="A11" s="1" t="s">
        <v>41</v>
      </c>
      <c r="B11" s="1" t="s">
        <v>42</v>
      </c>
      <c r="C11" s="1">
        <v>57.41</v>
      </c>
      <c r="D11" s="1">
        <v>65.26</v>
      </c>
      <c r="E11" s="1">
        <v>7.85</v>
      </c>
      <c r="F11" s="1">
        <v>0.0</v>
      </c>
      <c r="G11" s="1">
        <v>7.85</v>
      </c>
      <c r="H11" s="1">
        <v>160.0</v>
      </c>
      <c r="I11" s="1">
        <v>20.37</v>
      </c>
      <c r="J11" s="1">
        <v>20.37</v>
      </c>
      <c r="K11" s="1" t="s">
        <v>43</v>
      </c>
      <c r="L11" s="1">
        <v>-160.0</v>
      </c>
      <c r="M11" s="1">
        <v>0.0</v>
      </c>
    </row>
    <row r="12">
      <c r="A12" s="1" t="s">
        <v>41</v>
      </c>
      <c r="B12" s="1" t="s">
        <v>42</v>
      </c>
      <c r="C12" s="1">
        <v>65.37</v>
      </c>
      <c r="D12" s="1">
        <v>73.74</v>
      </c>
      <c r="E12" s="1">
        <v>8.37</v>
      </c>
      <c r="F12" s="1">
        <v>0.0</v>
      </c>
      <c r="G12" s="1">
        <v>8.37</v>
      </c>
      <c r="H12" s="1">
        <v>160.0</v>
      </c>
      <c r="I12" s="1">
        <v>19.12</v>
      </c>
      <c r="J12" s="1">
        <v>19.12</v>
      </c>
      <c r="K12" s="1" t="s">
        <v>43</v>
      </c>
      <c r="L12" s="1">
        <v>-160.0</v>
      </c>
      <c r="M12" s="1">
        <v>0.0</v>
      </c>
    </row>
    <row r="13">
      <c r="A13" s="1" t="s">
        <v>41</v>
      </c>
      <c r="B13" s="1" t="s">
        <v>42</v>
      </c>
      <c r="C13" s="1">
        <v>73.97</v>
      </c>
      <c r="D13" s="1">
        <v>82.04</v>
      </c>
      <c r="E13" s="1">
        <v>8.07</v>
      </c>
      <c r="F13" s="1">
        <v>0.0</v>
      </c>
      <c r="G13" s="1">
        <v>8.07</v>
      </c>
      <c r="H13" s="1">
        <v>160.0</v>
      </c>
      <c r="I13" s="1">
        <v>19.82</v>
      </c>
      <c r="J13" s="1">
        <v>19.82</v>
      </c>
      <c r="K13" s="1" t="s">
        <v>43</v>
      </c>
      <c r="L13" s="1">
        <v>-160.0</v>
      </c>
      <c r="M13" s="1">
        <v>0.0</v>
      </c>
    </row>
    <row r="14">
      <c r="A14" s="1" t="s">
        <v>41</v>
      </c>
      <c r="B14" s="1" t="s">
        <v>42</v>
      </c>
      <c r="C14" s="1">
        <v>82.24</v>
      </c>
      <c r="D14" s="1">
        <v>89.9</v>
      </c>
      <c r="E14" s="1">
        <v>7.66</v>
      </c>
      <c r="F14" s="1">
        <v>0.0</v>
      </c>
      <c r="G14" s="1">
        <v>7.66</v>
      </c>
      <c r="H14" s="1">
        <v>160.0</v>
      </c>
      <c r="I14" s="1">
        <v>20.89</v>
      </c>
      <c r="J14" s="1">
        <v>20.89</v>
      </c>
      <c r="K14" s="1" t="s">
        <v>43</v>
      </c>
      <c r="L14" s="1">
        <v>-160.0</v>
      </c>
      <c r="M14" s="1">
        <v>0.0</v>
      </c>
    </row>
    <row r="15">
      <c r="A15" s="1" t="s">
        <v>41</v>
      </c>
      <c r="B15" s="1" t="s">
        <v>42</v>
      </c>
      <c r="C15" s="1">
        <v>89.99</v>
      </c>
      <c r="D15" s="1">
        <v>97.86</v>
      </c>
      <c r="E15" s="1">
        <v>7.87</v>
      </c>
      <c r="F15" s="1">
        <v>0.0</v>
      </c>
      <c r="G15" s="1">
        <v>7.87</v>
      </c>
      <c r="H15" s="1">
        <v>160.0</v>
      </c>
      <c r="I15" s="1">
        <v>20.34</v>
      </c>
      <c r="J15" s="1">
        <v>20.34</v>
      </c>
      <c r="K15" s="1" t="s">
        <v>43</v>
      </c>
      <c r="L15" s="1">
        <v>-160.0</v>
      </c>
      <c r="M15" s="1">
        <v>0.0</v>
      </c>
    </row>
    <row r="16">
      <c r="A16" s="1" t="s">
        <v>41</v>
      </c>
      <c r="B16" s="1" t="s">
        <v>42</v>
      </c>
      <c r="C16" s="1">
        <v>97.96</v>
      </c>
      <c r="D16" s="1">
        <v>100.85</v>
      </c>
      <c r="E16" s="1">
        <v>2.89</v>
      </c>
      <c r="F16" s="1">
        <v>0.0</v>
      </c>
      <c r="G16" s="1">
        <v>2.89</v>
      </c>
      <c r="H16" s="1">
        <v>168.0</v>
      </c>
      <c r="I16" s="1">
        <v>58.11</v>
      </c>
      <c r="J16" s="1">
        <v>58.14</v>
      </c>
      <c r="K16" s="1" t="s">
        <v>44</v>
      </c>
      <c r="L16" s="1">
        <v>84.0</v>
      </c>
      <c r="M16" s="1">
        <v>84.0</v>
      </c>
    </row>
    <row r="17">
      <c r="A17" s="1" t="s">
        <v>41</v>
      </c>
      <c r="B17" s="1" t="s">
        <v>42</v>
      </c>
      <c r="C17" s="1">
        <v>101.16</v>
      </c>
      <c r="D17" s="1">
        <v>103.02</v>
      </c>
      <c r="E17" s="1">
        <v>1.85</v>
      </c>
      <c r="F17" s="1">
        <v>0.0</v>
      </c>
      <c r="G17" s="1">
        <v>1.85</v>
      </c>
      <c r="H17" s="1">
        <v>168.0</v>
      </c>
      <c r="I17" s="1">
        <v>90.61</v>
      </c>
      <c r="J17" s="1">
        <v>90.67</v>
      </c>
      <c r="K17" s="1" t="s">
        <v>44</v>
      </c>
      <c r="L17" s="1">
        <v>84.0</v>
      </c>
      <c r="M17" s="1">
        <v>84.0</v>
      </c>
    </row>
    <row r="18">
      <c r="A18" s="1" t="s">
        <v>41</v>
      </c>
      <c r="B18" s="1" t="s">
        <v>42</v>
      </c>
      <c r="C18" s="1">
        <v>103.23</v>
      </c>
      <c r="D18" s="1">
        <v>111.99</v>
      </c>
      <c r="E18" s="1">
        <v>8.76</v>
      </c>
      <c r="F18" s="1">
        <v>0.0</v>
      </c>
      <c r="G18" s="1">
        <v>8.76</v>
      </c>
      <c r="H18" s="1">
        <v>160.0</v>
      </c>
      <c r="I18" s="1">
        <v>18.26</v>
      </c>
      <c r="J18" s="1">
        <v>18.26</v>
      </c>
      <c r="K18" s="1" t="s">
        <v>43</v>
      </c>
      <c r="L18" s="1">
        <v>-160.0</v>
      </c>
      <c r="M18" s="1">
        <v>0.0</v>
      </c>
    </row>
    <row r="19">
      <c r="A19" s="1" t="s">
        <v>41</v>
      </c>
      <c r="B19" s="1" t="s">
        <v>42</v>
      </c>
      <c r="C19" s="1">
        <v>112.12</v>
      </c>
      <c r="D19" s="1">
        <v>121.53</v>
      </c>
      <c r="E19" s="1">
        <v>9.42</v>
      </c>
      <c r="F19" s="1">
        <v>0.0</v>
      </c>
      <c r="G19" s="1">
        <v>9.42</v>
      </c>
      <c r="H19" s="1">
        <v>160.0</v>
      </c>
      <c r="I19" s="1">
        <v>16.99</v>
      </c>
      <c r="J19" s="1">
        <v>16.99</v>
      </c>
      <c r="K19" s="1" t="s">
        <v>43</v>
      </c>
      <c r="L19" s="1">
        <v>-160.0</v>
      </c>
      <c r="M19" s="1">
        <v>0.0</v>
      </c>
    </row>
    <row r="20">
      <c r="A20" s="1" t="s">
        <v>41</v>
      </c>
      <c r="B20" s="1" t="s">
        <v>42</v>
      </c>
      <c r="C20" s="1">
        <v>121.61</v>
      </c>
      <c r="D20" s="1">
        <v>128.41</v>
      </c>
      <c r="E20" s="1">
        <v>6.8</v>
      </c>
      <c r="F20" s="1">
        <v>0.0</v>
      </c>
      <c r="G20" s="1">
        <v>6.8</v>
      </c>
      <c r="H20" s="1">
        <v>160.0</v>
      </c>
      <c r="I20" s="1">
        <v>23.51</v>
      </c>
      <c r="J20" s="1">
        <v>23.51</v>
      </c>
      <c r="K20" s="1" t="s">
        <v>43</v>
      </c>
      <c r="L20" s="1">
        <v>-160.0</v>
      </c>
      <c r="M20" s="1">
        <v>0.0</v>
      </c>
    </row>
    <row r="21">
      <c r="A21" s="1" t="s">
        <v>41</v>
      </c>
      <c r="B21" s="1" t="s">
        <v>42</v>
      </c>
      <c r="C21" s="1">
        <v>128.46</v>
      </c>
      <c r="D21" s="1">
        <v>136.43</v>
      </c>
      <c r="E21" s="1">
        <v>7.97</v>
      </c>
      <c r="F21" s="1">
        <v>0.0</v>
      </c>
      <c r="G21" s="1">
        <v>7.97</v>
      </c>
      <c r="H21" s="1">
        <v>160.0</v>
      </c>
      <c r="I21" s="1">
        <v>20.07</v>
      </c>
      <c r="J21" s="1">
        <v>20.07</v>
      </c>
      <c r="K21" s="1" t="s">
        <v>43</v>
      </c>
      <c r="L21" s="1">
        <v>-160.0</v>
      </c>
      <c r="M21" s="1">
        <v>0.0</v>
      </c>
    </row>
    <row r="22">
      <c r="A22" s="1" t="s">
        <v>41</v>
      </c>
      <c r="B22" s="1" t="s">
        <v>42</v>
      </c>
      <c r="C22" s="1">
        <v>136.49</v>
      </c>
      <c r="D22" s="1">
        <v>144.81</v>
      </c>
      <c r="E22" s="1">
        <v>8.32</v>
      </c>
      <c r="F22" s="1">
        <v>0.0</v>
      </c>
      <c r="G22" s="1">
        <v>8.32</v>
      </c>
      <c r="H22" s="1">
        <v>160.0</v>
      </c>
      <c r="I22" s="1">
        <v>19.23</v>
      </c>
      <c r="J22" s="1">
        <v>19.23</v>
      </c>
      <c r="K22" s="1" t="s">
        <v>43</v>
      </c>
      <c r="L22" s="1">
        <v>-160.0</v>
      </c>
      <c r="M22" s="1">
        <v>0.0</v>
      </c>
    </row>
    <row r="23">
      <c r="A23" s="1" t="s">
        <v>41</v>
      </c>
      <c r="B23" s="1" t="s">
        <v>42</v>
      </c>
      <c r="C23" s="1">
        <v>144.88</v>
      </c>
      <c r="D23" s="1">
        <v>151.14</v>
      </c>
      <c r="E23" s="1">
        <v>6.25</v>
      </c>
      <c r="F23" s="1">
        <v>0.0</v>
      </c>
      <c r="G23" s="1">
        <v>6.25</v>
      </c>
      <c r="H23" s="1">
        <v>160.0</v>
      </c>
      <c r="I23" s="1">
        <v>25.58</v>
      </c>
      <c r="J23" s="1">
        <v>25.58</v>
      </c>
      <c r="K23" s="1" t="s">
        <v>43</v>
      </c>
      <c r="L23" s="1">
        <v>-160.0</v>
      </c>
      <c r="M23" s="1">
        <v>0.0</v>
      </c>
    </row>
    <row r="24">
      <c r="A24" s="1" t="s">
        <v>41</v>
      </c>
      <c r="B24" s="1" t="s">
        <v>42</v>
      </c>
      <c r="C24" s="1">
        <v>151.17</v>
      </c>
      <c r="D24" s="1">
        <v>155.47</v>
      </c>
      <c r="E24" s="1">
        <v>4.29</v>
      </c>
      <c r="F24" s="1">
        <v>0.0</v>
      </c>
      <c r="G24" s="1">
        <v>4.29</v>
      </c>
      <c r="H24" s="1">
        <v>168.0</v>
      </c>
      <c r="I24" s="1">
        <v>39.12</v>
      </c>
      <c r="J24" s="1">
        <v>39.13</v>
      </c>
      <c r="K24" s="1" t="s">
        <v>44</v>
      </c>
      <c r="L24" s="1">
        <v>84.0</v>
      </c>
      <c r="M24" s="1">
        <v>84.0</v>
      </c>
    </row>
    <row r="25">
      <c r="A25" s="1" t="s">
        <v>41</v>
      </c>
      <c r="B25" s="1" t="s">
        <v>42</v>
      </c>
      <c r="C25" s="1">
        <v>155.77</v>
      </c>
      <c r="D25" s="1">
        <v>158.69</v>
      </c>
      <c r="E25" s="1">
        <v>2.92</v>
      </c>
      <c r="F25" s="1">
        <v>0.0</v>
      </c>
      <c r="G25" s="1">
        <v>2.91</v>
      </c>
      <c r="H25" s="1">
        <v>168.0</v>
      </c>
      <c r="I25" s="1">
        <v>57.61</v>
      </c>
      <c r="J25" s="1">
        <v>57.63</v>
      </c>
      <c r="K25" s="1" t="s">
        <v>44</v>
      </c>
      <c r="L25" s="1">
        <v>84.0</v>
      </c>
      <c r="M25" s="1">
        <v>84.0</v>
      </c>
    </row>
    <row r="26">
      <c r="A26" s="1" t="s">
        <v>41</v>
      </c>
      <c r="B26" s="1" t="s">
        <v>42</v>
      </c>
      <c r="C26" s="1">
        <v>158.98</v>
      </c>
      <c r="D26" s="1">
        <v>165.49</v>
      </c>
      <c r="E26" s="1">
        <v>6.52</v>
      </c>
      <c r="F26" s="1">
        <v>0.0</v>
      </c>
      <c r="G26" s="1">
        <v>6.52</v>
      </c>
      <c r="H26" s="1">
        <v>160.0</v>
      </c>
      <c r="I26" s="1">
        <v>24.56</v>
      </c>
      <c r="J26" s="1">
        <v>24.56</v>
      </c>
      <c r="K26" s="1" t="s">
        <v>43</v>
      </c>
      <c r="L26" s="1">
        <v>-160.0</v>
      </c>
      <c r="M26" s="1">
        <v>0.0</v>
      </c>
    </row>
    <row r="27">
      <c r="A27" s="1" t="s">
        <v>41</v>
      </c>
      <c r="B27" s="1" t="s">
        <v>42</v>
      </c>
      <c r="C27" s="1">
        <v>165.71</v>
      </c>
      <c r="D27" s="1">
        <v>172.52</v>
      </c>
      <c r="E27" s="1">
        <v>6.81</v>
      </c>
      <c r="F27" s="1">
        <v>0.0</v>
      </c>
      <c r="G27" s="1">
        <v>6.81</v>
      </c>
      <c r="H27" s="1">
        <v>160.0</v>
      </c>
      <c r="I27" s="1">
        <v>23.49</v>
      </c>
      <c r="J27" s="1">
        <v>23.49</v>
      </c>
      <c r="K27" s="1" t="s">
        <v>43</v>
      </c>
      <c r="L27" s="1">
        <v>-160.0</v>
      </c>
      <c r="M27" s="1">
        <v>0.0</v>
      </c>
    </row>
    <row r="28">
      <c r="A28" s="1" t="s">
        <v>41</v>
      </c>
      <c r="B28" s="1" t="s">
        <v>42</v>
      </c>
      <c r="C28" s="1">
        <v>172.84</v>
      </c>
      <c r="D28" s="1">
        <v>177.85</v>
      </c>
      <c r="E28" s="1">
        <v>5.01</v>
      </c>
      <c r="F28" s="1">
        <v>0.0</v>
      </c>
      <c r="G28" s="1">
        <v>5.01</v>
      </c>
      <c r="H28" s="1">
        <v>160.0</v>
      </c>
      <c r="I28" s="1">
        <v>31.95</v>
      </c>
      <c r="J28" s="1">
        <v>31.95</v>
      </c>
      <c r="K28" s="1" t="s">
        <v>43</v>
      </c>
      <c r="L28" s="1">
        <v>-160.0</v>
      </c>
      <c r="M28" s="1">
        <v>0.0</v>
      </c>
    </row>
    <row r="29">
      <c r="A29" s="1" t="s">
        <v>41</v>
      </c>
      <c r="B29" s="1" t="s">
        <v>42</v>
      </c>
      <c r="C29" s="1">
        <v>177.96</v>
      </c>
      <c r="D29" s="1">
        <v>183.79</v>
      </c>
      <c r="E29" s="1">
        <v>5.83</v>
      </c>
      <c r="F29" s="1">
        <v>0.0</v>
      </c>
      <c r="G29" s="1">
        <v>5.83</v>
      </c>
      <c r="H29" s="1">
        <v>160.0</v>
      </c>
      <c r="I29" s="1">
        <v>27.44</v>
      </c>
      <c r="J29" s="1">
        <v>27.44</v>
      </c>
      <c r="K29" s="1" t="s">
        <v>43</v>
      </c>
      <c r="L29" s="1">
        <v>-160.0</v>
      </c>
      <c r="M29" s="1">
        <v>0.0</v>
      </c>
    </row>
    <row r="30">
      <c r="A30" s="1" t="s">
        <v>41</v>
      </c>
      <c r="B30" s="1" t="s">
        <v>42</v>
      </c>
      <c r="C30" s="1">
        <v>183.82</v>
      </c>
      <c r="D30" s="1">
        <v>192.17</v>
      </c>
      <c r="E30" s="1">
        <v>8.35</v>
      </c>
      <c r="F30" s="1">
        <v>0.0</v>
      </c>
      <c r="G30" s="1">
        <v>8.35</v>
      </c>
      <c r="H30" s="1">
        <v>160.0</v>
      </c>
      <c r="I30" s="1">
        <v>19.17</v>
      </c>
      <c r="J30" s="1">
        <v>19.17</v>
      </c>
      <c r="K30" s="1" t="s">
        <v>43</v>
      </c>
      <c r="L30" s="1">
        <v>-160.0</v>
      </c>
      <c r="M30" s="1">
        <v>0.0</v>
      </c>
    </row>
    <row r="31">
      <c r="A31" s="1" t="s">
        <v>41</v>
      </c>
      <c r="B31" s="1" t="s">
        <v>42</v>
      </c>
      <c r="C31" s="1">
        <v>192.2</v>
      </c>
      <c r="D31" s="1">
        <v>200.82</v>
      </c>
      <c r="E31" s="1">
        <v>8.63</v>
      </c>
      <c r="F31" s="1">
        <v>0.0</v>
      </c>
      <c r="G31" s="1">
        <v>8.63</v>
      </c>
      <c r="H31" s="1">
        <v>160.0</v>
      </c>
      <c r="I31" s="1">
        <v>18.55</v>
      </c>
      <c r="J31" s="1">
        <v>18.55</v>
      </c>
      <c r="K31" s="1" t="s">
        <v>43</v>
      </c>
      <c r="L31" s="1">
        <v>-160.0</v>
      </c>
      <c r="M31" s="1">
        <v>0.0</v>
      </c>
    </row>
    <row r="32">
      <c r="A32" s="1" t="s">
        <v>41</v>
      </c>
      <c r="B32" s="1" t="s">
        <v>42</v>
      </c>
      <c r="C32" s="1">
        <v>200.87</v>
      </c>
      <c r="D32" s="1">
        <v>204.18</v>
      </c>
      <c r="E32" s="1">
        <v>3.31</v>
      </c>
      <c r="F32" s="1">
        <v>0.0</v>
      </c>
      <c r="G32" s="1">
        <v>3.31</v>
      </c>
      <c r="H32" s="1">
        <v>168.0</v>
      </c>
      <c r="I32" s="1">
        <v>50.69</v>
      </c>
      <c r="J32" s="1">
        <v>50.71</v>
      </c>
      <c r="K32" s="1" t="s">
        <v>44</v>
      </c>
      <c r="L32" s="1">
        <v>84.0</v>
      </c>
      <c r="M32" s="1">
        <v>84.0</v>
      </c>
    </row>
    <row r="33">
      <c r="A33" s="1" t="s">
        <v>41</v>
      </c>
      <c r="B33" s="1" t="s">
        <v>42</v>
      </c>
      <c r="C33" s="1">
        <v>205.01</v>
      </c>
      <c r="D33" s="1">
        <v>207.51</v>
      </c>
      <c r="E33" s="1">
        <v>2.5</v>
      </c>
      <c r="F33" s="1">
        <v>0.0</v>
      </c>
      <c r="G33" s="1">
        <v>2.5</v>
      </c>
      <c r="H33" s="1">
        <v>168.0</v>
      </c>
      <c r="I33" s="1">
        <v>67.24</v>
      </c>
      <c r="J33" s="1">
        <v>67.28</v>
      </c>
      <c r="K33" s="1" t="s">
        <v>44</v>
      </c>
      <c r="L33" s="1">
        <v>84.0</v>
      </c>
      <c r="M33" s="1">
        <v>84.0</v>
      </c>
    </row>
    <row r="34">
      <c r="A34" s="1" t="s">
        <v>41</v>
      </c>
      <c r="B34" s="1" t="s">
        <v>42</v>
      </c>
      <c r="C34" s="1">
        <v>207.79</v>
      </c>
      <c r="D34" s="1">
        <v>215.67</v>
      </c>
      <c r="E34" s="1">
        <v>7.89</v>
      </c>
      <c r="F34" s="1">
        <v>0.0</v>
      </c>
      <c r="G34" s="1">
        <v>7.89</v>
      </c>
      <c r="H34" s="1">
        <v>160.0</v>
      </c>
      <c r="I34" s="1">
        <v>20.29</v>
      </c>
      <c r="J34" s="1">
        <v>20.29</v>
      </c>
      <c r="K34" s="1" t="s">
        <v>43</v>
      </c>
      <c r="L34" s="1">
        <v>-160.0</v>
      </c>
      <c r="M34" s="1">
        <v>0.0</v>
      </c>
    </row>
    <row r="35">
      <c r="A35" s="1" t="s">
        <v>41</v>
      </c>
      <c r="B35" s="1" t="s">
        <v>42</v>
      </c>
      <c r="C35" s="1">
        <v>215.68</v>
      </c>
      <c r="D35" s="1">
        <v>222.76</v>
      </c>
      <c r="E35" s="1">
        <v>7.08</v>
      </c>
      <c r="F35" s="1">
        <v>0.0</v>
      </c>
      <c r="G35" s="1">
        <v>7.08</v>
      </c>
      <c r="H35" s="1">
        <v>160.0</v>
      </c>
      <c r="I35" s="1">
        <v>22.6</v>
      </c>
      <c r="J35" s="1">
        <v>22.6</v>
      </c>
      <c r="K35" s="1" t="s">
        <v>43</v>
      </c>
      <c r="L35" s="1">
        <v>-160.0</v>
      </c>
      <c r="M35" s="1">
        <v>0.0</v>
      </c>
    </row>
    <row r="36">
      <c r="A36" s="1" t="s">
        <v>41</v>
      </c>
      <c r="B36" s="1" t="s">
        <v>42</v>
      </c>
      <c r="C36" s="1">
        <v>222.77</v>
      </c>
      <c r="D36" s="1">
        <v>229.76</v>
      </c>
      <c r="E36" s="1">
        <v>6.98</v>
      </c>
      <c r="F36" s="1">
        <v>0.0</v>
      </c>
      <c r="G36" s="1">
        <v>6.98</v>
      </c>
      <c r="H36" s="1">
        <v>160.0</v>
      </c>
      <c r="I36" s="1">
        <v>22.91</v>
      </c>
      <c r="J36" s="1">
        <v>22.91</v>
      </c>
      <c r="K36" s="1" t="s">
        <v>43</v>
      </c>
      <c r="L36" s="1">
        <v>-160.0</v>
      </c>
      <c r="M36" s="1">
        <v>0.0</v>
      </c>
    </row>
    <row r="37">
      <c r="A37" s="1" t="s">
        <v>41</v>
      </c>
      <c r="B37" s="1" t="s">
        <v>42</v>
      </c>
      <c r="C37" s="1">
        <v>229.87</v>
      </c>
      <c r="D37" s="1">
        <v>237.29</v>
      </c>
      <c r="E37" s="1">
        <v>7.42</v>
      </c>
      <c r="F37" s="1">
        <v>0.0</v>
      </c>
      <c r="G37" s="1">
        <v>7.42</v>
      </c>
      <c r="H37" s="1">
        <v>160.0</v>
      </c>
      <c r="I37" s="1">
        <v>21.55</v>
      </c>
      <c r="J37" s="1">
        <v>21.55</v>
      </c>
      <c r="K37" s="1" t="s">
        <v>43</v>
      </c>
      <c r="L37" s="1">
        <v>-160.0</v>
      </c>
      <c r="M37" s="1">
        <v>0.0</v>
      </c>
    </row>
    <row r="38">
      <c r="A38" s="1" t="s">
        <v>41</v>
      </c>
      <c r="B38" s="1" t="s">
        <v>42</v>
      </c>
      <c r="C38" s="1">
        <v>237.31</v>
      </c>
      <c r="D38" s="1">
        <v>245.09</v>
      </c>
      <c r="E38" s="1">
        <v>7.78</v>
      </c>
      <c r="F38" s="1">
        <v>0.0</v>
      </c>
      <c r="G38" s="1">
        <v>7.78</v>
      </c>
      <c r="H38" s="1">
        <v>160.0</v>
      </c>
      <c r="I38" s="1">
        <v>20.56</v>
      </c>
      <c r="J38" s="1">
        <v>20.56</v>
      </c>
      <c r="K38" s="1" t="s">
        <v>43</v>
      </c>
      <c r="L38" s="1">
        <v>-160.0</v>
      </c>
      <c r="M38" s="1">
        <v>0.0</v>
      </c>
    </row>
    <row r="39">
      <c r="A39" s="1" t="s">
        <v>41</v>
      </c>
      <c r="B39" s="1" t="s">
        <v>42</v>
      </c>
      <c r="C39" s="1">
        <v>245.12</v>
      </c>
      <c r="D39" s="1">
        <v>251.84</v>
      </c>
      <c r="E39" s="1">
        <v>6.72</v>
      </c>
      <c r="F39" s="1">
        <v>0.0</v>
      </c>
      <c r="G39" s="1">
        <v>6.72</v>
      </c>
      <c r="H39" s="1">
        <v>160.0</v>
      </c>
      <c r="I39" s="1">
        <v>23.81</v>
      </c>
      <c r="J39" s="1">
        <v>23.81</v>
      </c>
      <c r="K39" s="1" t="s">
        <v>43</v>
      </c>
      <c r="L39" s="1">
        <v>-160.0</v>
      </c>
      <c r="M39" s="1">
        <v>0.0</v>
      </c>
    </row>
    <row r="40">
      <c r="A40" s="1" t="s">
        <v>41</v>
      </c>
      <c r="B40" s="1" t="s">
        <v>42</v>
      </c>
      <c r="C40" s="1">
        <v>251.84</v>
      </c>
      <c r="D40" s="1">
        <v>254.88</v>
      </c>
      <c r="E40" s="1">
        <v>3.03</v>
      </c>
      <c r="F40" s="1">
        <v>0.0</v>
      </c>
      <c r="G40" s="1">
        <v>3.03</v>
      </c>
      <c r="H40" s="1">
        <v>168.0</v>
      </c>
      <c r="I40" s="1">
        <v>55.37</v>
      </c>
      <c r="J40" s="1">
        <v>55.4</v>
      </c>
      <c r="K40" s="1" t="s">
        <v>44</v>
      </c>
      <c r="L40" s="1">
        <v>84.0</v>
      </c>
      <c r="M40" s="1">
        <v>84.0</v>
      </c>
    </row>
    <row r="41">
      <c r="A41" s="1" t="s">
        <v>41</v>
      </c>
      <c r="B41" s="1" t="s">
        <v>42</v>
      </c>
      <c r="C41" s="1">
        <v>255.08</v>
      </c>
      <c r="D41" s="1">
        <v>257.62</v>
      </c>
      <c r="E41" s="1">
        <v>2.54</v>
      </c>
      <c r="F41" s="1">
        <v>0.0</v>
      </c>
      <c r="G41" s="1">
        <v>2.54</v>
      </c>
      <c r="H41" s="1">
        <v>168.0</v>
      </c>
      <c r="I41" s="1">
        <v>66.13</v>
      </c>
      <c r="J41" s="1">
        <v>66.16</v>
      </c>
      <c r="K41" s="1" t="s">
        <v>44</v>
      </c>
      <c r="L41" s="1">
        <v>84.0</v>
      </c>
      <c r="M41" s="1">
        <v>84.0</v>
      </c>
    </row>
    <row r="42">
      <c r="A42" s="1" t="s">
        <v>41</v>
      </c>
      <c r="B42" s="1" t="s">
        <v>42</v>
      </c>
      <c r="C42" s="1">
        <v>257.89</v>
      </c>
      <c r="D42" s="1">
        <v>266.63</v>
      </c>
      <c r="E42" s="1">
        <v>8.74</v>
      </c>
      <c r="F42" s="1">
        <v>0.0</v>
      </c>
      <c r="G42" s="1">
        <v>8.74</v>
      </c>
      <c r="H42" s="1">
        <v>160.0</v>
      </c>
      <c r="I42" s="1">
        <v>18.31</v>
      </c>
      <c r="J42" s="1">
        <v>18.31</v>
      </c>
      <c r="K42" s="1" t="s">
        <v>43</v>
      </c>
      <c r="L42" s="1">
        <v>-160.0</v>
      </c>
      <c r="M42" s="1">
        <v>0.0</v>
      </c>
    </row>
    <row r="43">
      <c r="A43" s="1" t="s">
        <v>41</v>
      </c>
      <c r="B43" s="1" t="s">
        <v>42</v>
      </c>
      <c r="C43" s="1">
        <v>266.66</v>
      </c>
      <c r="D43" s="1">
        <v>273.54</v>
      </c>
      <c r="E43" s="1">
        <v>6.88</v>
      </c>
      <c r="F43" s="1">
        <v>0.0</v>
      </c>
      <c r="G43" s="1">
        <v>6.88</v>
      </c>
      <c r="H43" s="1">
        <v>160.0</v>
      </c>
      <c r="I43" s="1">
        <v>23.25</v>
      </c>
      <c r="J43" s="1">
        <v>23.25</v>
      </c>
      <c r="K43" s="1" t="s">
        <v>43</v>
      </c>
      <c r="L43" s="1">
        <v>-160.0</v>
      </c>
      <c r="M43" s="1">
        <v>0.0</v>
      </c>
    </row>
    <row r="44">
      <c r="A44" s="1" t="s">
        <v>41</v>
      </c>
      <c r="B44" s="1" t="s">
        <v>42</v>
      </c>
      <c r="C44" s="1">
        <v>273.58</v>
      </c>
      <c r="D44" s="1">
        <v>281.79</v>
      </c>
      <c r="E44" s="1">
        <v>8.21</v>
      </c>
      <c r="F44" s="1">
        <v>0.0</v>
      </c>
      <c r="G44" s="1">
        <v>8.21</v>
      </c>
      <c r="H44" s="1">
        <v>160.0</v>
      </c>
      <c r="I44" s="1">
        <v>19.49</v>
      </c>
      <c r="J44" s="1">
        <v>19.49</v>
      </c>
      <c r="K44" s="1" t="s">
        <v>43</v>
      </c>
      <c r="L44" s="1">
        <v>-160.0</v>
      </c>
      <c r="M44" s="1">
        <v>0.0</v>
      </c>
    </row>
    <row r="45">
      <c r="A45" s="1" t="s">
        <v>41</v>
      </c>
      <c r="B45" s="1" t="s">
        <v>42</v>
      </c>
      <c r="C45" s="1">
        <v>281.83</v>
      </c>
      <c r="D45" s="1">
        <v>288.98</v>
      </c>
      <c r="E45" s="1">
        <v>7.16</v>
      </c>
      <c r="F45" s="1">
        <v>0.0</v>
      </c>
      <c r="G45" s="1">
        <v>7.16</v>
      </c>
      <c r="H45" s="1">
        <v>160.0</v>
      </c>
      <c r="I45" s="1">
        <v>22.35</v>
      </c>
      <c r="J45" s="1">
        <v>22.35</v>
      </c>
      <c r="K45" s="1" t="s">
        <v>43</v>
      </c>
      <c r="L45" s="1">
        <v>-160.0</v>
      </c>
      <c r="M45" s="1">
        <v>0.0</v>
      </c>
    </row>
    <row r="46">
      <c r="A46" s="1" t="s">
        <v>41</v>
      </c>
      <c r="B46" s="1" t="s">
        <v>42</v>
      </c>
      <c r="C46" s="1">
        <v>289.07</v>
      </c>
      <c r="D46" s="1">
        <v>295.13</v>
      </c>
      <c r="E46" s="1">
        <v>6.06</v>
      </c>
      <c r="F46" s="1">
        <v>0.0</v>
      </c>
      <c r="G46" s="1">
        <v>6.06</v>
      </c>
      <c r="H46" s="1">
        <v>160.0</v>
      </c>
      <c r="I46" s="1">
        <v>26.39</v>
      </c>
      <c r="J46" s="1">
        <v>26.39</v>
      </c>
      <c r="K46" s="1" t="s">
        <v>43</v>
      </c>
      <c r="L46" s="1">
        <v>-160.0</v>
      </c>
      <c r="M46" s="1">
        <v>0.0</v>
      </c>
    </row>
    <row r="47">
      <c r="A47" s="1" t="s">
        <v>41</v>
      </c>
      <c r="B47" s="1" t="s">
        <v>42</v>
      </c>
      <c r="C47" s="1">
        <v>295.28</v>
      </c>
      <c r="D47" s="1">
        <v>303.78</v>
      </c>
      <c r="E47" s="1">
        <v>8.5</v>
      </c>
      <c r="F47" s="1">
        <v>0.0</v>
      </c>
      <c r="G47" s="1">
        <v>8.5</v>
      </c>
      <c r="H47" s="1">
        <v>160.0</v>
      </c>
      <c r="I47" s="1">
        <v>18.83</v>
      </c>
      <c r="J47" s="1">
        <v>18.83</v>
      </c>
      <c r="K47" s="1" t="s">
        <v>43</v>
      </c>
      <c r="L47" s="1">
        <v>-160.0</v>
      </c>
      <c r="M47" s="1">
        <v>0.0</v>
      </c>
    </row>
    <row r="48">
      <c r="A48" s="1" t="s">
        <v>41</v>
      </c>
      <c r="B48" s="1" t="s">
        <v>42</v>
      </c>
      <c r="C48" s="1">
        <v>303.82</v>
      </c>
      <c r="D48" s="1">
        <v>306.06</v>
      </c>
      <c r="E48" s="1">
        <v>2.24</v>
      </c>
      <c r="F48" s="1">
        <v>0.0</v>
      </c>
      <c r="G48" s="1">
        <v>2.24</v>
      </c>
      <c r="H48" s="1">
        <v>168.0</v>
      </c>
      <c r="I48" s="1">
        <v>75.04</v>
      </c>
      <c r="J48" s="1">
        <v>75.08</v>
      </c>
      <c r="K48" s="1" t="s">
        <v>44</v>
      </c>
      <c r="L48" s="1">
        <v>84.0</v>
      </c>
      <c r="M48" s="1">
        <v>84.0</v>
      </c>
    </row>
    <row r="49">
      <c r="A49" s="1" t="s">
        <v>41</v>
      </c>
      <c r="B49" s="1" t="s">
        <v>42</v>
      </c>
      <c r="C49" s="1">
        <v>306.47</v>
      </c>
      <c r="D49" s="1">
        <v>309.02</v>
      </c>
      <c r="E49" s="1">
        <v>2.54</v>
      </c>
      <c r="F49" s="1">
        <v>0.0</v>
      </c>
      <c r="G49" s="1">
        <v>2.54</v>
      </c>
      <c r="H49" s="1">
        <v>168.0</v>
      </c>
      <c r="I49" s="1">
        <v>66.03</v>
      </c>
      <c r="J49" s="1">
        <v>66.06</v>
      </c>
      <c r="K49" s="1" t="s">
        <v>44</v>
      </c>
      <c r="L49" s="1">
        <v>84.0</v>
      </c>
      <c r="M49" s="1">
        <v>84.0</v>
      </c>
    </row>
    <row r="50">
      <c r="A50" s="1" t="s">
        <v>41</v>
      </c>
      <c r="B50" s="1" t="s">
        <v>42</v>
      </c>
      <c r="C50" s="1">
        <v>309.15</v>
      </c>
      <c r="D50" s="1">
        <v>317.94</v>
      </c>
      <c r="E50" s="1">
        <v>8.78</v>
      </c>
      <c r="F50" s="1">
        <v>0.0</v>
      </c>
      <c r="G50" s="1">
        <v>8.78</v>
      </c>
      <c r="H50" s="1">
        <v>160.0</v>
      </c>
      <c r="I50" s="1">
        <v>18.22</v>
      </c>
      <c r="J50" s="1">
        <v>18.22</v>
      </c>
      <c r="K50" s="1" t="s">
        <v>43</v>
      </c>
      <c r="L50" s="1">
        <v>-160.0</v>
      </c>
      <c r="M50" s="1">
        <v>0.0</v>
      </c>
    </row>
    <row r="51">
      <c r="A51" s="1" t="s">
        <v>41</v>
      </c>
      <c r="B51" s="1" t="s">
        <v>42</v>
      </c>
      <c r="C51" s="1">
        <v>317.96</v>
      </c>
      <c r="D51" s="1">
        <v>325.36</v>
      </c>
      <c r="E51" s="1">
        <v>7.4</v>
      </c>
      <c r="F51" s="1">
        <v>0.0</v>
      </c>
      <c r="G51" s="1">
        <v>7.4</v>
      </c>
      <c r="H51" s="1">
        <v>160.0</v>
      </c>
      <c r="I51" s="1">
        <v>21.63</v>
      </c>
      <c r="J51" s="1">
        <v>21.63</v>
      </c>
      <c r="K51" s="1" t="s">
        <v>43</v>
      </c>
      <c r="L51" s="1">
        <v>-160.0</v>
      </c>
      <c r="M51" s="1">
        <v>0.0</v>
      </c>
    </row>
    <row r="52">
      <c r="A52" s="1" t="s">
        <v>41</v>
      </c>
      <c r="B52" s="1" t="s">
        <v>42</v>
      </c>
      <c r="C52" s="1">
        <v>325.4</v>
      </c>
      <c r="D52" s="1">
        <v>332.29</v>
      </c>
      <c r="E52" s="1">
        <v>6.89</v>
      </c>
      <c r="F52" s="1">
        <v>0.0</v>
      </c>
      <c r="G52" s="1">
        <v>6.89</v>
      </c>
      <c r="H52" s="1">
        <v>160.0</v>
      </c>
      <c r="I52" s="1">
        <v>23.24</v>
      </c>
      <c r="J52" s="1">
        <v>23.24</v>
      </c>
      <c r="K52" s="1" t="s">
        <v>43</v>
      </c>
      <c r="L52" s="1">
        <v>-160.0</v>
      </c>
      <c r="M52" s="1">
        <v>0.0</v>
      </c>
    </row>
    <row r="53">
      <c r="A53" s="1" t="s">
        <v>41</v>
      </c>
      <c r="B53" s="1" t="s">
        <v>42</v>
      </c>
      <c r="C53" s="1">
        <v>332.31</v>
      </c>
      <c r="D53" s="1">
        <v>337.53</v>
      </c>
      <c r="E53" s="1">
        <v>5.22</v>
      </c>
      <c r="F53" s="1">
        <v>0.0</v>
      </c>
      <c r="G53" s="1">
        <v>5.22</v>
      </c>
      <c r="H53" s="1">
        <v>160.0</v>
      </c>
      <c r="I53" s="1">
        <v>30.67</v>
      </c>
      <c r="J53" s="1">
        <v>30.67</v>
      </c>
      <c r="K53" s="1" t="s">
        <v>43</v>
      </c>
      <c r="L53" s="1">
        <v>-160.0</v>
      </c>
      <c r="M53" s="1">
        <v>0.0</v>
      </c>
    </row>
    <row r="54">
      <c r="A54" s="1" t="s">
        <v>41</v>
      </c>
      <c r="B54" s="1" t="s">
        <v>42</v>
      </c>
      <c r="C54" s="1">
        <v>338.03</v>
      </c>
      <c r="D54" s="1">
        <v>345.77</v>
      </c>
      <c r="E54" s="1">
        <v>7.74</v>
      </c>
      <c r="F54" s="1">
        <v>0.0</v>
      </c>
      <c r="G54" s="1">
        <v>7.74</v>
      </c>
      <c r="H54" s="1">
        <v>160.0</v>
      </c>
      <c r="I54" s="1">
        <v>20.67</v>
      </c>
      <c r="J54" s="1">
        <v>20.67</v>
      </c>
      <c r="K54" s="1" t="s">
        <v>43</v>
      </c>
      <c r="L54" s="1">
        <v>-160.0</v>
      </c>
      <c r="M54" s="1">
        <v>0.0</v>
      </c>
    </row>
    <row r="55">
      <c r="A55" s="1" t="s">
        <v>41</v>
      </c>
      <c r="B55" s="1" t="s">
        <v>42</v>
      </c>
      <c r="C55" s="1">
        <v>345.93</v>
      </c>
      <c r="D55" s="1">
        <v>352.94</v>
      </c>
      <c r="E55" s="1">
        <v>7.01</v>
      </c>
      <c r="F55" s="1">
        <v>0.0</v>
      </c>
      <c r="G55" s="1">
        <v>7.01</v>
      </c>
      <c r="H55" s="1">
        <v>160.0</v>
      </c>
      <c r="I55" s="1">
        <v>22.84</v>
      </c>
      <c r="J55" s="1">
        <v>22.84</v>
      </c>
      <c r="K55" s="1" t="s">
        <v>43</v>
      </c>
      <c r="L55" s="1">
        <v>-160.0</v>
      </c>
      <c r="M55" s="1">
        <v>0.0</v>
      </c>
    </row>
    <row r="56">
      <c r="A56" s="1" t="s">
        <v>41</v>
      </c>
      <c r="B56" s="1" t="s">
        <v>42</v>
      </c>
      <c r="C56" s="1">
        <v>353.06</v>
      </c>
      <c r="D56" s="1">
        <v>356.18</v>
      </c>
      <c r="E56" s="1">
        <v>3.12</v>
      </c>
      <c r="F56" s="1">
        <v>0.0</v>
      </c>
      <c r="G56" s="1">
        <v>3.12</v>
      </c>
      <c r="H56" s="1">
        <v>168.0</v>
      </c>
      <c r="I56" s="1">
        <v>53.87</v>
      </c>
      <c r="J56" s="1">
        <v>53.89</v>
      </c>
      <c r="K56" s="1" t="s">
        <v>44</v>
      </c>
      <c r="L56" s="1">
        <v>84.0</v>
      </c>
      <c r="M56" s="1">
        <v>84.0</v>
      </c>
    </row>
    <row r="57">
      <c r="A57" s="1" t="s">
        <v>41</v>
      </c>
      <c r="B57" s="1" t="s">
        <v>42</v>
      </c>
      <c r="C57" s="1">
        <v>356.75</v>
      </c>
      <c r="D57" s="1">
        <v>359.12</v>
      </c>
      <c r="E57" s="1">
        <v>2.37</v>
      </c>
      <c r="F57" s="1">
        <v>0.0</v>
      </c>
      <c r="G57" s="1">
        <v>2.37</v>
      </c>
      <c r="H57" s="1">
        <v>168.0</v>
      </c>
      <c r="I57" s="1">
        <v>70.89</v>
      </c>
      <c r="J57" s="1">
        <v>70.93</v>
      </c>
      <c r="K57" s="1" t="s">
        <v>44</v>
      </c>
      <c r="L57" s="1">
        <v>84.0</v>
      </c>
      <c r="M57" s="1">
        <v>84.0</v>
      </c>
    </row>
    <row r="58">
      <c r="A58" s="1" t="s">
        <v>41</v>
      </c>
      <c r="B58" s="1" t="s">
        <v>42</v>
      </c>
      <c r="C58" s="1">
        <v>359.32</v>
      </c>
      <c r="D58" s="1">
        <v>366.32</v>
      </c>
      <c r="E58" s="1">
        <v>6.99</v>
      </c>
      <c r="F58" s="1">
        <v>0.0</v>
      </c>
      <c r="G58" s="1">
        <v>6.99</v>
      </c>
      <c r="H58" s="1">
        <v>160.0</v>
      </c>
      <c r="I58" s="1">
        <v>22.87</v>
      </c>
      <c r="J58" s="1">
        <v>22.87</v>
      </c>
      <c r="K58" s="1" t="s">
        <v>43</v>
      </c>
      <c r="L58" s="1">
        <v>-160.0</v>
      </c>
      <c r="M58" s="1">
        <v>0.0</v>
      </c>
    </row>
    <row r="59">
      <c r="A59" s="1" t="s">
        <v>41</v>
      </c>
      <c r="B59" s="1" t="s">
        <v>42</v>
      </c>
      <c r="C59" s="1">
        <v>366.45</v>
      </c>
      <c r="D59" s="1">
        <v>374.6</v>
      </c>
      <c r="E59" s="1">
        <v>8.15</v>
      </c>
      <c r="F59" s="1">
        <v>0.0</v>
      </c>
      <c r="G59" s="1">
        <v>8.15</v>
      </c>
      <c r="H59" s="1">
        <v>160.0</v>
      </c>
      <c r="I59" s="1">
        <v>19.64</v>
      </c>
      <c r="J59" s="1">
        <v>19.64</v>
      </c>
      <c r="K59" s="1" t="s">
        <v>43</v>
      </c>
      <c r="L59" s="1">
        <v>-160.0</v>
      </c>
      <c r="M59" s="1">
        <v>0.0</v>
      </c>
    </row>
    <row r="60">
      <c r="A60" s="1" t="s">
        <v>41</v>
      </c>
      <c r="B60" s="1" t="s">
        <v>42</v>
      </c>
      <c r="C60" s="1">
        <v>374.61</v>
      </c>
      <c r="D60" s="1">
        <v>381.5</v>
      </c>
      <c r="E60" s="1">
        <v>6.89</v>
      </c>
      <c r="F60" s="1">
        <v>0.0</v>
      </c>
      <c r="G60" s="1">
        <v>6.89</v>
      </c>
      <c r="H60" s="1">
        <v>160.0</v>
      </c>
      <c r="I60" s="1">
        <v>23.23</v>
      </c>
      <c r="J60" s="1">
        <v>23.23</v>
      </c>
      <c r="K60" s="1" t="s">
        <v>43</v>
      </c>
      <c r="L60" s="1">
        <v>-160.0</v>
      </c>
      <c r="M60" s="1">
        <v>0.0</v>
      </c>
    </row>
    <row r="61">
      <c r="A61" s="1" t="s">
        <v>41</v>
      </c>
      <c r="B61" s="1" t="s">
        <v>42</v>
      </c>
      <c r="C61" s="1">
        <v>381.55</v>
      </c>
      <c r="D61" s="1">
        <v>390.97</v>
      </c>
      <c r="E61" s="1">
        <v>9.42</v>
      </c>
      <c r="F61" s="1">
        <v>0.0</v>
      </c>
      <c r="G61" s="1">
        <v>9.42</v>
      </c>
      <c r="H61" s="1">
        <v>160.0</v>
      </c>
      <c r="I61" s="1">
        <v>16.98</v>
      </c>
      <c r="J61" s="1">
        <v>16.98</v>
      </c>
      <c r="K61" s="1" t="s">
        <v>43</v>
      </c>
      <c r="L61" s="1">
        <v>-160.0</v>
      </c>
      <c r="M61" s="1">
        <v>0.0</v>
      </c>
    </row>
    <row r="62">
      <c r="A62" s="1" t="s">
        <v>41</v>
      </c>
      <c r="B62" s="1" t="s">
        <v>42</v>
      </c>
      <c r="C62" s="1">
        <v>391.05</v>
      </c>
      <c r="D62" s="1">
        <v>398.88</v>
      </c>
      <c r="E62" s="1">
        <v>7.84</v>
      </c>
      <c r="F62" s="1">
        <v>0.0</v>
      </c>
      <c r="G62" s="1">
        <v>7.84</v>
      </c>
      <c r="H62" s="1">
        <v>160.0</v>
      </c>
      <c r="I62" s="1">
        <v>20.41</v>
      </c>
      <c r="J62" s="1">
        <v>20.41</v>
      </c>
      <c r="K62" s="1" t="s">
        <v>43</v>
      </c>
      <c r="L62" s="1">
        <v>-160.0</v>
      </c>
      <c r="M62" s="1">
        <v>0.0</v>
      </c>
    </row>
    <row r="63">
      <c r="A63" s="1" t="s">
        <v>41</v>
      </c>
      <c r="B63" s="1" t="s">
        <v>42</v>
      </c>
      <c r="C63" s="1">
        <v>399.02</v>
      </c>
      <c r="D63" s="1">
        <v>405.35</v>
      </c>
      <c r="E63" s="1">
        <v>6.32</v>
      </c>
      <c r="F63" s="1">
        <v>0.0</v>
      </c>
      <c r="G63" s="1">
        <v>6.32</v>
      </c>
      <c r="H63" s="1">
        <v>160.0</v>
      </c>
      <c r="I63" s="1">
        <v>25.31</v>
      </c>
      <c r="J63" s="1">
        <v>25.31</v>
      </c>
      <c r="K63" s="1" t="s">
        <v>43</v>
      </c>
      <c r="L63" s="1">
        <v>-160.0</v>
      </c>
      <c r="M63" s="1">
        <v>0.0</v>
      </c>
    </row>
    <row r="64">
      <c r="A64" s="1" t="s">
        <v>41</v>
      </c>
      <c r="B64" s="1" t="s">
        <v>42</v>
      </c>
      <c r="C64" s="1">
        <v>405.37</v>
      </c>
      <c r="D64" s="1">
        <v>408.12</v>
      </c>
      <c r="E64" s="1">
        <v>2.76</v>
      </c>
      <c r="F64" s="1">
        <v>0.0</v>
      </c>
      <c r="G64" s="1">
        <v>2.76</v>
      </c>
      <c r="H64" s="1">
        <v>168.0</v>
      </c>
      <c r="I64" s="1">
        <v>60.92</v>
      </c>
      <c r="J64" s="1">
        <v>60.94</v>
      </c>
      <c r="K64" s="1" t="s">
        <v>44</v>
      </c>
      <c r="L64" s="1">
        <v>84.0</v>
      </c>
      <c r="M64" s="1">
        <v>84.0</v>
      </c>
    </row>
    <row r="65">
      <c r="A65" s="1" t="s">
        <v>41</v>
      </c>
      <c r="B65" s="1" t="s">
        <v>42</v>
      </c>
      <c r="C65" s="1">
        <v>408.33</v>
      </c>
      <c r="D65" s="1">
        <v>411.0</v>
      </c>
      <c r="E65" s="1">
        <v>2.67</v>
      </c>
      <c r="F65" s="1">
        <v>0.0</v>
      </c>
      <c r="G65" s="1">
        <v>2.67</v>
      </c>
      <c r="H65" s="1">
        <v>168.0</v>
      </c>
      <c r="I65" s="1">
        <v>62.94</v>
      </c>
      <c r="J65" s="1">
        <v>62.97</v>
      </c>
      <c r="K65" s="1" t="s">
        <v>44</v>
      </c>
      <c r="L65" s="1">
        <v>84.0</v>
      </c>
      <c r="M65" s="1">
        <v>84.0</v>
      </c>
    </row>
    <row r="66">
      <c r="A66" s="1" t="s">
        <v>41</v>
      </c>
      <c r="B66" s="1" t="s">
        <v>42</v>
      </c>
      <c r="C66" s="1">
        <v>411.25</v>
      </c>
      <c r="D66" s="1">
        <v>419.77</v>
      </c>
      <c r="E66" s="1">
        <v>8.53</v>
      </c>
      <c r="F66" s="1">
        <v>0.0</v>
      </c>
      <c r="G66" s="1">
        <v>8.53</v>
      </c>
      <c r="H66" s="1">
        <v>160.0</v>
      </c>
      <c r="I66" s="1">
        <v>18.77</v>
      </c>
      <c r="J66" s="1">
        <v>18.77</v>
      </c>
      <c r="K66" s="1" t="s">
        <v>43</v>
      </c>
      <c r="L66" s="1">
        <v>-160.0</v>
      </c>
      <c r="M66" s="1">
        <v>0.0</v>
      </c>
    </row>
    <row r="67">
      <c r="A67" s="1" t="s">
        <v>41</v>
      </c>
      <c r="B67" s="1" t="s">
        <v>42</v>
      </c>
      <c r="C67" s="1">
        <v>419.87</v>
      </c>
      <c r="D67" s="1">
        <v>426.36</v>
      </c>
      <c r="E67" s="1">
        <v>6.49</v>
      </c>
      <c r="F67" s="1">
        <v>0.0</v>
      </c>
      <c r="G67" s="1">
        <v>6.49</v>
      </c>
      <c r="H67" s="1">
        <v>160.0</v>
      </c>
      <c r="I67" s="1">
        <v>24.64</v>
      </c>
      <c r="J67" s="1">
        <v>24.64</v>
      </c>
      <c r="K67" s="1" t="s">
        <v>43</v>
      </c>
      <c r="L67" s="1">
        <v>-160.0</v>
      </c>
      <c r="M67" s="1">
        <v>0.0</v>
      </c>
    </row>
    <row r="68">
      <c r="A68" s="1" t="s">
        <v>41</v>
      </c>
      <c r="B68" s="1" t="s">
        <v>42</v>
      </c>
      <c r="C68" s="1">
        <v>426.45</v>
      </c>
      <c r="D68" s="1">
        <v>432.51</v>
      </c>
      <c r="E68" s="1">
        <v>6.06</v>
      </c>
      <c r="F68" s="1">
        <v>0.0</v>
      </c>
      <c r="G68" s="1">
        <v>6.06</v>
      </c>
      <c r="H68" s="1">
        <v>160.0</v>
      </c>
      <c r="I68" s="1">
        <v>26.41</v>
      </c>
      <c r="J68" s="1">
        <v>26.41</v>
      </c>
      <c r="K68" s="1" t="s">
        <v>43</v>
      </c>
      <c r="L68" s="1">
        <v>-160.0</v>
      </c>
      <c r="M68" s="1">
        <v>0.0</v>
      </c>
    </row>
    <row r="69">
      <c r="A69" s="1" t="s">
        <v>41</v>
      </c>
      <c r="B69" s="1" t="s">
        <v>42</v>
      </c>
      <c r="C69" s="1">
        <v>432.7</v>
      </c>
      <c r="D69" s="1">
        <v>440.5</v>
      </c>
      <c r="E69" s="1">
        <v>7.8</v>
      </c>
      <c r="F69" s="1">
        <v>0.0</v>
      </c>
      <c r="G69" s="1">
        <v>7.8</v>
      </c>
      <c r="H69" s="1">
        <v>160.0</v>
      </c>
      <c r="I69" s="1">
        <v>20.51</v>
      </c>
      <c r="J69" s="1">
        <v>20.51</v>
      </c>
      <c r="K69" s="1" t="s">
        <v>43</v>
      </c>
      <c r="L69" s="1">
        <v>-160.0</v>
      </c>
      <c r="M69" s="1">
        <v>0.0</v>
      </c>
    </row>
    <row r="70">
      <c r="A70" s="1" t="s">
        <v>41</v>
      </c>
      <c r="B70" s="1" t="s">
        <v>42</v>
      </c>
      <c r="C70" s="1">
        <v>440.59</v>
      </c>
      <c r="D70" s="1">
        <v>448.34</v>
      </c>
      <c r="E70" s="1">
        <v>7.75</v>
      </c>
      <c r="F70" s="1">
        <v>0.0</v>
      </c>
      <c r="G70" s="1">
        <v>7.75</v>
      </c>
      <c r="H70" s="1">
        <v>160.0</v>
      </c>
      <c r="I70" s="1">
        <v>20.63</v>
      </c>
      <c r="J70" s="1">
        <v>20.63</v>
      </c>
      <c r="K70" s="1" t="s">
        <v>43</v>
      </c>
      <c r="L70" s="1">
        <v>-160.0</v>
      </c>
      <c r="M70" s="1">
        <v>0.0</v>
      </c>
    </row>
    <row r="71">
      <c r="A71" s="1" t="s">
        <v>41</v>
      </c>
      <c r="B71" s="1" t="s">
        <v>42</v>
      </c>
      <c r="C71" s="1">
        <v>448.41</v>
      </c>
      <c r="D71" s="1">
        <v>457.56</v>
      </c>
      <c r="E71" s="1">
        <v>9.15</v>
      </c>
      <c r="F71" s="1">
        <v>0.0</v>
      </c>
      <c r="G71" s="1">
        <v>9.15</v>
      </c>
      <c r="H71" s="1">
        <v>160.0</v>
      </c>
      <c r="I71" s="1">
        <v>17.48</v>
      </c>
      <c r="J71" s="1">
        <v>17.48</v>
      </c>
      <c r="K71" s="1" t="s">
        <v>43</v>
      </c>
      <c r="L71" s="1">
        <v>-160.0</v>
      </c>
      <c r="M71" s="1">
        <v>0.0</v>
      </c>
    </row>
    <row r="72">
      <c r="A72" s="1" t="s">
        <v>41</v>
      </c>
      <c r="B72" s="1" t="s">
        <v>42</v>
      </c>
      <c r="C72" s="1">
        <v>457.61</v>
      </c>
      <c r="D72" s="1">
        <v>459.96</v>
      </c>
      <c r="E72" s="1">
        <v>2.35</v>
      </c>
      <c r="F72" s="1">
        <v>0.0</v>
      </c>
      <c r="G72" s="1">
        <v>2.35</v>
      </c>
      <c r="H72" s="1">
        <v>168.0</v>
      </c>
      <c r="I72" s="1">
        <v>71.51</v>
      </c>
      <c r="J72" s="1">
        <v>71.55</v>
      </c>
      <c r="K72" s="1" t="s">
        <v>44</v>
      </c>
      <c r="L72" s="1">
        <v>84.0</v>
      </c>
      <c r="M72" s="1">
        <v>84.0</v>
      </c>
    </row>
    <row r="73">
      <c r="A73" s="1" t="s">
        <v>41</v>
      </c>
      <c r="B73" s="1" t="s">
        <v>42</v>
      </c>
      <c r="C73" s="1">
        <v>460.08</v>
      </c>
      <c r="D73" s="1">
        <v>462.76</v>
      </c>
      <c r="E73" s="1">
        <v>2.68</v>
      </c>
      <c r="F73" s="1">
        <v>0.0</v>
      </c>
      <c r="G73" s="1">
        <v>2.67</v>
      </c>
      <c r="H73" s="1">
        <v>168.0</v>
      </c>
      <c r="I73" s="1">
        <v>62.79</v>
      </c>
      <c r="J73" s="1">
        <v>62.83</v>
      </c>
      <c r="K73" s="1" t="s">
        <v>44</v>
      </c>
      <c r="L73" s="1">
        <v>84.0</v>
      </c>
      <c r="M73" s="1">
        <v>84.0</v>
      </c>
    </row>
    <row r="74">
      <c r="A74" s="1" t="s">
        <v>41</v>
      </c>
      <c r="B74" s="1" t="s">
        <v>42</v>
      </c>
      <c r="C74" s="1">
        <v>462.94</v>
      </c>
      <c r="D74" s="1">
        <v>470.25</v>
      </c>
      <c r="E74" s="1">
        <v>7.31</v>
      </c>
      <c r="F74" s="1">
        <v>0.0</v>
      </c>
      <c r="G74" s="1">
        <v>7.31</v>
      </c>
      <c r="H74" s="1">
        <v>160.0</v>
      </c>
      <c r="I74" s="1">
        <v>21.89</v>
      </c>
      <c r="J74" s="1">
        <v>21.89</v>
      </c>
      <c r="K74" s="1" t="s">
        <v>43</v>
      </c>
      <c r="L74" s="1">
        <v>-160.0</v>
      </c>
      <c r="M74" s="1">
        <v>0.0</v>
      </c>
    </row>
    <row r="75">
      <c r="A75" s="1" t="s">
        <v>41</v>
      </c>
      <c r="B75" s="1" t="s">
        <v>42</v>
      </c>
      <c r="C75" s="1">
        <v>470.32</v>
      </c>
      <c r="D75" s="1">
        <v>478.39</v>
      </c>
      <c r="E75" s="1">
        <v>8.07</v>
      </c>
      <c r="F75" s="1">
        <v>0.0</v>
      </c>
      <c r="G75" s="1">
        <v>8.07</v>
      </c>
      <c r="H75" s="1">
        <v>160.0</v>
      </c>
      <c r="I75" s="1">
        <v>19.83</v>
      </c>
      <c r="J75" s="1">
        <v>19.83</v>
      </c>
      <c r="K75" s="1" t="s">
        <v>43</v>
      </c>
      <c r="L75" s="1">
        <v>-160.0</v>
      </c>
      <c r="M75" s="1">
        <v>0.0</v>
      </c>
    </row>
    <row r="76">
      <c r="A76" s="1" t="s">
        <v>41</v>
      </c>
      <c r="B76" s="1" t="s">
        <v>42</v>
      </c>
      <c r="C76" s="1">
        <v>478.4</v>
      </c>
      <c r="D76" s="1">
        <v>483.72</v>
      </c>
      <c r="E76" s="1">
        <v>5.32</v>
      </c>
      <c r="F76" s="1">
        <v>0.0</v>
      </c>
      <c r="G76" s="1">
        <v>5.32</v>
      </c>
      <c r="H76" s="1">
        <v>160.0</v>
      </c>
      <c r="I76" s="1">
        <v>30.09</v>
      </c>
      <c r="J76" s="1">
        <v>30.09</v>
      </c>
      <c r="K76" s="1" t="s">
        <v>43</v>
      </c>
      <c r="L76" s="1">
        <v>-160.0</v>
      </c>
      <c r="M76" s="1">
        <v>0.0</v>
      </c>
    </row>
    <row r="77">
      <c r="A77" s="1" t="s">
        <v>41</v>
      </c>
      <c r="B77" s="1" t="s">
        <v>42</v>
      </c>
      <c r="C77" s="1">
        <v>483.83</v>
      </c>
      <c r="D77" s="1">
        <v>488.97</v>
      </c>
      <c r="E77" s="1">
        <v>5.14</v>
      </c>
      <c r="F77" s="1">
        <v>0.0</v>
      </c>
      <c r="G77" s="1">
        <v>5.14</v>
      </c>
      <c r="H77" s="1">
        <v>160.0</v>
      </c>
      <c r="I77" s="1">
        <v>31.13</v>
      </c>
      <c r="J77" s="1">
        <v>31.13</v>
      </c>
      <c r="K77" s="1" t="s">
        <v>43</v>
      </c>
      <c r="L77" s="1">
        <v>-160.0</v>
      </c>
      <c r="M77" s="1">
        <v>0.0</v>
      </c>
    </row>
    <row r="78">
      <c r="A78" s="1" t="s">
        <v>41</v>
      </c>
      <c r="B78" s="1" t="s">
        <v>42</v>
      </c>
      <c r="C78" s="1">
        <v>489.01</v>
      </c>
      <c r="D78" s="1">
        <v>495.5</v>
      </c>
      <c r="E78" s="1">
        <v>6.49</v>
      </c>
      <c r="F78" s="1">
        <v>0.0</v>
      </c>
      <c r="G78" s="1">
        <v>6.49</v>
      </c>
      <c r="H78" s="1">
        <v>160.0</v>
      </c>
      <c r="I78" s="1">
        <v>24.64</v>
      </c>
      <c r="J78" s="1">
        <v>24.64</v>
      </c>
      <c r="K78" s="1" t="s">
        <v>43</v>
      </c>
      <c r="L78" s="1">
        <v>-160.0</v>
      </c>
      <c r="M78" s="1">
        <v>0.0</v>
      </c>
    </row>
    <row r="79">
      <c r="A79" s="1" t="s">
        <v>41</v>
      </c>
      <c r="B79" s="1" t="s">
        <v>42</v>
      </c>
      <c r="C79" s="1">
        <v>495.56</v>
      </c>
      <c r="D79" s="1">
        <v>501.01</v>
      </c>
      <c r="E79" s="1">
        <v>5.45</v>
      </c>
      <c r="F79" s="1">
        <v>0.0</v>
      </c>
      <c r="G79" s="1">
        <v>5.45</v>
      </c>
      <c r="H79" s="1">
        <v>160.0</v>
      </c>
      <c r="I79" s="1">
        <v>29.35</v>
      </c>
      <c r="J79" s="1">
        <v>29.35</v>
      </c>
      <c r="K79" s="1" t="s">
        <v>43</v>
      </c>
      <c r="L79" s="1">
        <v>-160.0</v>
      </c>
      <c r="M79" s="1">
        <v>0.0</v>
      </c>
    </row>
    <row r="80">
      <c r="A80" s="1" t="s">
        <v>41</v>
      </c>
      <c r="B80" s="1" t="s">
        <v>42</v>
      </c>
      <c r="C80" s="1">
        <v>501.05</v>
      </c>
      <c r="D80" s="1">
        <v>503.62</v>
      </c>
      <c r="E80" s="1">
        <v>2.57</v>
      </c>
      <c r="F80" s="1">
        <v>0.0</v>
      </c>
      <c r="G80" s="1">
        <v>2.57</v>
      </c>
      <c r="H80" s="1">
        <v>168.0</v>
      </c>
      <c r="I80" s="1">
        <v>65.26</v>
      </c>
      <c r="J80" s="1">
        <v>65.3</v>
      </c>
      <c r="K80" s="1" t="s">
        <v>44</v>
      </c>
      <c r="L80" s="1">
        <v>84.0</v>
      </c>
      <c r="M80" s="1">
        <v>84.0</v>
      </c>
    </row>
    <row r="81">
      <c r="A81" s="1" t="s">
        <v>41</v>
      </c>
      <c r="B81" s="1" t="s">
        <v>42</v>
      </c>
      <c r="C81" s="1">
        <v>504.24</v>
      </c>
      <c r="D81" s="1">
        <v>506.23</v>
      </c>
      <c r="E81" s="1">
        <v>1.99</v>
      </c>
      <c r="F81" s="1">
        <v>0.0</v>
      </c>
      <c r="G81" s="1">
        <v>1.98</v>
      </c>
      <c r="H81" s="1">
        <v>168.0</v>
      </c>
      <c r="I81" s="1">
        <v>84.58</v>
      </c>
      <c r="J81" s="1">
        <v>84.64</v>
      </c>
      <c r="K81" s="1" t="s">
        <v>44</v>
      </c>
      <c r="L81" s="1">
        <v>84.0</v>
      </c>
      <c r="M81" s="1">
        <v>84.0</v>
      </c>
    </row>
    <row r="82">
      <c r="A82" s="1" t="s">
        <v>41</v>
      </c>
      <c r="B82" s="1" t="s">
        <v>42</v>
      </c>
      <c r="C82" s="1">
        <v>506.35</v>
      </c>
      <c r="D82" s="1">
        <v>513.2</v>
      </c>
      <c r="E82" s="1">
        <v>6.85</v>
      </c>
      <c r="F82" s="1">
        <v>0.0</v>
      </c>
      <c r="G82" s="1">
        <v>6.85</v>
      </c>
      <c r="H82" s="1">
        <v>160.0</v>
      </c>
      <c r="I82" s="1">
        <v>23.34</v>
      </c>
      <c r="J82" s="1">
        <v>23.34</v>
      </c>
      <c r="K82" s="1" t="s">
        <v>43</v>
      </c>
      <c r="L82" s="1">
        <v>-160.0</v>
      </c>
      <c r="M82" s="1">
        <v>0.0</v>
      </c>
    </row>
    <row r="83">
      <c r="A83" s="1" t="s">
        <v>41</v>
      </c>
      <c r="B83" s="1" t="s">
        <v>42</v>
      </c>
      <c r="C83" s="1">
        <v>513.37</v>
      </c>
      <c r="D83" s="1">
        <v>519.95</v>
      </c>
      <c r="E83" s="1">
        <v>6.58</v>
      </c>
      <c r="F83" s="1">
        <v>0.0</v>
      </c>
      <c r="G83" s="1">
        <v>6.58</v>
      </c>
      <c r="H83" s="1">
        <v>160.0</v>
      </c>
      <c r="I83" s="1">
        <v>24.32</v>
      </c>
      <c r="J83" s="1">
        <v>24.32</v>
      </c>
      <c r="K83" s="1" t="s">
        <v>43</v>
      </c>
      <c r="L83" s="1">
        <v>-160.0</v>
      </c>
      <c r="M83" s="1">
        <v>0.0</v>
      </c>
    </row>
    <row r="84">
      <c r="A84" s="1" t="s">
        <v>41</v>
      </c>
      <c r="B84" s="1" t="s">
        <v>42</v>
      </c>
      <c r="C84" s="1">
        <v>520.07</v>
      </c>
      <c r="D84" s="1">
        <v>526.53</v>
      </c>
      <c r="E84" s="1">
        <v>6.46</v>
      </c>
      <c r="F84" s="1">
        <v>0.0</v>
      </c>
      <c r="G84" s="1">
        <v>6.46</v>
      </c>
      <c r="H84" s="1">
        <v>160.0</v>
      </c>
      <c r="I84" s="1">
        <v>24.77</v>
      </c>
      <c r="J84" s="1">
        <v>24.77</v>
      </c>
      <c r="K84" s="1" t="s">
        <v>43</v>
      </c>
      <c r="L84" s="1">
        <v>-160.0</v>
      </c>
      <c r="M84" s="1">
        <v>0.0</v>
      </c>
    </row>
    <row r="85">
      <c r="A85" s="1" t="s">
        <v>41</v>
      </c>
      <c r="B85" s="1" t="s">
        <v>42</v>
      </c>
      <c r="C85" s="1">
        <v>526.69</v>
      </c>
      <c r="D85" s="1">
        <v>534.38</v>
      </c>
      <c r="E85" s="1">
        <v>7.68</v>
      </c>
      <c r="F85" s="1">
        <v>0.0</v>
      </c>
      <c r="G85" s="1">
        <v>7.68</v>
      </c>
      <c r="H85" s="1">
        <v>160.0</v>
      </c>
      <c r="I85" s="1">
        <v>20.82</v>
      </c>
      <c r="J85" s="1">
        <v>20.82</v>
      </c>
      <c r="K85" s="1" t="s">
        <v>43</v>
      </c>
      <c r="L85" s="1">
        <v>-160.0</v>
      </c>
      <c r="M85" s="1">
        <v>0.0</v>
      </c>
    </row>
    <row r="86">
      <c r="A86" s="1" t="s">
        <v>41</v>
      </c>
      <c r="B86" s="1" t="s">
        <v>42</v>
      </c>
      <c r="C86" s="1">
        <v>534.4</v>
      </c>
      <c r="D86" s="1">
        <v>539.67</v>
      </c>
      <c r="E86" s="1">
        <v>5.27</v>
      </c>
      <c r="F86" s="1">
        <v>0.0</v>
      </c>
      <c r="G86" s="1">
        <v>5.27</v>
      </c>
      <c r="H86" s="1">
        <v>160.0</v>
      </c>
      <c r="I86" s="1">
        <v>30.37</v>
      </c>
      <c r="J86" s="1">
        <v>30.37</v>
      </c>
      <c r="K86" s="1" t="s">
        <v>43</v>
      </c>
      <c r="L86" s="1">
        <v>-160.0</v>
      </c>
      <c r="M86" s="1">
        <v>0.0</v>
      </c>
    </row>
    <row r="87">
      <c r="A87" s="1" t="s">
        <v>41</v>
      </c>
      <c r="B87" s="1" t="s">
        <v>42</v>
      </c>
      <c r="C87" s="1">
        <v>539.71</v>
      </c>
      <c r="D87" s="1">
        <v>545.22</v>
      </c>
      <c r="E87" s="1">
        <v>5.52</v>
      </c>
      <c r="F87" s="1">
        <v>0.0</v>
      </c>
      <c r="G87" s="1">
        <v>5.52</v>
      </c>
      <c r="H87" s="1">
        <v>160.0</v>
      </c>
      <c r="I87" s="1">
        <v>29.0</v>
      </c>
      <c r="J87" s="1">
        <v>29.0</v>
      </c>
      <c r="K87" s="1" t="s">
        <v>43</v>
      </c>
      <c r="L87" s="1">
        <v>-160.0</v>
      </c>
      <c r="M87" s="1">
        <v>0.0</v>
      </c>
    </row>
    <row r="88">
      <c r="A88" s="1" t="s">
        <v>41</v>
      </c>
      <c r="B88" s="1" t="s">
        <v>42</v>
      </c>
      <c r="C88" s="1">
        <v>545.22</v>
      </c>
      <c r="D88" s="1">
        <v>548.69</v>
      </c>
      <c r="E88" s="1">
        <v>3.46</v>
      </c>
      <c r="F88" s="1">
        <v>0.0</v>
      </c>
      <c r="G88" s="1">
        <v>3.46</v>
      </c>
      <c r="H88" s="1">
        <v>168.0</v>
      </c>
      <c r="I88" s="1">
        <v>48.5</v>
      </c>
      <c r="J88" s="1">
        <v>48.51</v>
      </c>
      <c r="K88" s="1" t="s">
        <v>44</v>
      </c>
      <c r="L88" s="1">
        <v>84.0</v>
      </c>
      <c r="M88" s="1">
        <v>84.0</v>
      </c>
    </row>
    <row r="89">
      <c r="A89" s="1" t="s">
        <v>41</v>
      </c>
      <c r="B89" s="1" t="s">
        <v>42</v>
      </c>
      <c r="C89" s="1">
        <v>548.92</v>
      </c>
      <c r="D89" s="1">
        <v>552.39</v>
      </c>
      <c r="E89" s="1">
        <v>3.47</v>
      </c>
      <c r="F89" s="1">
        <v>0.0</v>
      </c>
      <c r="G89" s="1">
        <v>3.47</v>
      </c>
      <c r="H89" s="1">
        <v>168.0</v>
      </c>
      <c r="I89" s="1">
        <v>48.42</v>
      </c>
      <c r="J89" s="1">
        <v>48.44</v>
      </c>
      <c r="K89" s="1" t="s">
        <v>44</v>
      </c>
      <c r="L89" s="1">
        <v>84.0</v>
      </c>
      <c r="M89" s="1">
        <v>84.0</v>
      </c>
    </row>
    <row r="90">
      <c r="A90" s="1" t="s">
        <v>41</v>
      </c>
      <c r="B90" s="1" t="s">
        <v>42</v>
      </c>
      <c r="C90" s="1">
        <v>552.62</v>
      </c>
      <c r="D90" s="1">
        <v>557.9</v>
      </c>
      <c r="E90" s="1">
        <v>5.28</v>
      </c>
      <c r="F90" s="1">
        <v>0.0</v>
      </c>
      <c r="G90" s="1">
        <v>5.28</v>
      </c>
      <c r="H90" s="1">
        <v>160.0</v>
      </c>
      <c r="I90" s="1">
        <v>30.29</v>
      </c>
      <c r="J90" s="1">
        <v>30.29</v>
      </c>
      <c r="K90" s="1" t="s">
        <v>43</v>
      </c>
      <c r="L90" s="1">
        <v>-160.0</v>
      </c>
      <c r="M90" s="1">
        <v>0.0</v>
      </c>
    </row>
    <row r="91">
      <c r="A91" s="1" t="s">
        <v>41</v>
      </c>
      <c r="B91" s="1" t="s">
        <v>42</v>
      </c>
      <c r="C91" s="1">
        <v>557.93</v>
      </c>
      <c r="D91" s="1">
        <v>566.63</v>
      </c>
      <c r="E91" s="1">
        <v>8.7</v>
      </c>
      <c r="F91" s="1">
        <v>0.0</v>
      </c>
      <c r="G91" s="1">
        <v>8.7</v>
      </c>
      <c r="H91" s="1">
        <v>160.0</v>
      </c>
      <c r="I91" s="1">
        <v>18.38</v>
      </c>
      <c r="J91" s="1">
        <v>18.38</v>
      </c>
      <c r="K91" s="1" t="s">
        <v>43</v>
      </c>
      <c r="L91" s="1">
        <v>-160.0</v>
      </c>
      <c r="M91" s="1">
        <v>0.0</v>
      </c>
    </row>
    <row r="92">
      <c r="A92" s="1" t="s">
        <v>41</v>
      </c>
      <c r="B92" s="1" t="s">
        <v>42</v>
      </c>
      <c r="C92" s="1">
        <v>566.87</v>
      </c>
      <c r="D92" s="1">
        <v>574.5</v>
      </c>
      <c r="E92" s="1">
        <v>7.63</v>
      </c>
      <c r="F92" s="1">
        <v>0.0</v>
      </c>
      <c r="G92" s="1">
        <v>7.63</v>
      </c>
      <c r="H92" s="1">
        <v>160.0</v>
      </c>
      <c r="I92" s="1">
        <v>20.96</v>
      </c>
      <c r="J92" s="1">
        <v>20.96</v>
      </c>
      <c r="K92" s="1" t="s">
        <v>43</v>
      </c>
      <c r="L92" s="1">
        <v>-160.0</v>
      </c>
      <c r="M92" s="1">
        <v>0.0</v>
      </c>
    </row>
    <row r="93">
      <c r="A93" s="1" t="s">
        <v>41</v>
      </c>
      <c r="B93" s="1" t="s">
        <v>42</v>
      </c>
      <c r="C93" s="1">
        <v>574.59</v>
      </c>
      <c r="D93" s="1">
        <v>580.5</v>
      </c>
      <c r="E93" s="1">
        <v>5.91</v>
      </c>
      <c r="F93" s="1">
        <v>0.0</v>
      </c>
      <c r="G93" s="1">
        <v>5.91</v>
      </c>
      <c r="H93" s="1">
        <v>160.0</v>
      </c>
      <c r="I93" s="1">
        <v>27.07</v>
      </c>
      <c r="J93" s="1">
        <v>27.07</v>
      </c>
      <c r="K93" s="1" t="s">
        <v>43</v>
      </c>
      <c r="L93" s="1">
        <v>-160.0</v>
      </c>
      <c r="M93" s="1">
        <v>0.0</v>
      </c>
    </row>
    <row r="94">
      <c r="A94" s="1" t="s">
        <v>41</v>
      </c>
      <c r="B94" s="1" t="s">
        <v>42</v>
      </c>
      <c r="C94" s="1">
        <v>580.61</v>
      </c>
      <c r="D94" s="1">
        <v>585.58</v>
      </c>
      <c r="E94" s="1">
        <v>4.97</v>
      </c>
      <c r="F94" s="1">
        <v>0.0</v>
      </c>
      <c r="G94" s="1">
        <v>4.97</v>
      </c>
      <c r="H94" s="1">
        <v>160.0</v>
      </c>
      <c r="I94" s="1">
        <v>32.21</v>
      </c>
      <c r="J94" s="1">
        <v>32.21</v>
      </c>
      <c r="K94" s="1" t="s">
        <v>43</v>
      </c>
      <c r="L94" s="1">
        <v>-160.0</v>
      </c>
      <c r="M94" s="1">
        <v>0.0</v>
      </c>
    </row>
    <row r="95">
      <c r="A95" s="1" t="s">
        <v>41</v>
      </c>
      <c r="B95" s="1" t="s">
        <v>42</v>
      </c>
      <c r="C95" s="1">
        <v>585.62</v>
      </c>
      <c r="D95" s="1">
        <v>595.58</v>
      </c>
      <c r="E95" s="1">
        <v>9.95</v>
      </c>
      <c r="F95" s="1">
        <v>0.0</v>
      </c>
      <c r="G95" s="1">
        <v>9.95</v>
      </c>
      <c r="H95" s="1">
        <v>160.0</v>
      </c>
      <c r="I95" s="1">
        <v>16.08</v>
      </c>
      <c r="J95" s="1">
        <v>16.08</v>
      </c>
      <c r="K95" s="1" t="s">
        <v>43</v>
      </c>
      <c r="L95" s="1">
        <v>-160.0</v>
      </c>
      <c r="M95" s="1">
        <v>0.0</v>
      </c>
    </row>
    <row r="96">
      <c r="A96" s="1" t="s">
        <v>41</v>
      </c>
      <c r="B96" s="1" t="s">
        <v>42</v>
      </c>
      <c r="C96" s="1">
        <v>595.64</v>
      </c>
      <c r="D96" s="1">
        <v>598.27</v>
      </c>
      <c r="E96" s="1">
        <v>2.63</v>
      </c>
      <c r="F96" s="1">
        <v>0.0</v>
      </c>
      <c r="G96" s="1">
        <v>2.63</v>
      </c>
      <c r="H96" s="1">
        <v>168.0</v>
      </c>
      <c r="I96" s="1">
        <v>63.81</v>
      </c>
      <c r="J96" s="1">
        <v>63.84</v>
      </c>
      <c r="K96" s="1" t="s">
        <v>44</v>
      </c>
      <c r="L96" s="1">
        <v>84.0</v>
      </c>
      <c r="M96" s="1">
        <v>84.0</v>
      </c>
    </row>
    <row r="97">
      <c r="A97" s="1" t="s">
        <v>41</v>
      </c>
      <c r="B97" s="1" t="s">
        <v>42</v>
      </c>
      <c r="C97" s="1">
        <v>598.55</v>
      </c>
      <c r="D97" s="1">
        <v>601.63</v>
      </c>
      <c r="E97" s="1">
        <v>3.08</v>
      </c>
      <c r="F97" s="1">
        <v>0.0</v>
      </c>
      <c r="G97" s="1">
        <v>3.08</v>
      </c>
      <c r="H97" s="1">
        <v>168.0</v>
      </c>
      <c r="I97" s="1">
        <v>54.57</v>
      </c>
      <c r="J97" s="1">
        <v>54.59</v>
      </c>
      <c r="K97" s="1" t="s">
        <v>44</v>
      </c>
      <c r="L97" s="1">
        <v>84.0</v>
      </c>
      <c r="M97" s="1">
        <v>84.0</v>
      </c>
    </row>
    <row r="98">
      <c r="A98" s="1" t="s">
        <v>41</v>
      </c>
      <c r="B98" s="1" t="s">
        <v>42</v>
      </c>
      <c r="C98" s="1">
        <v>602.08</v>
      </c>
      <c r="D98" s="1">
        <v>608.86</v>
      </c>
      <c r="E98" s="1">
        <v>6.78</v>
      </c>
      <c r="F98" s="1">
        <v>0.0</v>
      </c>
      <c r="G98" s="1">
        <v>6.78</v>
      </c>
      <c r="H98" s="1">
        <v>160.0</v>
      </c>
      <c r="I98" s="1">
        <v>23.61</v>
      </c>
      <c r="J98" s="1">
        <v>23.61</v>
      </c>
      <c r="K98" s="1" t="s">
        <v>43</v>
      </c>
      <c r="L98" s="1">
        <v>-160.0</v>
      </c>
      <c r="M98" s="1">
        <v>0.0</v>
      </c>
    </row>
    <row r="99">
      <c r="A99" s="1" t="s">
        <v>41</v>
      </c>
      <c r="B99" s="1" t="s">
        <v>42</v>
      </c>
      <c r="C99" s="1">
        <v>608.93</v>
      </c>
      <c r="D99" s="1">
        <v>614.91</v>
      </c>
      <c r="E99" s="1">
        <v>5.98</v>
      </c>
      <c r="F99" s="1">
        <v>0.0</v>
      </c>
      <c r="G99" s="1">
        <v>5.98</v>
      </c>
      <c r="H99" s="1">
        <v>160.0</v>
      </c>
      <c r="I99" s="1">
        <v>26.77</v>
      </c>
      <c r="J99" s="1">
        <v>26.77</v>
      </c>
      <c r="K99" s="1" t="s">
        <v>43</v>
      </c>
      <c r="L99" s="1">
        <v>-160.0</v>
      </c>
      <c r="M99" s="1">
        <v>0.0</v>
      </c>
    </row>
    <row r="100">
      <c r="A100" s="1" t="s">
        <v>41</v>
      </c>
      <c r="B100" s="1" t="s">
        <v>42</v>
      </c>
      <c r="C100" s="1">
        <v>614.94</v>
      </c>
      <c r="D100" s="1">
        <v>621.91</v>
      </c>
      <c r="E100" s="1">
        <v>6.97</v>
      </c>
      <c r="F100" s="1">
        <v>0.0</v>
      </c>
      <c r="G100" s="1">
        <v>6.97</v>
      </c>
      <c r="H100" s="1">
        <v>160.0</v>
      </c>
      <c r="I100" s="1">
        <v>22.96</v>
      </c>
      <c r="J100" s="1">
        <v>22.96</v>
      </c>
      <c r="K100" s="1" t="s">
        <v>43</v>
      </c>
      <c r="L100" s="1">
        <v>-160.0</v>
      </c>
      <c r="M100" s="1">
        <v>0.0</v>
      </c>
    </row>
    <row r="101">
      <c r="A101" s="1" t="s">
        <v>41</v>
      </c>
      <c r="B101" s="1" t="s">
        <v>42</v>
      </c>
      <c r="C101" s="1">
        <v>622.29</v>
      </c>
      <c r="D101" s="1">
        <v>628.88</v>
      </c>
      <c r="E101" s="1">
        <v>6.58</v>
      </c>
      <c r="F101" s="1">
        <v>0.0</v>
      </c>
      <c r="G101" s="1">
        <v>6.58</v>
      </c>
      <c r="H101" s="1">
        <v>160.0</v>
      </c>
      <c r="I101" s="1">
        <v>24.31</v>
      </c>
      <c r="J101" s="1">
        <v>24.31</v>
      </c>
      <c r="K101" s="1" t="s">
        <v>43</v>
      </c>
      <c r="L101" s="1">
        <v>-160.0</v>
      </c>
      <c r="M101" s="1">
        <v>0.0</v>
      </c>
    </row>
    <row r="105">
      <c r="A105" s="77" t="s">
        <v>45</v>
      </c>
    </row>
    <row r="106">
      <c r="A106" s="78" t="s">
        <v>46</v>
      </c>
      <c r="B106" s="79"/>
      <c r="C106" s="79"/>
      <c r="D106" s="79"/>
      <c r="E106" s="80">
        <f t="shared" ref="E106:J106" si="1">SUMIF($K$2:$K$103,"superdense",E1:E103)</f>
        <v>125.59</v>
      </c>
      <c r="F106" s="80">
        <f t="shared" si="1"/>
        <v>0</v>
      </c>
      <c r="G106" s="80">
        <f t="shared" si="1"/>
        <v>125.58</v>
      </c>
      <c r="H106" s="80">
        <f t="shared" si="1"/>
        <v>3936</v>
      </c>
      <c r="I106" s="80">
        <f t="shared" si="1"/>
        <v>973.11</v>
      </c>
      <c r="J106" s="80">
        <f t="shared" si="1"/>
        <v>973.44</v>
      </c>
      <c r="K106" s="80"/>
      <c r="L106" s="80">
        <f>IFERROR(__xludf.DUMMYFUNCTION("SUM(FILTER(L$1:L$103,$K$1:$K$103=""superdense""))"),2016.0)</f>
        <v>2016</v>
      </c>
      <c r="M106" s="80">
        <f>IFERROR(__xludf.DUMMYFUNCTION("SUM(FILTER(M1:M103,$K$1:$K$103=""superdense""))"),2016.0)</f>
        <v>2016</v>
      </c>
      <c r="N106" s="79"/>
      <c r="O106" s="79"/>
      <c r="P106" s="79"/>
      <c r="Q106" s="79"/>
      <c r="R106" s="79"/>
      <c r="S106" s="79"/>
      <c r="T106" s="79"/>
      <c r="U106" s="79"/>
      <c r="V106" s="79"/>
      <c r="W106" s="79"/>
      <c r="X106" s="79"/>
      <c r="Y106" s="79"/>
      <c r="Z106" s="79"/>
    </row>
    <row r="107">
      <c r="A107" s="78" t="s">
        <v>47</v>
      </c>
      <c r="B107" s="79"/>
      <c r="C107" s="79"/>
      <c r="D107" s="79"/>
      <c r="E107" s="80">
        <f>AVERAGEIF(K2:K104,"superdense",E2:E103)</f>
        <v>2.787916667</v>
      </c>
      <c r="F107" s="80">
        <f t="shared" ref="F107:J107" si="2">AVERAGEIF($K$2:$K$103,"superdense",F2:F103)</f>
        <v>0</v>
      </c>
      <c r="G107" s="80">
        <f t="shared" si="2"/>
        <v>2.78625</v>
      </c>
      <c r="H107" s="80">
        <f t="shared" si="2"/>
        <v>168</v>
      </c>
      <c r="I107" s="80">
        <f t="shared" si="2"/>
        <v>62.255</v>
      </c>
      <c r="J107" s="80">
        <f t="shared" si="2"/>
        <v>62.28583333</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IFERROR(__xludf.DUMMYFUNCTION("MAX(FILTER(E1:E103,$K$1:$K$103=""superdense""))"),4.29)</f>
        <v>4.29</v>
      </c>
      <c r="F108" s="81">
        <f>IFERROR(__xludf.DUMMYFUNCTION("MAX(FILTER(F1:F103,$K$1:$K$103=""superdense""))"),0.0)</f>
        <v>0</v>
      </c>
      <c r="G108" s="81">
        <f>IFERROR(__xludf.DUMMYFUNCTION("MAX(FILTER(G1:G103,$K$1:$K$103=""superdense""))"),4.29)</f>
        <v>4.29</v>
      </c>
      <c r="H108" s="81">
        <f>IFERROR(__xludf.DUMMYFUNCTION("MAX(FILTER(H1:H103,$K$1:$K$103=""superdense""))"),168.0)</f>
        <v>168</v>
      </c>
      <c r="I108" s="81">
        <f>IFERROR(__xludf.DUMMYFUNCTION("MAX(FILTER(I1:I103,$K$1:$K$103=""superdense""))"),90.61)</f>
        <v>90.61</v>
      </c>
      <c r="J108" s="81">
        <f>IFERROR(__xludf.DUMMYFUNCTION("MAX(FILTER(J1:J103,$K$1:$K$103=""superdense""))"),90.67)</f>
        <v>90.67</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IFERROR(__xludf.DUMMYFUNCTION("MIN(FILTER(E1:E103,$K$1:$K$103=""superdense""))"),1.85)</f>
        <v>1.85</v>
      </c>
      <c r="F109" s="82">
        <f>IFERROR(__xludf.DUMMYFUNCTION("MIN(FILTER(F1:F103,$K$1:$K$103=""superdense""))"),0.0)</f>
        <v>0</v>
      </c>
      <c r="G109" s="82">
        <f>IFERROR(__xludf.DUMMYFUNCTION("MIN(FILTER(G1:G103,$K$1:$K$103=""superdense""))"),1.85)</f>
        <v>1.85</v>
      </c>
      <c r="H109" s="82">
        <f>IFERROR(__xludf.DUMMYFUNCTION("MIN(FILTER(H1:H103,$K$1:$K$103=""superdense""))"),168.0)</f>
        <v>168</v>
      </c>
      <c r="I109" s="82">
        <f>IFERROR(__xludf.DUMMYFUNCTION("MIN(FILTER(I1:I103,$K1:$K103=""superdense""))"),39.12)</f>
        <v>39.12</v>
      </c>
      <c r="J109" s="82">
        <f>IFERROR(__xludf.DUMMYFUNCTION("MIN(FILTER(J1:J103,$K1:$K103=""superdense""))"),39.13)</f>
        <v>39.13</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IFERROR(__xludf.DUMMYFUNCTION("MEDIAN(FILTER(E1:E103,$K$1:$K$103=""superdense""))"),2.675)</f>
        <v>2.675</v>
      </c>
      <c r="F110" s="83">
        <f>IFERROR(__xludf.DUMMYFUNCTION("MEDIAN(FILTER(F1:F103,$K$1:$K$103=""superdense""))"),0.0)</f>
        <v>0</v>
      </c>
      <c r="G110" s="83">
        <f>IFERROR(__xludf.DUMMYFUNCTION("MEDIAN(FILTER(G1:G103,$K$1:$K$103=""superdense""))"),2.67)</f>
        <v>2.67</v>
      </c>
      <c r="H110" s="83">
        <f>IFERROR(__xludf.DUMMYFUNCTION("MEDIAN(FILTER(H1:H103,$K$1:$K$103=""superdense""))"),168.0)</f>
        <v>168</v>
      </c>
      <c r="I110" s="83">
        <f>IFERROR(__xludf.DUMMYFUNCTION("MEDIAN(FILTER(I1:I103,$K$1:$K$103=""superdense""))"),62.864999999999995)</f>
        <v>62.865</v>
      </c>
      <c r="J110" s="83">
        <f>IFERROR(__xludf.DUMMYFUNCTION("MEDIAN(FILTER(J1:J103,$K$1:$K$103=""superdense""))"),62.9)</f>
        <v>62.9</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IFERROR(__xludf.DUMMYFUNCTION("STDEV.S(FILTER(E1:E103,$K$1:$K$103=""superdense""))"),0.526241630454289)</f>
        <v>0.5262416305</v>
      </c>
      <c r="F111" s="83">
        <f>IFERROR(__xludf.DUMMYFUNCTION("STDEV.S(FILTER(F1:F103,$K$1:$K$103=""superdense""))"),0.0)</f>
        <v>0</v>
      </c>
      <c r="G111" s="83">
        <f>IFERROR(__xludf.DUMMYFUNCTION("STDEV.S(FILTER(G1:G103,$K$1:$K$103=""superdense""))"),0.5270905581792744)</f>
        <v>0.5270905582</v>
      </c>
      <c r="H111" s="83">
        <f>IFERROR(__xludf.DUMMYFUNCTION("STDEV.S(FILTER(H1:H103,$K$1:$K$103=""superdense""))"),0.0)</f>
        <v>0</v>
      </c>
      <c r="I111" s="83">
        <f>IFERROR(__xludf.DUMMYFUNCTION("STDEV.S(FILTER(I1:I103,$K$1:$K$103=""superdense""))"),11.496061329296941)</f>
        <v>11.49606133</v>
      </c>
      <c r="J111" s="83">
        <f>IFERROR(__xludf.DUMMYFUNCTION("STDEV.S(FILTER(J1:J103,$K$1:$K$103=""superdense""))"),11.508329655048788)</f>
        <v>11.50832966</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12160</v>
      </c>
    </row>
    <row r="131">
      <c r="A131" s="77" t="s">
        <v>54</v>
      </c>
      <c r="B131" s="3">
        <f>SUM(H2:H103)-B130</f>
        <v>4032</v>
      </c>
    </row>
    <row r="132">
      <c r="A132" s="77" t="s">
        <v>55</v>
      </c>
      <c r="B132" s="3">
        <f>SUM(M2:M103)</f>
        <v>2016</v>
      </c>
    </row>
    <row r="133">
      <c r="A133" s="77" t="s">
        <v>56</v>
      </c>
      <c r="B133" s="3">
        <f>B131/B132</f>
        <v>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1.63</v>
      </c>
      <c r="D2" s="1">
        <v>9.13</v>
      </c>
      <c r="E2" s="1">
        <v>7.5</v>
      </c>
      <c r="F2" s="1">
        <v>0.0</v>
      </c>
      <c r="G2" s="1">
        <v>7.5</v>
      </c>
      <c r="H2" s="1">
        <v>160.0</v>
      </c>
      <c r="I2" s="1">
        <v>21.33</v>
      </c>
      <c r="J2" s="1">
        <v>21.33</v>
      </c>
      <c r="K2" s="1" t="s">
        <v>43</v>
      </c>
      <c r="L2" s="1">
        <v>-160.0</v>
      </c>
      <c r="M2" s="1">
        <v>0.0</v>
      </c>
    </row>
    <row r="3">
      <c r="A3" s="1" t="s">
        <v>41</v>
      </c>
      <c r="B3" s="1" t="s">
        <v>42</v>
      </c>
      <c r="C3" s="1">
        <v>9.23</v>
      </c>
      <c r="D3" s="1">
        <v>17.24</v>
      </c>
      <c r="E3" s="1">
        <v>8.02</v>
      </c>
      <c r="F3" s="1">
        <v>0.0</v>
      </c>
      <c r="G3" s="1">
        <v>8.02</v>
      </c>
      <c r="H3" s="1">
        <v>160.0</v>
      </c>
      <c r="I3" s="1">
        <v>19.96</v>
      </c>
      <c r="J3" s="1">
        <v>19.96</v>
      </c>
      <c r="K3" s="1" t="s">
        <v>43</v>
      </c>
      <c r="L3" s="1">
        <v>-160.0</v>
      </c>
      <c r="M3" s="1">
        <v>0.0</v>
      </c>
    </row>
    <row r="4">
      <c r="A4" s="1" t="s">
        <v>41</v>
      </c>
      <c r="B4" s="1" t="s">
        <v>42</v>
      </c>
      <c r="C4" s="1">
        <v>17.27</v>
      </c>
      <c r="D4" s="1">
        <v>23.98</v>
      </c>
      <c r="E4" s="1">
        <v>6.71</v>
      </c>
      <c r="F4" s="1">
        <v>0.0</v>
      </c>
      <c r="G4" s="1">
        <v>6.71</v>
      </c>
      <c r="H4" s="1">
        <v>160.0</v>
      </c>
      <c r="I4" s="1">
        <v>23.84</v>
      </c>
      <c r="J4" s="1">
        <v>23.84</v>
      </c>
      <c r="K4" s="1" t="s">
        <v>43</v>
      </c>
      <c r="L4" s="1">
        <v>-160.0</v>
      </c>
      <c r="M4" s="1">
        <v>0.0</v>
      </c>
    </row>
    <row r="5">
      <c r="A5" s="1" t="s">
        <v>41</v>
      </c>
      <c r="B5" s="1" t="s">
        <v>42</v>
      </c>
      <c r="C5" s="1">
        <v>24.0</v>
      </c>
      <c r="D5" s="1">
        <v>28.17</v>
      </c>
      <c r="E5" s="1">
        <v>4.17</v>
      </c>
      <c r="F5" s="1">
        <v>0.0</v>
      </c>
      <c r="G5" s="1">
        <v>4.17</v>
      </c>
      <c r="H5" s="1">
        <v>160.0</v>
      </c>
      <c r="I5" s="1">
        <v>38.37</v>
      </c>
      <c r="J5" s="1">
        <v>38.37</v>
      </c>
      <c r="K5" s="1" t="s">
        <v>43</v>
      </c>
      <c r="L5" s="1">
        <v>-160.0</v>
      </c>
      <c r="M5" s="1">
        <v>0.0</v>
      </c>
    </row>
    <row r="6">
      <c r="A6" s="1" t="s">
        <v>41</v>
      </c>
      <c r="B6" s="1" t="s">
        <v>42</v>
      </c>
      <c r="C6" s="1">
        <v>28.24</v>
      </c>
      <c r="D6" s="1">
        <v>34.35</v>
      </c>
      <c r="E6" s="1">
        <v>6.1</v>
      </c>
      <c r="F6" s="1">
        <v>0.0</v>
      </c>
      <c r="G6" s="1">
        <v>6.1</v>
      </c>
      <c r="H6" s="1">
        <v>160.0</v>
      </c>
      <c r="I6" s="1">
        <v>26.22</v>
      </c>
      <c r="J6" s="1">
        <v>26.22</v>
      </c>
      <c r="K6" s="1" t="s">
        <v>43</v>
      </c>
      <c r="L6" s="1">
        <v>-160.0</v>
      </c>
      <c r="M6" s="1">
        <v>0.0</v>
      </c>
    </row>
    <row r="7">
      <c r="A7" s="1" t="s">
        <v>41</v>
      </c>
      <c r="B7" s="1" t="s">
        <v>42</v>
      </c>
      <c r="C7" s="1">
        <v>34.52</v>
      </c>
      <c r="D7" s="1">
        <v>43.73</v>
      </c>
      <c r="E7" s="1">
        <v>9.21</v>
      </c>
      <c r="F7" s="1">
        <v>0.0</v>
      </c>
      <c r="G7" s="1">
        <v>9.21</v>
      </c>
      <c r="H7" s="1">
        <v>160.0</v>
      </c>
      <c r="I7" s="1">
        <v>17.37</v>
      </c>
      <c r="J7" s="1">
        <v>17.37</v>
      </c>
      <c r="K7" s="1" t="s">
        <v>43</v>
      </c>
      <c r="L7" s="1">
        <v>-160.0</v>
      </c>
      <c r="M7" s="1">
        <v>0.0</v>
      </c>
    </row>
    <row r="8">
      <c r="A8" s="1" t="s">
        <v>41</v>
      </c>
      <c r="B8" s="1" t="s">
        <v>42</v>
      </c>
      <c r="C8" s="1">
        <v>43.82</v>
      </c>
      <c r="D8" s="1">
        <v>53.7</v>
      </c>
      <c r="E8" s="1">
        <v>9.88</v>
      </c>
      <c r="F8" s="1">
        <v>0.0</v>
      </c>
      <c r="G8" s="1">
        <v>9.88</v>
      </c>
      <c r="H8" s="1">
        <v>160.0</v>
      </c>
      <c r="I8" s="1">
        <v>16.19</v>
      </c>
      <c r="J8" s="1">
        <v>16.19</v>
      </c>
      <c r="K8" s="1" t="s">
        <v>43</v>
      </c>
      <c r="L8" s="1">
        <v>-160.0</v>
      </c>
      <c r="M8" s="1">
        <v>0.0</v>
      </c>
    </row>
    <row r="9">
      <c r="A9" s="1" t="s">
        <v>41</v>
      </c>
      <c r="B9" s="1" t="s">
        <v>42</v>
      </c>
      <c r="C9" s="1">
        <v>53.81</v>
      </c>
      <c r="D9" s="1">
        <v>55.93</v>
      </c>
      <c r="E9" s="1">
        <v>2.12</v>
      </c>
      <c r="F9" s="1">
        <v>0.0</v>
      </c>
      <c r="G9" s="1">
        <v>2.12</v>
      </c>
      <c r="H9" s="1">
        <v>168.0</v>
      </c>
      <c r="I9" s="1">
        <v>79.35</v>
      </c>
      <c r="J9" s="1">
        <v>79.39</v>
      </c>
      <c r="K9" s="1" t="s">
        <v>44</v>
      </c>
      <c r="L9" s="1">
        <v>84.0</v>
      </c>
      <c r="M9" s="1">
        <v>84.0</v>
      </c>
    </row>
    <row r="10">
      <c r="A10" s="1" t="s">
        <v>41</v>
      </c>
      <c r="B10" s="1" t="s">
        <v>42</v>
      </c>
      <c r="C10" s="1">
        <v>56.65</v>
      </c>
      <c r="D10" s="1">
        <v>58.69</v>
      </c>
      <c r="E10" s="1">
        <v>2.04</v>
      </c>
      <c r="F10" s="1">
        <v>0.0</v>
      </c>
      <c r="G10" s="1">
        <v>2.04</v>
      </c>
      <c r="H10" s="1">
        <v>168.0</v>
      </c>
      <c r="I10" s="1">
        <v>82.31</v>
      </c>
      <c r="J10" s="1">
        <v>82.35</v>
      </c>
      <c r="K10" s="1" t="s">
        <v>44</v>
      </c>
      <c r="L10" s="1">
        <v>84.0</v>
      </c>
      <c r="M10" s="1">
        <v>84.0</v>
      </c>
    </row>
    <row r="11">
      <c r="A11" s="1" t="s">
        <v>41</v>
      </c>
      <c r="B11" s="1" t="s">
        <v>42</v>
      </c>
      <c r="C11" s="1">
        <v>58.88</v>
      </c>
      <c r="D11" s="1">
        <v>61.97</v>
      </c>
      <c r="E11" s="1">
        <v>3.08</v>
      </c>
      <c r="F11" s="1">
        <v>0.0</v>
      </c>
      <c r="G11" s="1">
        <v>3.08</v>
      </c>
      <c r="H11" s="1">
        <v>160.0</v>
      </c>
      <c r="I11" s="1">
        <v>51.93</v>
      </c>
      <c r="J11" s="1">
        <v>51.93</v>
      </c>
      <c r="K11" s="1" t="s">
        <v>43</v>
      </c>
      <c r="L11" s="1">
        <v>-160.0</v>
      </c>
      <c r="M11" s="1">
        <v>0.0</v>
      </c>
    </row>
    <row r="12">
      <c r="A12" s="1" t="s">
        <v>41</v>
      </c>
      <c r="B12" s="1" t="s">
        <v>42</v>
      </c>
      <c r="C12" s="1">
        <v>62.08</v>
      </c>
      <c r="D12" s="1">
        <v>71.17</v>
      </c>
      <c r="E12" s="1">
        <v>9.09</v>
      </c>
      <c r="F12" s="1">
        <v>0.0</v>
      </c>
      <c r="G12" s="1">
        <v>9.09</v>
      </c>
      <c r="H12" s="1">
        <v>160.0</v>
      </c>
      <c r="I12" s="1">
        <v>17.6</v>
      </c>
      <c r="J12" s="1">
        <v>17.6</v>
      </c>
      <c r="K12" s="1" t="s">
        <v>43</v>
      </c>
      <c r="L12" s="1">
        <v>-160.0</v>
      </c>
      <c r="M12" s="1">
        <v>0.0</v>
      </c>
    </row>
    <row r="13">
      <c r="A13" s="1" t="s">
        <v>41</v>
      </c>
      <c r="B13" s="1" t="s">
        <v>42</v>
      </c>
      <c r="C13" s="1">
        <v>71.26</v>
      </c>
      <c r="D13" s="1">
        <v>79.88</v>
      </c>
      <c r="E13" s="1">
        <v>8.62</v>
      </c>
      <c r="F13" s="1">
        <v>0.0</v>
      </c>
      <c r="G13" s="1">
        <v>8.62</v>
      </c>
      <c r="H13" s="1">
        <v>160.0</v>
      </c>
      <c r="I13" s="1">
        <v>18.56</v>
      </c>
      <c r="J13" s="1">
        <v>18.56</v>
      </c>
      <c r="K13" s="1" t="s">
        <v>43</v>
      </c>
      <c r="L13" s="1">
        <v>-160.0</v>
      </c>
      <c r="M13" s="1">
        <v>0.0</v>
      </c>
    </row>
    <row r="14">
      <c r="A14" s="1" t="s">
        <v>41</v>
      </c>
      <c r="B14" s="1" t="s">
        <v>42</v>
      </c>
      <c r="C14" s="1">
        <v>80.0</v>
      </c>
      <c r="D14" s="1">
        <v>85.09</v>
      </c>
      <c r="E14" s="1">
        <v>5.09</v>
      </c>
      <c r="F14" s="1">
        <v>0.0</v>
      </c>
      <c r="G14" s="1">
        <v>5.09</v>
      </c>
      <c r="H14" s="1">
        <v>160.0</v>
      </c>
      <c r="I14" s="1">
        <v>31.42</v>
      </c>
      <c r="J14" s="1">
        <v>31.42</v>
      </c>
      <c r="K14" s="1" t="s">
        <v>43</v>
      </c>
      <c r="L14" s="1">
        <v>-160.0</v>
      </c>
      <c r="M14" s="1">
        <v>0.0</v>
      </c>
    </row>
    <row r="15">
      <c r="A15" s="1" t="s">
        <v>41</v>
      </c>
      <c r="B15" s="1" t="s">
        <v>42</v>
      </c>
      <c r="C15" s="1">
        <v>85.12</v>
      </c>
      <c r="D15" s="1">
        <v>92.22</v>
      </c>
      <c r="E15" s="1">
        <v>7.1</v>
      </c>
      <c r="F15" s="1">
        <v>0.0</v>
      </c>
      <c r="G15" s="1">
        <v>7.1</v>
      </c>
      <c r="H15" s="1">
        <v>160.0</v>
      </c>
      <c r="I15" s="1">
        <v>22.53</v>
      </c>
      <c r="J15" s="1">
        <v>22.53</v>
      </c>
      <c r="K15" s="1" t="s">
        <v>43</v>
      </c>
      <c r="L15" s="1">
        <v>-160.0</v>
      </c>
      <c r="M15" s="1">
        <v>0.0</v>
      </c>
    </row>
    <row r="16">
      <c r="A16" s="1" t="s">
        <v>41</v>
      </c>
      <c r="B16" s="1" t="s">
        <v>42</v>
      </c>
      <c r="C16" s="1">
        <v>92.28</v>
      </c>
      <c r="D16" s="1">
        <v>100.34</v>
      </c>
      <c r="E16" s="1">
        <v>8.05</v>
      </c>
      <c r="F16" s="1">
        <v>0.0</v>
      </c>
      <c r="G16" s="1">
        <v>8.05</v>
      </c>
      <c r="H16" s="1">
        <v>160.0</v>
      </c>
      <c r="I16" s="1">
        <v>19.87</v>
      </c>
      <c r="J16" s="1">
        <v>19.87</v>
      </c>
      <c r="K16" s="1" t="s">
        <v>43</v>
      </c>
      <c r="L16" s="1">
        <v>-160.0</v>
      </c>
      <c r="M16" s="1">
        <v>0.0</v>
      </c>
    </row>
    <row r="17">
      <c r="A17" s="1" t="s">
        <v>41</v>
      </c>
      <c r="B17" s="1" t="s">
        <v>42</v>
      </c>
      <c r="C17" s="1">
        <v>100.38</v>
      </c>
      <c r="D17" s="1">
        <v>107.09</v>
      </c>
      <c r="E17" s="1">
        <v>6.71</v>
      </c>
      <c r="F17" s="1">
        <v>0.0</v>
      </c>
      <c r="G17" s="1">
        <v>6.71</v>
      </c>
      <c r="H17" s="1">
        <v>160.0</v>
      </c>
      <c r="I17" s="1">
        <v>23.86</v>
      </c>
      <c r="J17" s="1">
        <v>23.86</v>
      </c>
      <c r="K17" s="1" t="s">
        <v>43</v>
      </c>
      <c r="L17" s="1">
        <v>-160.0</v>
      </c>
      <c r="M17" s="1">
        <v>0.0</v>
      </c>
    </row>
    <row r="18">
      <c r="A18" s="1" t="s">
        <v>41</v>
      </c>
      <c r="B18" s="1" t="s">
        <v>42</v>
      </c>
      <c r="C18" s="1">
        <v>107.17</v>
      </c>
      <c r="D18" s="1">
        <v>109.35</v>
      </c>
      <c r="E18" s="1">
        <v>2.18</v>
      </c>
      <c r="F18" s="1">
        <v>0.0</v>
      </c>
      <c r="G18" s="1">
        <v>2.18</v>
      </c>
      <c r="H18" s="1">
        <v>168.0</v>
      </c>
      <c r="I18" s="1">
        <v>77.15</v>
      </c>
      <c r="J18" s="1">
        <v>77.18</v>
      </c>
      <c r="K18" s="1" t="s">
        <v>44</v>
      </c>
      <c r="L18" s="1">
        <v>84.0</v>
      </c>
      <c r="M18" s="1">
        <v>84.0</v>
      </c>
    </row>
    <row r="19">
      <c r="A19" s="1" t="s">
        <v>41</v>
      </c>
      <c r="B19" s="1" t="s">
        <v>42</v>
      </c>
      <c r="C19" s="1">
        <v>109.53</v>
      </c>
      <c r="D19" s="1">
        <v>112.06</v>
      </c>
      <c r="E19" s="1">
        <v>2.53</v>
      </c>
      <c r="F19" s="1">
        <v>0.0</v>
      </c>
      <c r="G19" s="1">
        <v>2.53</v>
      </c>
      <c r="H19" s="1">
        <v>168.0</v>
      </c>
      <c r="I19" s="1">
        <v>66.34</v>
      </c>
      <c r="J19" s="1">
        <v>66.36</v>
      </c>
      <c r="K19" s="1" t="s">
        <v>44</v>
      </c>
      <c r="L19" s="1">
        <v>84.0</v>
      </c>
      <c r="M19" s="1">
        <v>84.0</v>
      </c>
    </row>
    <row r="20">
      <c r="A20" s="1" t="s">
        <v>41</v>
      </c>
      <c r="B20" s="1" t="s">
        <v>42</v>
      </c>
      <c r="C20" s="1">
        <v>112.26</v>
      </c>
      <c r="D20" s="1">
        <v>119.51</v>
      </c>
      <c r="E20" s="1">
        <v>7.25</v>
      </c>
      <c r="F20" s="1">
        <v>0.0</v>
      </c>
      <c r="G20" s="1">
        <v>7.25</v>
      </c>
      <c r="H20" s="1">
        <v>160.0</v>
      </c>
      <c r="I20" s="1">
        <v>22.08</v>
      </c>
      <c r="J20" s="1">
        <v>22.08</v>
      </c>
      <c r="K20" s="1" t="s">
        <v>43</v>
      </c>
      <c r="L20" s="1">
        <v>-160.0</v>
      </c>
      <c r="M20" s="1">
        <v>0.0</v>
      </c>
    </row>
    <row r="21">
      <c r="A21" s="1" t="s">
        <v>41</v>
      </c>
      <c r="B21" s="1" t="s">
        <v>42</v>
      </c>
      <c r="C21" s="1">
        <v>119.59</v>
      </c>
      <c r="D21" s="1">
        <v>124.12</v>
      </c>
      <c r="E21" s="1">
        <v>4.53</v>
      </c>
      <c r="F21" s="1">
        <v>0.0</v>
      </c>
      <c r="G21" s="1">
        <v>4.53</v>
      </c>
      <c r="H21" s="1">
        <v>160.0</v>
      </c>
      <c r="I21" s="1">
        <v>35.33</v>
      </c>
      <c r="J21" s="1">
        <v>35.33</v>
      </c>
      <c r="K21" s="1" t="s">
        <v>43</v>
      </c>
      <c r="L21" s="1">
        <v>-160.0</v>
      </c>
      <c r="M21" s="1">
        <v>0.0</v>
      </c>
    </row>
    <row r="22">
      <c r="A22" s="1" t="s">
        <v>41</v>
      </c>
      <c r="B22" s="1" t="s">
        <v>42</v>
      </c>
      <c r="C22" s="1">
        <v>124.27</v>
      </c>
      <c r="D22" s="1">
        <v>128.91</v>
      </c>
      <c r="E22" s="1">
        <v>4.64</v>
      </c>
      <c r="F22" s="1">
        <v>0.0</v>
      </c>
      <c r="G22" s="1">
        <v>4.64</v>
      </c>
      <c r="H22" s="1">
        <v>160.0</v>
      </c>
      <c r="I22" s="1">
        <v>34.5</v>
      </c>
      <c r="J22" s="1">
        <v>34.5</v>
      </c>
      <c r="K22" s="1" t="s">
        <v>43</v>
      </c>
      <c r="L22" s="1">
        <v>-160.0</v>
      </c>
      <c r="M22" s="1">
        <v>0.0</v>
      </c>
    </row>
    <row r="23">
      <c r="A23" s="1" t="s">
        <v>41</v>
      </c>
      <c r="B23" s="1" t="s">
        <v>42</v>
      </c>
      <c r="C23" s="1">
        <v>128.95</v>
      </c>
      <c r="D23" s="1">
        <v>135.08</v>
      </c>
      <c r="E23" s="1">
        <v>6.13</v>
      </c>
      <c r="F23" s="1">
        <v>0.0</v>
      </c>
      <c r="G23" s="1">
        <v>6.13</v>
      </c>
      <c r="H23" s="1">
        <v>160.0</v>
      </c>
      <c r="I23" s="1">
        <v>26.09</v>
      </c>
      <c r="J23" s="1">
        <v>26.09</v>
      </c>
      <c r="K23" s="1" t="s">
        <v>43</v>
      </c>
      <c r="L23" s="1">
        <v>-160.0</v>
      </c>
      <c r="M23" s="1">
        <v>0.0</v>
      </c>
    </row>
    <row r="24">
      <c r="A24" s="1" t="s">
        <v>41</v>
      </c>
      <c r="B24" s="1" t="s">
        <v>42</v>
      </c>
      <c r="C24" s="1">
        <v>135.16</v>
      </c>
      <c r="D24" s="1">
        <v>142.63</v>
      </c>
      <c r="E24" s="1">
        <v>7.47</v>
      </c>
      <c r="F24" s="1">
        <v>0.0</v>
      </c>
      <c r="G24" s="1">
        <v>7.47</v>
      </c>
      <c r="H24" s="1">
        <v>160.0</v>
      </c>
      <c r="I24" s="1">
        <v>21.42</v>
      </c>
      <c r="J24" s="1">
        <v>21.42</v>
      </c>
      <c r="K24" s="1" t="s">
        <v>43</v>
      </c>
      <c r="L24" s="1">
        <v>-160.0</v>
      </c>
      <c r="M24" s="1">
        <v>0.0</v>
      </c>
    </row>
    <row r="25">
      <c r="A25" s="1" t="s">
        <v>41</v>
      </c>
      <c r="B25" s="1" t="s">
        <v>42</v>
      </c>
      <c r="C25" s="1">
        <v>142.78</v>
      </c>
      <c r="D25" s="1">
        <v>150.57</v>
      </c>
      <c r="E25" s="1">
        <v>7.79</v>
      </c>
      <c r="F25" s="1">
        <v>0.0</v>
      </c>
      <c r="G25" s="1">
        <v>7.79</v>
      </c>
      <c r="H25" s="1">
        <v>160.0</v>
      </c>
      <c r="I25" s="1">
        <v>20.55</v>
      </c>
      <c r="J25" s="1">
        <v>20.55</v>
      </c>
      <c r="K25" s="1" t="s">
        <v>43</v>
      </c>
      <c r="L25" s="1">
        <v>-160.0</v>
      </c>
      <c r="M25" s="1">
        <v>0.0</v>
      </c>
    </row>
    <row r="26">
      <c r="A26" s="1" t="s">
        <v>41</v>
      </c>
      <c r="B26" s="1" t="s">
        <v>42</v>
      </c>
      <c r="C26" s="1">
        <v>150.62</v>
      </c>
      <c r="D26" s="1">
        <v>157.94</v>
      </c>
      <c r="E26" s="1">
        <v>7.32</v>
      </c>
      <c r="F26" s="1">
        <v>0.0</v>
      </c>
      <c r="G26" s="1">
        <v>7.32</v>
      </c>
      <c r="H26" s="1">
        <v>160.0</v>
      </c>
      <c r="I26" s="1">
        <v>21.87</v>
      </c>
      <c r="J26" s="1">
        <v>21.87</v>
      </c>
      <c r="K26" s="1" t="s">
        <v>43</v>
      </c>
      <c r="L26" s="1">
        <v>-160.0</v>
      </c>
      <c r="M26" s="1">
        <v>0.0</v>
      </c>
    </row>
    <row r="27">
      <c r="A27" s="1" t="s">
        <v>41</v>
      </c>
      <c r="B27" s="1" t="s">
        <v>42</v>
      </c>
      <c r="C27" s="1">
        <v>158.1</v>
      </c>
      <c r="D27" s="1">
        <v>160.48</v>
      </c>
      <c r="E27" s="1">
        <v>2.38</v>
      </c>
      <c r="F27" s="1">
        <v>0.0</v>
      </c>
      <c r="G27" s="1">
        <v>2.38</v>
      </c>
      <c r="H27" s="1">
        <v>168.0</v>
      </c>
      <c r="I27" s="1">
        <v>70.52</v>
      </c>
      <c r="J27" s="1">
        <v>70.55</v>
      </c>
      <c r="K27" s="1" t="s">
        <v>44</v>
      </c>
      <c r="L27" s="1">
        <v>84.0</v>
      </c>
      <c r="M27" s="1">
        <v>84.0</v>
      </c>
    </row>
    <row r="28">
      <c r="A28" s="1" t="s">
        <v>41</v>
      </c>
      <c r="B28" s="1" t="s">
        <v>42</v>
      </c>
      <c r="C28" s="1">
        <v>160.9</v>
      </c>
      <c r="D28" s="1">
        <v>164.18</v>
      </c>
      <c r="E28" s="1">
        <v>3.28</v>
      </c>
      <c r="F28" s="1">
        <v>0.0</v>
      </c>
      <c r="G28" s="1">
        <v>3.28</v>
      </c>
      <c r="H28" s="1">
        <v>168.0</v>
      </c>
      <c r="I28" s="1">
        <v>51.21</v>
      </c>
      <c r="J28" s="1">
        <v>51.22</v>
      </c>
      <c r="K28" s="1" t="s">
        <v>44</v>
      </c>
      <c r="L28" s="1">
        <v>84.0</v>
      </c>
      <c r="M28" s="1">
        <v>84.0</v>
      </c>
    </row>
    <row r="29">
      <c r="A29" s="1" t="s">
        <v>41</v>
      </c>
      <c r="B29" s="1" t="s">
        <v>42</v>
      </c>
      <c r="C29" s="1">
        <v>164.51</v>
      </c>
      <c r="D29" s="1">
        <v>171.35</v>
      </c>
      <c r="E29" s="1">
        <v>6.84</v>
      </c>
      <c r="F29" s="1">
        <v>0.0</v>
      </c>
      <c r="G29" s="1">
        <v>6.84</v>
      </c>
      <c r="H29" s="1">
        <v>160.0</v>
      </c>
      <c r="I29" s="1">
        <v>23.4</v>
      </c>
      <c r="J29" s="1">
        <v>23.4</v>
      </c>
      <c r="K29" s="1" t="s">
        <v>43</v>
      </c>
      <c r="L29" s="1">
        <v>-160.0</v>
      </c>
      <c r="M29" s="1">
        <v>0.0</v>
      </c>
    </row>
    <row r="30">
      <c r="A30" s="1" t="s">
        <v>41</v>
      </c>
      <c r="B30" s="1" t="s">
        <v>42</v>
      </c>
      <c r="C30" s="1">
        <v>171.38</v>
      </c>
      <c r="D30" s="1">
        <v>177.72</v>
      </c>
      <c r="E30" s="1">
        <v>6.34</v>
      </c>
      <c r="F30" s="1">
        <v>0.0</v>
      </c>
      <c r="G30" s="1">
        <v>6.34</v>
      </c>
      <c r="H30" s="1">
        <v>160.0</v>
      </c>
      <c r="I30" s="1">
        <v>25.24</v>
      </c>
      <c r="J30" s="1">
        <v>25.24</v>
      </c>
      <c r="K30" s="1" t="s">
        <v>43</v>
      </c>
      <c r="L30" s="1">
        <v>-160.0</v>
      </c>
      <c r="M30" s="1">
        <v>0.0</v>
      </c>
    </row>
    <row r="31">
      <c r="A31" s="1" t="s">
        <v>41</v>
      </c>
      <c r="B31" s="1" t="s">
        <v>42</v>
      </c>
      <c r="C31" s="1">
        <v>178.11</v>
      </c>
      <c r="D31" s="1">
        <v>185.21</v>
      </c>
      <c r="E31" s="1">
        <v>7.09</v>
      </c>
      <c r="F31" s="1">
        <v>0.0</v>
      </c>
      <c r="G31" s="1">
        <v>7.09</v>
      </c>
      <c r="H31" s="1">
        <v>160.0</v>
      </c>
      <c r="I31" s="1">
        <v>22.56</v>
      </c>
      <c r="J31" s="1">
        <v>22.56</v>
      </c>
      <c r="K31" s="1" t="s">
        <v>43</v>
      </c>
      <c r="L31" s="1">
        <v>-160.0</v>
      </c>
      <c r="M31" s="1">
        <v>0.0</v>
      </c>
    </row>
    <row r="32">
      <c r="A32" s="1" t="s">
        <v>41</v>
      </c>
      <c r="B32" s="1" t="s">
        <v>42</v>
      </c>
      <c r="C32" s="1">
        <v>185.25</v>
      </c>
      <c r="D32" s="1">
        <v>196.44</v>
      </c>
      <c r="E32" s="1">
        <v>11.19</v>
      </c>
      <c r="F32" s="1">
        <v>0.0</v>
      </c>
      <c r="G32" s="1">
        <v>11.19</v>
      </c>
      <c r="H32" s="1">
        <v>160.0</v>
      </c>
      <c r="I32" s="1">
        <v>14.3</v>
      </c>
      <c r="J32" s="1">
        <v>14.3</v>
      </c>
      <c r="K32" s="1" t="s">
        <v>43</v>
      </c>
      <c r="L32" s="1">
        <v>-160.0</v>
      </c>
      <c r="M32" s="1">
        <v>0.0</v>
      </c>
    </row>
    <row r="33">
      <c r="A33" s="1" t="s">
        <v>41</v>
      </c>
      <c r="B33" s="1" t="s">
        <v>42</v>
      </c>
      <c r="C33" s="1">
        <v>196.59</v>
      </c>
      <c r="D33" s="1">
        <v>205.62</v>
      </c>
      <c r="E33" s="1">
        <v>9.03</v>
      </c>
      <c r="F33" s="1">
        <v>0.0</v>
      </c>
      <c r="G33" s="1">
        <v>9.03</v>
      </c>
      <c r="H33" s="1">
        <v>160.0</v>
      </c>
      <c r="I33" s="1">
        <v>17.73</v>
      </c>
      <c r="J33" s="1">
        <v>17.73</v>
      </c>
      <c r="K33" s="1" t="s">
        <v>43</v>
      </c>
      <c r="L33" s="1">
        <v>-160.0</v>
      </c>
      <c r="M33" s="1">
        <v>0.0</v>
      </c>
    </row>
    <row r="34">
      <c r="A34" s="1" t="s">
        <v>41</v>
      </c>
      <c r="B34" s="1" t="s">
        <v>42</v>
      </c>
      <c r="C34" s="1">
        <v>205.65</v>
      </c>
      <c r="D34" s="1">
        <v>214.13</v>
      </c>
      <c r="E34" s="1">
        <v>8.48</v>
      </c>
      <c r="F34" s="1">
        <v>0.0</v>
      </c>
      <c r="G34" s="1">
        <v>8.48</v>
      </c>
      <c r="H34" s="1">
        <v>160.0</v>
      </c>
      <c r="I34" s="1">
        <v>18.88</v>
      </c>
      <c r="J34" s="1">
        <v>18.88</v>
      </c>
      <c r="K34" s="1" t="s">
        <v>43</v>
      </c>
      <c r="L34" s="1">
        <v>-160.0</v>
      </c>
      <c r="M34" s="1">
        <v>0.0</v>
      </c>
    </row>
    <row r="35">
      <c r="A35" s="1" t="s">
        <v>41</v>
      </c>
      <c r="B35" s="1" t="s">
        <v>42</v>
      </c>
      <c r="C35" s="1">
        <v>214.33</v>
      </c>
      <c r="D35" s="1">
        <v>220.51</v>
      </c>
      <c r="E35" s="1">
        <v>6.17</v>
      </c>
      <c r="F35" s="1">
        <v>0.0</v>
      </c>
      <c r="G35" s="1">
        <v>6.17</v>
      </c>
      <c r="H35" s="1">
        <v>160.0</v>
      </c>
      <c r="I35" s="1">
        <v>25.91</v>
      </c>
      <c r="J35" s="1">
        <v>25.91</v>
      </c>
      <c r="K35" s="1" t="s">
        <v>43</v>
      </c>
      <c r="L35" s="1">
        <v>-160.0</v>
      </c>
      <c r="M35" s="1">
        <v>0.0</v>
      </c>
    </row>
    <row r="36">
      <c r="A36" s="1" t="s">
        <v>41</v>
      </c>
      <c r="B36" s="1" t="s">
        <v>42</v>
      </c>
      <c r="C36" s="1">
        <v>220.58</v>
      </c>
      <c r="D36" s="1">
        <v>223.51</v>
      </c>
      <c r="E36" s="1">
        <v>2.93</v>
      </c>
      <c r="F36" s="1">
        <v>0.0</v>
      </c>
      <c r="G36" s="1">
        <v>2.93</v>
      </c>
      <c r="H36" s="1">
        <v>168.0</v>
      </c>
      <c r="I36" s="1">
        <v>57.29</v>
      </c>
      <c r="J36" s="1">
        <v>57.32</v>
      </c>
      <c r="K36" s="1" t="s">
        <v>44</v>
      </c>
      <c r="L36" s="1">
        <v>84.0</v>
      </c>
      <c r="M36" s="1">
        <v>84.0</v>
      </c>
    </row>
    <row r="37">
      <c r="A37" s="1" t="s">
        <v>41</v>
      </c>
      <c r="B37" s="1" t="s">
        <v>42</v>
      </c>
      <c r="C37" s="1">
        <v>223.95</v>
      </c>
      <c r="D37" s="1">
        <v>226.61</v>
      </c>
      <c r="E37" s="1">
        <v>2.65</v>
      </c>
      <c r="F37" s="1">
        <v>0.0</v>
      </c>
      <c r="G37" s="1">
        <v>2.65</v>
      </c>
      <c r="H37" s="1">
        <v>168.0</v>
      </c>
      <c r="I37" s="1">
        <v>63.3</v>
      </c>
      <c r="J37" s="1">
        <v>63.34</v>
      </c>
      <c r="K37" s="1" t="s">
        <v>44</v>
      </c>
      <c r="L37" s="1">
        <v>84.0</v>
      </c>
      <c r="M37" s="1">
        <v>84.0</v>
      </c>
    </row>
    <row r="38">
      <c r="A38" s="1" t="s">
        <v>41</v>
      </c>
      <c r="B38" s="1" t="s">
        <v>42</v>
      </c>
      <c r="C38" s="1">
        <v>226.93</v>
      </c>
      <c r="D38" s="1">
        <v>234.77</v>
      </c>
      <c r="E38" s="1">
        <v>7.84</v>
      </c>
      <c r="F38" s="1">
        <v>0.0</v>
      </c>
      <c r="G38" s="1">
        <v>7.84</v>
      </c>
      <c r="H38" s="1">
        <v>160.0</v>
      </c>
      <c r="I38" s="1">
        <v>20.4</v>
      </c>
      <c r="J38" s="1">
        <v>20.4</v>
      </c>
      <c r="K38" s="1" t="s">
        <v>43</v>
      </c>
      <c r="L38" s="1">
        <v>-160.0</v>
      </c>
      <c r="M38" s="1">
        <v>0.0</v>
      </c>
    </row>
    <row r="39">
      <c r="A39" s="1" t="s">
        <v>41</v>
      </c>
      <c r="B39" s="1" t="s">
        <v>42</v>
      </c>
      <c r="C39" s="1">
        <v>234.79</v>
      </c>
      <c r="D39" s="1">
        <v>243.24</v>
      </c>
      <c r="E39" s="1">
        <v>8.46</v>
      </c>
      <c r="F39" s="1">
        <v>0.0</v>
      </c>
      <c r="G39" s="1">
        <v>8.46</v>
      </c>
      <c r="H39" s="1">
        <v>160.0</v>
      </c>
      <c r="I39" s="1">
        <v>18.92</v>
      </c>
      <c r="J39" s="1">
        <v>18.92</v>
      </c>
      <c r="K39" s="1" t="s">
        <v>43</v>
      </c>
      <c r="L39" s="1">
        <v>-160.0</v>
      </c>
      <c r="M39" s="1">
        <v>0.0</v>
      </c>
    </row>
    <row r="40">
      <c r="A40" s="1" t="s">
        <v>41</v>
      </c>
      <c r="B40" s="1" t="s">
        <v>42</v>
      </c>
      <c r="C40" s="1">
        <v>243.33</v>
      </c>
      <c r="D40" s="1">
        <v>248.87</v>
      </c>
      <c r="E40" s="1">
        <v>5.54</v>
      </c>
      <c r="F40" s="1">
        <v>0.0</v>
      </c>
      <c r="G40" s="1">
        <v>5.54</v>
      </c>
      <c r="H40" s="1">
        <v>160.0</v>
      </c>
      <c r="I40" s="1">
        <v>28.86</v>
      </c>
      <c r="J40" s="1">
        <v>28.86</v>
      </c>
      <c r="K40" s="1" t="s">
        <v>43</v>
      </c>
      <c r="L40" s="1">
        <v>-160.0</v>
      </c>
      <c r="M40" s="1">
        <v>0.0</v>
      </c>
    </row>
    <row r="41">
      <c r="A41" s="1" t="s">
        <v>41</v>
      </c>
      <c r="B41" s="1" t="s">
        <v>42</v>
      </c>
      <c r="C41" s="1">
        <v>248.98</v>
      </c>
      <c r="D41" s="1">
        <v>255.86</v>
      </c>
      <c r="E41" s="1">
        <v>6.88</v>
      </c>
      <c r="F41" s="1">
        <v>0.0</v>
      </c>
      <c r="G41" s="1">
        <v>6.88</v>
      </c>
      <c r="H41" s="1">
        <v>160.0</v>
      </c>
      <c r="I41" s="1">
        <v>23.25</v>
      </c>
      <c r="J41" s="1">
        <v>23.25</v>
      </c>
      <c r="K41" s="1" t="s">
        <v>43</v>
      </c>
      <c r="L41" s="1">
        <v>-160.0</v>
      </c>
      <c r="M41" s="1">
        <v>0.0</v>
      </c>
    </row>
    <row r="42">
      <c r="A42" s="1" t="s">
        <v>41</v>
      </c>
      <c r="B42" s="1" t="s">
        <v>42</v>
      </c>
      <c r="C42" s="1">
        <v>255.93</v>
      </c>
      <c r="D42" s="1">
        <v>262.46</v>
      </c>
      <c r="E42" s="1">
        <v>6.53</v>
      </c>
      <c r="F42" s="1">
        <v>0.0</v>
      </c>
      <c r="G42" s="1">
        <v>6.53</v>
      </c>
      <c r="H42" s="1">
        <v>160.0</v>
      </c>
      <c r="I42" s="1">
        <v>24.5</v>
      </c>
      <c r="J42" s="1">
        <v>24.5</v>
      </c>
      <c r="K42" s="1" t="s">
        <v>43</v>
      </c>
      <c r="L42" s="1">
        <v>-160.0</v>
      </c>
      <c r="M42" s="1">
        <v>0.0</v>
      </c>
    </row>
    <row r="43">
      <c r="A43" s="1" t="s">
        <v>41</v>
      </c>
      <c r="B43" s="1" t="s">
        <v>42</v>
      </c>
      <c r="C43" s="1">
        <v>262.92</v>
      </c>
      <c r="D43" s="1">
        <v>269.7</v>
      </c>
      <c r="E43" s="1">
        <v>6.78</v>
      </c>
      <c r="F43" s="1">
        <v>0.0</v>
      </c>
      <c r="G43" s="1">
        <v>6.78</v>
      </c>
      <c r="H43" s="1">
        <v>160.0</v>
      </c>
      <c r="I43" s="1">
        <v>23.6</v>
      </c>
      <c r="J43" s="1">
        <v>23.6</v>
      </c>
      <c r="K43" s="1" t="s">
        <v>43</v>
      </c>
      <c r="L43" s="1">
        <v>-160.0</v>
      </c>
      <c r="M43" s="1">
        <v>0.0</v>
      </c>
    </row>
    <row r="44">
      <c r="A44" s="1" t="s">
        <v>41</v>
      </c>
      <c r="B44" s="1" t="s">
        <v>42</v>
      </c>
      <c r="C44" s="1">
        <v>269.74</v>
      </c>
      <c r="D44" s="1">
        <v>276.65</v>
      </c>
      <c r="E44" s="1">
        <v>6.91</v>
      </c>
      <c r="F44" s="1">
        <v>0.0</v>
      </c>
      <c r="G44" s="1">
        <v>6.91</v>
      </c>
      <c r="H44" s="1">
        <v>160.0</v>
      </c>
      <c r="I44" s="1">
        <v>23.16</v>
      </c>
      <c r="J44" s="1">
        <v>23.16</v>
      </c>
      <c r="K44" s="1" t="s">
        <v>43</v>
      </c>
      <c r="L44" s="1">
        <v>-160.0</v>
      </c>
      <c r="M44" s="1">
        <v>0.0</v>
      </c>
    </row>
    <row r="45">
      <c r="A45" s="1" t="s">
        <v>41</v>
      </c>
      <c r="B45" s="1" t="s">
        <v>42</v>
      </c>
      <c r="C45" s="1">
        <v>276.83</v>
      </c>
      <c r="D45" s="1">
        <v>279.45</v>
      </c>
      <c r="E45" s="1">
        <v>2.62</v>
      </c>
      <c r="F45" s="1">
        <v>0.0</v>
      </c>
      <c r="G45" s="1">
        <v>2.62</v>
      </c>
      <c r="H45" s="1">
        <v>168.0</v>
      </c>
      <c r="I45" s="1">
        <v>64.11</v>
      </c>
      <c r="J45" s="1">
        <v>64.14</v>
      </c>
      <c r="K45" s="1" t="s">
        <v>44</v>
      </c>
      <c r="L45" s="1">
        <v>84.0</v>
      </c>
      <c r="M45" s="1">
        <v>84.0</v>
      </c>
    </row>
    <row r="46">
      <c r="A46" s="1" t="s">
        <v>41</v>
      </c>
      <c r="B46" s="1" t="s">
        <v>42</v>
      </c>
      <c r="C46" s="1">
        <v>279.72</v>
      </c>
      <c r="D46" s="1">
        <v>281.85</v>
      </c>
      <c r="E46" s="1">
        <v>2.13</v>
      </c>
      <c r="F46" s="1">
        <v>0.0</v>
      </c>
      <c r="G46" s="1">
        <v>2.13</v>
      </c>
      <c r="H46" s="1">
        <v>168.0</v>
      </c>
      <c r="I46" s="1">
        <v>78.84</v>
      </c>
      <c r="J46" s="1">
        <v>78.88</v>
      </c>
      <c r="K46" s="1" t="s">
        <v>44</v>
      </c>
      <c r="L46" s="1">
        <v>84.0</v>
      </c>
      <c r="M46" s="1">
        <v>84.0</v>
      </c>
    </row>
    <row r="47">
      <c r="A47" s="1" t="s">
        <v>41</v>
      </c>
      <c r="B47" s="1" t="s">
        <v>42</v>
      </c>
      <c r="C47" s="1">
        <v>281.91</v>
      </c>
      <c r="D47" s="1">
        <v>290.0</v>
      </c>
      <c r="E47" s="1">
        <v>8.09</v>
      </c>
      <c r="F47" s="1">
        <v>0.0</v>
      </c>
      <c r="G47" s="1">
        <v>8.09</v>
      </c>
      <c r="H47" s="1">
        <v>160.0</v>
      </c>
      <c r="I47" s="1">
        <v>19.78</v>
      </c>
      <c r="J47" s="1">
        <v>19.78</v>
      </c>
      <c r="K47" s="1" t="s">
        <v>43</v>
      </c>
      <c r="L47" s="1">
        <v>-160.0</v>
      </c>
      <c r="M47" s="1">
        <v>0.0</v>
      </c>
    </row>
    <row r="48">
      <c r="A48" s="1" t="s">
        <v>41</v>
      </c>
      <c r="B48" s="1" t="s">
        <v>42</v>
      </c>
      <c r="C48" s="1">
        <v>290.02</v>
      </c>
      <c r="D48" s="1">
        <v>296.74</v>
      </c>
      <c r="E48" s="1">
        <v>6.73</v>
      </c>
      <c r="F48" s="1">
        <v>0.0</v>
      </c>
      <c r="G48" s="1">
        <v>6.73</v>
      </c>
      <c r="H48" s="1">
        <v>160.0</v>
      </c>
      <c r="I48" s="1">
        <v>23.79</v>
      </c>
      <c r="J48" s="1">
        <v>23.79</v>
      </c>
      <c r="K48" s="1" t="s">
        <v>43</v>
      </c>
      <c r="L48" s="1">
        <v>-160.0</v>
      </c>
      <c r="M48" s="1">
        <v>0.0</v>
      </c>
    </row>
    <row r="49">
      <c r="A49" s="1" t="s">
        <v>41</v>
      </c>
      <c r="B49" s="1" t="s">
        <v>42</v>
      </c>
      <c r="C49" s="1">
        <v>296.83</v>
      </c>
      <c r="D49" s="1">
        <v>305.42</v>
      </c>
      <c r="E49" s="1">
        <v>8.59</v>
      </c>
      <c r="F49" s="1">
        <v>0.0</v>
      </c>
      <c r="G49" s="1">
        <v>8.59</v>
      </c>
      <c r="H49" s="1">
        <v>160.0</v>
      </c>
      <c r="I49" s="1">
        <v>18.63</v>
      </c>
      <c r="J49" s="1">
        <v>18.63</v>
      </c>
      <c r="K49" s="1" t="s">
        <v>43</v>
      </c>
      <c r="L49" s="1">
        <v>-160.0</v>
      </c>
      <c r="M49" s="1">
        <v>0.0</v>
      </c>
    </row>
    <row r="50">
      <c r="A50" s="1" t="s">
        <v>41</v>
      </c>
      <c r="B50" s="1" t="s">
        <v>42</v>
      </c>
      <c r="C50" s="1">
        <v>305.55</v>
      </c>
      <c r="D50" s="1">
        <v>312.2</v>
      </c>
      <c r="E50" s="1">
        <v>6.64</v>
      </c>
      <c r="F50" s="1">
        <v>0.0</v>
      </c>
      <c r="G50" s="1">
        <v>6.64</v>
      </c>
      <c r="H50" s="1">
        <v>160.0</v>
      </c>
      <c r="I50" s="1">
        <v>24.08</v>
      </c>
      <c r="J50" s="1">
        <v>24.08</v>
      </c>
      <c r="K50" s="1" t="s">
        <v>43</v>
      </c>
      <c r="L50" s="1">
        <v>-160.0</v>
      </c>
      <c r="M50" s="1">
        <v>0.0</v>
      </c>
    </row>
    <row r="51">
      <c r="A51" s="1" t="s">
        <v>41</v>
      </c>
      <c r="B51" s="1" t="s">
        <v>42</v>
      </c>
      <c r="C51" s="1">
        <v>312.25</v>
      </c>
      <c r="D51" s="1">
        <v>320.02</v>
      </c>
      <c r="E51" s="1">
        <v>7.77</v>
      </c>
      <c r="F51" s="1">
        <v>0.0</v>
      </c>
      <c r="G51" s="1">
        <v>7.77</v>
      </c>
      <c r="H51" s="1">
        <v>160.0</v>
      </c>
      <c r="I51" s="1">
        <v>20.6</v>
      </c>
      <c r="J51" s="1">
        <v>20.6</v>
      </c>
      <c r="K51" s="1" t="s">
        <v>43</v>
      </c>
      <c r="L51" s="1">
        <v>-160.0</v>
      </c>
      <c r="M51" s="1">
        <v>0.0</v>
      </c>
    </row>
    <row r="52">
      <c r="A52" s="1" t="s">
        <v>41</v>
      </c>
      <c r="B52" s="1" t="s">
        <v>42</v>
      </c>
      <c r="C52" s="1">
        <v>320.09</v>
      </c>
      <c r="D52" s="1">
        <v>326.41</v>
      </c>
      <c r="E52" s="1">
        <v>6.32</v>
      </c>
      <c r="F52" s="1">
        <v>0.0</v>
      </c>
      <c r="G52" s="1">
        <v>6.32</v>
      </c>
      <c r="H52" s="1">
        <v>160.0</v>
      </c>
      <c r="I52" s="1">
        <v>25.3</v>
      </c>
      <c r="J52" s="1">
        <v>25.3</v>
      </c>
      <c r="K52" s="1" t="s">
        <v>43</v>
      </c>
      <c r="L52" s="1">
        <v>-160.0</v>
      </c>
      <c r="M52" s="1">
        <v>0.0</v>
      </c>
    </row>
    <row r="53">
      <c r="A53" s="1" t="s">
        <v>41</v>
      </c>
      <c r="B53" s="1" t="s">
        <v>42</v>
      </c>
      <c r="C53" s="1">
        <v>326.47</v>
      </c>
      <c r="D53" s="1">
        <v>335.04</v>
      </c>
      <c r="E53" s="1">
        <v>8.57</v>
      </c>
      <c r="F53" s="1">
        <v>0.0</v>
      </c>
      <c r="G53" s="1">
        <v>8.57</v>
      </c>
      <c r="H53" s="1">
        <v>160.0</v>
      </c>
      <c r="I53" s="1">
        <v>18.67</v>
      </c>
      <c r="J53" s="1">
        <v>18.67</v>
      </c>
      <c r="K53" s="1" t="s">
        <v>43</v>
      </c>
      <c r="L53" s="1">
        <v>-160.0</v>
      </c>
      <c r="M53" s="1">
        <v>0.0</v>
      </c>
    </row>
    <row r="54">
      <c r="A54" s="1" t="s">
        <v>41</v>
      </c>
      <c r="B54" s="1" t="s">
        <v>42</v>
      </c>
      <c r="C54" s="1">
        <v>335.2</v>
      </c>
      <c r="D54" s="1">
        <v>337.3</v>
      </c>
      <c r="E54" s="1">
        <v>2.1</v>
      </c>
      <c r="F54" s="1">
        <v>0.0</v>
      </c>
      <c r="G54" s="1">
        <v>2.1</v>
      </c>
      <c r="H54" s="1">
        <v>168.0</v>
      </c>
      <c r="I54" s="1">
        <v>80.06</v>
      </c>
      <c r="J54" s="1">
        <v>80.1</v>
      </c>
      <c r="K54" s="1" t="s">
        <v>44</v>
      </c>
      <c r="L54" s="1">
        <v>84.0</v>
      </c>
      <c r="M54" s="1">
        <v>84.0</v>
      </c>
    </row>
    <row r="55">
      <c r="A55" s="1" t="s">
        <v>41</v>
      </c>
      <c r="B55" s="1" t="s">
        <v>42</v>
      </c>
      <c r="C55" s="1">
        <v>337.82</v>
      </c>
      <c r="D55" s="1">
        <v>340.05</v>
      </c>
      <c r="E55" s="1">
        <v>2.23</v>
      </c>
      <c r="F55" s="1">
        <v>0.0</v>
      </c>
      <c r="G55" s="1">
        <v>2.23</v>
      </c>
      <c r="H55" s="1">
        <v>168.0</v>
      </c>
      <c r="I55" s="1">
        <v>75.27</v>
      </c>
      <c r="J55" s="1">
        <v>75.31</v>
      </c>
      <c r="K55" s="1" t="s">
        <v>44</v>
      </c>
      <c r="L55" s="1">
        <v>84.0</v>
      </c>
      <c r="M55" s="1">
        <v>84.0</v>
      </c>
    </row>
    <row r="56">
      <c r="A56" s="1" t="s">
        <v>41</v>
      </c>
      <c r="B56" s="1" t="s">
        <v>42</v>
      </c>
      <c r="C56" s="1">
        <v>340.23</v>
      </c>
      <c r="D56" s="1">
        <v>348.29</v>
      </c>
      <c r="E56" s="1">
        <v>8.05</v>
      </c>
      <c r="F56" s="1">
        <v>0.0</v>
      </c>
      <c r="G56" s="1">
        <v>8.05</v>
      </c>
      <c r="H56" s="1">
        <v>160.0</v>
      </c>
      <c r="I56" s="1">
        <v>19.87</v>
      </c>
      <c r="J56" s="1">
        <v>19.87</v>
      </c>
      <c r="K56" s="1" t="s">
        <v>43</v>
      </c>
      <c r="L56" s="1">
        <v>-160.0</v>
      </c>
      <c r="M56" s="1">
        <v>0.0</v>
      </c>
    </row>
    <row r="57">
      <c r="A57" s="1" t="s">
        <v>41</v>
      </c>
      <c r="B57" s="1" t="s">
        <v>42</v>
      </c>
      <c r="C57" s="1">
        <v>348.32</v>
      </c>
      <c r="D57" s="1">
        <v>354.53</v>
      </c>
      <c r="E57" s="1">
        <v>6.21</v>
      </c>
      <c r="F57" s="1">
        <v>0.0</v>
      </c>
      <c r="G57" s="1">
        <v>6.21</v>
      </c>
      <c r="H57" s="1">
        <v>160.0</v>
      </c>
      <c r="I57" s="1">
        <v>25.76</v>
      </c>
      <c r="J57" s="1">
        <v>25.76</v>
      </c>
      <c r="K57" s="1" t="s">
        <v>43</v>
      </c>
      <c r="L57" s="1">
        <v>-160.0</v>
      </c>
      <c r="M57" s="1">
        <v>0.0</v>
      </c>
    </row>
    <row r="58">
      <c r="A58" s="1" t="s">
        <v>41</v>
      </c>
      <c r="B58" s="1" t="s">
        <v>42</v>
      </c>
      <c r="C58" s="1">
        <v>354.87</v>
      </c>
      <c r="D58" s="1">
        <v>362.48</v>
      </c>
      <c r="E58" s="1">
        <v>7.61</v>
      </c>
      <c r="F58" s="1">
        <v>0.0</v>
      </c>
      <c r="G58" s="1">
        <v>7.61</v>
      </c>
      <c r="H58" s="1">
        <v>160.0</v>
      </c>
      <c r="I58" s="1">
        <v>21.02</v>
      </c>
      <c r="J58" s="1">
        <v>21.02</v>
      </c>
      <c r="K58" s="1" t="s">
        <v>43</v>
      </c>
      <c r="L58" s="1">
        <v>-160.0</v>
      </c>
      <c r="M58" s="1">
        <v>0.0</v>
      </c>
    </row>
    <row r="59">
      <c r="A59" s="1" t="s">
        <v>41</v>
      </c>
      <c r="B59" s="1" t="s">
        <v>42</v>
      </c>
      <c r="C59" s="1">
        <v>362.6</v>
      </c>
      <c r="D59" s="1">
        <v>369.59</v>
      </c>
      <c r="E59" s="1">
        <v>6.98</v>
      </c>
      <c r="F59" s="1">
        <v>0.0</v>
      </c>
      <c r="G59" s="1">
        <v>6.98</v>
      </c>
      <c r="H59" s="1">
        <v>160.0</v>
      </c>
      <c r="I59" s="1">
        <v>22.92</v>
      </c>
      <c r="J59" s="1">
        <v>22.92</v>
      </c>
      <c r="K59" s="1" t="s">
        <v>43</v>
      </c>
      <c r="L59" s="1">
        <v>-160.0</v>
      </c>
      <c r="M59" s="1">
        <v>0.0</v>
      </c>
    </row>
    <row r="60">
      <c r="A60" s="1" t="s">
        <v>41</v>
      </c>
      <c r="B60" s="1" t="s">
        <v>42</v>
      </c>
      <c r="C60" s="1">
        <v>369.83</v>
      </c>
      <c r="D60" s="1">
        <v>377.68</v>
      </c>
      <c r="E60" s="1">
        <v>7.85</v>
      </c>
      <c r="F60" s="1">
        <v>0.0</v>
      </c>
      <c r="G60" s="1">
        <v>7.85</v>
      </c>
      <c r="H60" s="1">
        <v>160.0</v>
      </c>
      <c r="I60" s="1">
        <v>20.37</v>
      </c>
      <c r="J60" s="1">
        <v>20.37</v>
      </c>
      <c r="K60" s="1" t="s">
        <v>43</v>
      </c>
      <c r="L60" s="1">
        <v>-160.0</v>
      </c>
      <c r="M60" s="1">
        <v>0.0</v>
      </c>
    </row>
    <row r="61">
      <c r="A61" s="1" t="s">
        <v>41</v>
      </c>
      <c r="B61" s="1" t="s">
        <v>42</v>
      </c>
      <c r="C61" s="1">
        <v>377.73</v>
      </c>
      <c r="D61" s="1">
        <v>384.51</v>
      </c>
      <c r="E61" s="1">
        <v>6.79</v>
      </c>
      <c r="F61" s="1">
        <v>0.0</v>
      </c>
      <c r="G61" s="1">
        <v>6.79</v>
      </c>
      <c r="H61" s="1">
        <v>160.0</v>
      </c>
      <c r="I61" s="1">
        <v>23.58</v>
      </c>
      <c r="J61" s="1">
        <v>23.58</v>
      </c>
      <c r="K61" s="1" t="s">
        <v>43</v>
      </c>
      <c r="L61" s="1">
        <v>-160.0</v>
      </c>
      <c r="M61" s="1">
        <v>0.0</v>
      </c>
    </row>
    <row r="62">
      <c r="A62" s="1" t="s">
        <v>41</v>
      </c>
      <c r="B62" s="1" t="s">
        <v>42</v>
      </c>
      <c r="C62" s="1">
        <v>384.57</v>
      </c>
      <c r="D62" s="1">
        <v>390.06</v>
      </c>
      <c r="E62" s="1">
        <v>5.49</v>
      </c>
      <c r="F62" s="1">
        <v>0.0</v>
      </c>
      <c r="G62" s="1">
        <v>5.49</v>
      </c>
      <c r="H62" s="1">
        <v>160.0</v>
      </c>
      <c r="I62" s="1">
        <v>29.14</v>
      </c>
      <c r="J62" s="1">
        <v>29.14</v>
      </c>
      <c r="K62" s="1" t="s">
        <v>43</v>
      </c>
      <c r="L62" s="1">
        <v>-160.0</v>
      </c>
      <c r="M62" s="1">
        <v>0.0</v>
      </c>
    </row>
    <row r="63">
      <c r="A63" s="1" t="s">
        <v>41</v>
      </c>
      <c r="B63" s="1" t="s">
        <v>42</v>
      </c>
      <c r="C63" s="1">
        <v>390.29</v>
      </c>
      <c r="D63" s="1">
        <v>392.75</v>
      </c>
      <c r="E63" s="1">
        <v>2.46</v>
      </c>
      <c r="F63" s="1">
        <v>0.0</v>
      </c>
      <c r="G63" s="1">
        <v>2.46</v>
      </c>
      <c r="H63" s="1">
        <v>168.0</v>
      </c>
      <c r="I63" s="1">
        <v>68.32</v>
      </c>
      <c r="J63" s="1">
        <v>68.36</v>
      </c>
      <c r="K63" s="1" t="s">
        <v>44</v>
      </c>
      <c r="L63" s="1">
        <v>84.0</v>
      </c>
      <c r="M63" s="1">
        <v>84.0</v>
      </c>
    </row>
    <row r="64">
      <c r="A64" s="1" t="s">
        <v>41</v>
      </c>
      <c r="B64" s="1" t="s">
        <v>42</v>
      </c>
      <c r="C64" s="1">
        <v>393.37</v>
      </c>
      <c r="D64" s="1">
        <v>395.87</v>
      </c>
      <c r="E64" s="1">
        <v>2.51</v>
      </c>
      <c r="F64" s="1">
        <v>0.0</v>
      </c>
      <c r="G64" s="1">
        <v>2.51</v>
      </c>
      <c r="H64" s="1">
        <v>168.0</v>
      </c>
      <c r="I64" s="1">
        <v>67.02</v>
      </c>
      <c r="J64" s="1">
        <v>67.06</v>
      </c>
      <c r="K64" s="1" t="s">
        <v>44</v>
      </c>
      <c r="L64" s="1">
        <v>84.0</v>
      </c>
      <c r="M64" s="1">
        <v>84.0</v>
      </c>
    </row>
    <row r="65">
      <c r="A65" s="1" t="s">
        <v>41</v>
      </c>
      <c r="B65" s="1" t="s">
        <v>42</v>
      </c>
      <c r="C65" s="1">
        <v>396.1</v>
      </c>
      <c r="D65" s="1">
        <v>402.01</v>
      </c>
      <c r="E65" s="1">
        <v>5.91</v>
      </c>
      <c r="F65" s="1">
        <v>0.0</v>
      </c>
      <c r="G65" s="1">
        <v>5.91</v>
      </c>
      <c r="H65" s="1">
        <v>160.0</v>
      </c>
      <c r="I65" s="1">
        <v>27.07</v>
      </c>
      <c r="J65" s="1">
        <v>27.07</v>
      </c>
      <c r="K65" s="1" t="s">
        <v>43</v>
      </c>
      <c r="L65" s="1">
        <v>-160.0</v>
      </c>
      <c r="M65" s="1">
        <v>0.0</v>
      </c>
    </row>
    <row r="66">
      <c r="A66" s="1" t="s">
        <v>41</v>
      </c>
      <c r="B66" s="1" t="s">
        <v>42</v>
      </c>
      <c r="C66" s="1">
        <v>402.13</v>
      </c>
      <c r="D66" s="1">
        <v>407.5</v>
      </c>
      <c r="E66" s="1">
        <v>5.37</v>
      </c>
      <c r="F66" s="1">
        <v>0.0</v>
      </c>
      <c r="G66" s="1">
        <v>5.37</v>
      </c>
      <c r="H66" s="1">
        <v>160.0</v>
      </c>
      <c r="I66" s="1">
        <v>29.79</v>
      </c>
      <c r="J66" s="1">
        <v>29.79</v>
      </c>
      <c r="K66" s="1" t="s">
        <v>43</v>
      </c>
      <c r="L66" s="1">
        <v>-160.0</v>
      </c>
      <c r="M66" s="1">
        <v>0.0</v>
      </c>
    </row>
    <row r="67">
      <c r="A67" s="1" t="s">
        <v>41</v>
      </c>
      <c r="B67" s="1" t="s">
        <v>42</v>
      </c>
      <c r="C67" s="1">
        <v>407.68</v>
      </c>
      <c r="D67" s="1">
        <v>414.89</v>
      </c>
      <c r="E67" s="1">
        <v>7.22</v>
      </c>
      <c r="F67" s="1">
        <v>0.0</v>
      </c>
      <c r="G67" s="1">
        <v>7.22</v>
      </c>
      <c r="H67" s="1">
        <v>160.0</v>
      </c>
      <c r="I67" s="1">
        <v>22.17</v>
      </c>
      <c r="J67" s="1">
        <v>22.17</v>
      </c>
      <c r="K67" s="1" t="s">
        <v>43</v>
      </c>
      <c r="L67" s="1">
        <v>-160.0</v>
      </c>
      <c r="M67" s="1">
        <v>0.0</v>
      </c>
    </row>
    <row r="68">
      <c r="A68" s="1" t="s">
        <v>41</v>
      </c>
      <c r="B68" s="1" t="s">
        <v>42</v>
      </c>
      <c r="C68" s="1">
        <v>414.96</v>
      </c>
      <c r="D68" s="1">
        <v>419.99</v>
      </c>
      <c r="E68" s="1">
        <v>5.03</v>
      </c>
      <c r="F68" s="1">
        <v>0.0</v>
      </c>
      <c r="G68" s="1">
        <v>5.03</v>
      </c>
      <c r="H68" s="1">
        <v>160.0</v>
      </c>
      <c r="I68" s="1">
        <v>31.81</v>
      </c>
      <c r="J68" s="1">
        <v>31.81</v>
      </c>
      <c r="K68" s="1" t="s">
        <v>43</v>
      </c>
      <c r="L68" s="1">
        <v>-160.0</v>
      </c>
      <c r="M68" s="1">
        <v>0.0</v>
      </c>
    </row>
    <row r="69">
      <c r="A69" s="1" t="s">
        <v>41</v>
      </c>
      <c r="B69" s="1" t="s">
        <v>42</v>
      </c>
      <c r="C69" s="1">
        <v>420.23</v>
      </c>
      <c r="D69" s="1">
        <v>426.31</v>
      </c>
      <c r="E69" s="1">
        <v>6.07</v>
      </c>
      <c r="F69" s="1">
        <v>0.0</v>
      </c>
      <c r="G69" s="1">
        <v>6.07</v>
      </c>
      <c r="H69" s="1">
        <v>160.0</v>
      </c>
      <c r="I69" s="1">
        <v>26.34</v>
      </c>
      <c r="J69" s="1">
        <v>26.34</v>
      </c>
      <c r="K69" s="1" t="s">
        <v>43</v>
      </c>
      <c r="L69" s="1">
        <v>-160.0</v>
      </c>
      <c r="M69" s="1">
        <v>0.0</v>
      </c>
    </row>
    <row r="70">
      <c r="A70" s="1" t="s">
        <v>41</v>
      </c>
      <c r="B70" s="1" t="s">
        <v>42</v>
      </c>
      <c r="C70" s="1">
        <v>426.34</v>
      </c>
      <c r="D70" s="1">
        <v>432.94</v>
      </c>
      <c r="E70" s="1">
        <v>6.6</v>
      </c>
      <c r="F70" s="1">
        <v>0.0</v>
      </c>
      <c r="G70" s="1">
        <v>6.6</v>
      </c>
      <c r="H70" s="1">
        <v>160.0</v>
      </c>
      <c r="I70" s="1">
        <v>24.25</v>
      </c>
      <c r="J70" s="1">
        <v>24.25</v>
      </c>
      <c r="K70" s="1" t="s">
        <v>43</v>
      </c>
      <c r="L70" s="1">
        <v>-160.0</v>
      </c>
      <c r="M70" s="1">
        <v>0.0</v>
      </c>
    </row>
    <row r="71">
      <c r="A71" s="1" t="s">
        <v>41</v>
      </c>
      <c r="B71" s="1" t="s">
        <v>42</v>
      </c>
      <c r="C71" s="1">
        <v>432.95</v>
      </c>
      <c r="D71" s="1">
        <v>440.48</v>
      </c>
      <c r="E71" s="1">
        <v>7.53</v>
      </c>
      <c r="F71" s="1">
        <v>0.0</v>
      </c>
      <c r="G71" s="1">
        <v>7.53</v>
      </c>
      <c r="H71" s="1">
        <v>160.0</v>
      </c>
      <c r="I71" s="1">
        <v>21.26</v>
      </c>
      <c r="J71" s="1">
        <v>21.26</v>
      </c>
      <c r="K71" s="1" t="s">
        <v>43</v>
      </c>
      <c r="L71" s="1">
        <v>-160.0</v>
      </c>
      <c r="M71" s="1">
        <v>0.0</v>
      </c>
    </row>
    <row r="72">
      <c r="A72" s="1" t="s">
        <v>41</v>
      </c>
      <c r="B72" s="1" t="s">
        <v>42</v>
      </c>
      <c r="C72" s="1">
        <v>440.64</v>
      </c>
      <c r="D72" s="1">
        <v>443.33</v>
      </c>
      <c r="E72" s="1">
        <v>2.69</v>
      </c>
      <c r="F72" s="1">
        <v>0.0</v>
      </c>
      <c r="G72" s="1">
        <v>2.69</v>
      </c>
      <c r="H72" s="1">
        <v>168.0</v>
      </c>
      <c r="I72" s="1">
        <v>62.43</v>
      </c>
      <c r="J72" s="1">
        <v>62.46</v>
      </c>
      <c r="K72" s="1" t="s">
        <v>44</v>
      </c>
      <c r="L72" s="1">
        <v>84.0</v>
      </c>
      <c r="M72" s="1">
        <v>84.0</v>
      </c>
    </row>
    <row r="73">
      <c r="A73" s="1" t="s">
        <v>41</v>
      </c>
      <c r="B73" s="1" t="s">
        <v>42</v>
      </c>
      <c r="C73" s="1">
        <v>443.72</v>
      </c>
      <c r="D73" s="1">
        <v>446.7</v>
      </c>
      <c r="E73" s="1">
        <v>2.98</v>
      </c>
      <c r="F73" s="1">
        <v>0.0</v>
      </c>
      <c r="G73" s="1">
        <v>2.98</v>
      </c>
      <c r="H73" s="1">
        <v>168.0</v>
      </c>
      <c r="I73" s="1">
        <v>56.42</v>
      </c>
      <c r="J73" s="1">
        <v>56.45</v>
      </c>
      <c r="K73" s="1" t="s">
        <v>44</v>
      </c>
      <c r="L73" s="1">
        <v>84.0</v>
      </c>
      <c r="M73" s="1">
        <v>84.0</v>
      </c>
    </row>
    <row r="74">
      <c r="A74" s="1" t="s">
        <v>41</v>
      </c>
      <c r="B74" s="1" t="s">
        <v>42</v>
      </c>
      <c r="C74" s="1">
        <v>446.96</v>
      </c>
      <c r="D74" s="1">
        <v>456.7</v>
      </c>
      <c r="E74" s="1">
        <v>9.74</v>
      </c>
      <c r="F74" s="1">
        <v>0.0</v>
      </c>
      <c r="G74" s="1">
        <v>9.74</v>
      </c>
      <c r="H74" s="1">
        <v>160.0</v>
      </c>
      <c r="I74" s="1">
        <v>16.43</v>
      </c>
      <c r="J74" s="1">
        <v>16.43</v>
      </c>
      <c r="K74" s="1" t="s">
        <v>43</v>
      </c>
      <c r="L74" s="1">
        <v>-160.0</v>
      </c>
      <c r="M74" s="1">
        <v>0.0</v>
      </c>
    </row>
    <row r="75">
      <c r="A75" s="1" t="s">
        <v>41</v>
      </c>
      <c r="B75" s="1" t="s">
        <v>42</v>
      </c>
      <c r="C75" s="1">
        <v>456.76</v>
      </c>
      <c r="D75" s="1">
        <v>463.55</v>
      </c>
      <c r="E75" s="1">
        <v>6.79</v>
      </c>
      <c r="F75" s="1">
        <v>0.0</v>
      </c>
      <c r="G75" s="1">
        <v>6.79</v>
      </c>
      <c r="H75" s="1">
        <v>160.0</v>
      </c>
      <c r="I75" s="1">
        <v>23.57</v>
      </c>
      <c r="J75" s="1">
        <v>23.57</v>
      </c>
      <c r="K75" s="1" t="s">
        <v>43</v>
      </c>
      <c r="L75" s="1">
        <v>-160.0</v>
      </c>
      <c r="M75" s="1">
        <v>0.0</v>
      </c>
    </row>
    <row r="76">
      <c r="A76" s="1" t="s">
        <v>41</v>
      </c>
      <c r="B76" s="1" t="s">
        <v>42</v>
      </c>
      <c r="C76" s="1">
        <v>463.59</v>
      </c>
      <c r="D76" s="1">
        <v>471.28</v>
      </c>
      <c r="E76" s="1">
        <v>7.69</v>
      </c>
      <c r="F76" s="1">
        <v>0.0</v>
      </c>
      <c r="G76" s="1">
        <v>7.69</v>
      </c>
      <c r="H76" s="1">
        <v>160.0</v>
      </c>
      <c r="I76" s="1">
        <v>20.8</v>
      </c>
      <c r="J76" s="1">
        <v>20.8</v>
      </c>
      <c r="K76" s="1" t="s">
        <v>43</v>
      </c>
      <c r="L76" s="1">
        <v>-160.0</v>
      </c>
      <c r="M76" s="1">
        <v>0.0</v>
      </c>
    </row>
    <row r="77">
      <c r="A77" s="1" t="s">
        <v>41</v>
      </c>
      <c r="B77" s="1" t="s">
        <v>42</v>
      </c>
      <c r="C77" s="1">
        <v>471.52</v>
      </c>
      <c r="D77" s="1">
        <v>479.61</v>
      </c>
      <c r="E77" s="1">
        <v>8.08</v>
      </c>
      <c r="F77" s="1">
        <v>0.0</v>
      </c>
      <c r="G77" s="1">
        <v>8.08</v>
      </c>
      <c r="H77" s="1">
        <v>160.0</v>
      </c>
      <c r="I77" s="1">
        <v>19.79</v>
      </c>
      <c r="J77" s="1">
        <v>19.79</v>
      </c>
      <c r="K77" s="1" t="s">
        <v>43</v>
      </c>
      <c r="L77" s="1">
        <v>-160.0</v>
      </c>
      <c r="M77" s="1">
        <v>0.0</v>
      </c>
    </row>
    <row r="78">
      <c r="A78" s="1" t="s">
        <v>41</v>
      </c>
      <c r="B78" s="1" t="s">
        <v>42</v>
      </c>
      <c r="C78" s="1">
        <v>479.68</v>
      </c>
      <c r="D78" s="1">
        <v>488.3</v>
      </c>
      <c r="E78" s="1">
        <v>8.62</v>
      </c>
      <c r="F78" s="1">
        <v>0.0</v>
      </c>
      <c r="G78" s="1">
        <v>8.62</v>
      </c>
      <c r="H78" s="1">
        <v>160.0</v>
      </c>
      <c r="I78" s="1">
        <v>18.57</v>
      </c>
      <c r="J78" s="1">
        <v>18.57</v>
      </c>
      <c r="K78" s="1" t="s">
        <v>43</v>
      </c>
      <c r="L78" s="1">
        <v>-160.0</v>
      </c>
      <c r="M78" s="1">
        <v>0.0</v>
      </c>
    </row>
    <row r="79">
      <c r="A79" s="1" t="s">
        <v>41</v>
      </c>
      <c r="B79" s="1" t="s">
        <v>42</v>
      </c>
      <c r="C79" s="1">
        <v>488.32</v>
      </c>
      <c r="D79" s="1">
        <v>497.2</v>
      </c>
      <c r="E79" s="1">
        <v>8.88</v>
      </c>
      <c r="F79" s="1">
        <v>0.0</v>
      </c>
      <c r="G79" s="1">
        <v>8.88</v>
      </c>
      <c r="H79" s="1">
        <v>160.0</v>
      </c>
      <c r="I79" s="1">
        <v>18.02</v>
      </c>
      <c r="J79" s="1">
        <v>18.02</v>
      </c>
      <c r="K79" s="1" t="s">
        <v>43</v>
      </c>
      <c r="L79" s="1">
        <v>-160.0</v>
      </c>
      <c r="M79" s="1">
        <v>0.0</v>
      </c>
    </row>
    <row r="80">
      <c r="A80" s="1" t="s">
        <v>41</v>
      </c>
      <c r="B80" s="1" t="s">
        <v>42</v>
      </c>
      <c r="C80" s="1">
        <v>497.31</v>
      </c>
      <c r="D80" s="1">
        <v>502.81</v>
      </c>
      <c r="E80" s="1">
        <v>5.51</v>
      </c>
      <c r="F80" s="1">
        <v>0.0</v>
      </c>
      <c r="G80" s="1">
        <v>5.51</v>
      </c>
      <c r="H80" s="1">
        <v>160.0</v>
      </c>
      <c r="I80" s="1">
        <v>29.06</v>
      </c>
      <c r="J80" s="1">
        <v>29.06</v>
      </c>
      <c r="K80" s="1" t="s">
        <v>43</v>
      </c>
      <c r="L80" s="1">
        <v>-160.0</v>
      </c>
      <c r="M80" s="1">
        <v>0.0</v>
      </c>
    </row>
    <row r="81">
      <c r="A81" s="1" t="s">
        <v>41</v>
      </c>
      <c r="B81" s="1" t="s">
        <v>42</v>
      </c>
      <c r="C81" s="1">
        <v>502.86</v>
      </c>
      <c r="D81" s="1">
        <v>505.47</v>
      </c>
      <c r="E81" s="1">
        <v>2.62</v>
      </c>
      <c r="F81" s="1">
        <v>0.0</v>
      </c>
      <c r="G81" s="1">
        <v>2.61</v>
      </c>
      <c r="H81" s="1">
        <v>168.0</v>
      </c>
      <c r="I81" s="1">
        <v>64.23</v>
      </c>
      <c r="J81" s="1">
        <v>64.26</v>
      </c>
      <c r="K81" s="1" t="s">
        <v>44</v>
      </c>
      <c r="L81" s="1">
        <v>84.0</v>
      </c>
      <c r="M81" s="1">
        <v>84.0</v>
      </c>
    </row>
    <row r="82">
      <c r="A82" s="1" t="s">
        <v>41</v>
      </c>
      <c r="B82" s="1" t="s">
        <v>42</v>
      </c>
      <c r="C82" s="1">
        <v>505.66</v>
      </c>
      <c r="D82" s="1">
        <v>507.73</v>
      </c>
      <c r="E82" s="1">
        <v>2.06</v>
      </c>
      <c r="F82" s="1">
        <v>0.0</v>
      </c>
      <c r="G82" s="1">
        <v>2.06</v>
      </c>
      <c r="H82" s="1">
        <v>168.0</v>
      </c>
      <c r="I82" s="1">
        <v>81.42</v>
      </c>
      <c r="J82" s="1">
        <v>81.46</v>
      </c>
      <c r="K82" s="1" t="s">
        <v>44</v>
      </c>
      <c r="L82" s="1">
        <v>84.0</v>
      </c>
      <c r="M82" s="1">
        <v>84.0</v>
      </c>
    </row>
    <row r="83">
      <c r="A83" s="1" t="s">
        <v>41</v>
      </c>
      <c r="B83" s="1" t="s">
        <v>42</v>
      </c>
      <c r="C83" s="1">
        <v>507.88</v>
      </c>
      <c r="D83" s="1">
        <v>514.45</v>
      </c>
      <c r="E83" s="1">
        <v>6.57</v>
      </c>
      <c r="F83" s="1">
        <v>0.0</v>
      </c>
      <c r="G83" s="1">
        <v>6.57</v>
      </c>
      <c r="H83" s="1">
        <v>160.0</v>
      </c>
      <c r="I83" s="1">
        <v>24.35</v>
      </c>
      <c r="J83" s="1">
        <v>24.35</v>
      </c>
      <c r="K83" s="1" t="s">
        <v>43</v>
      </c>
      <c r="L83" s="1">
        <v>-160.0</v>
      </c>
      <c r="M83" s="1">
        <v>0.0</v>
      </c>
    </row>
    <row r="84">
      <c r="A84" s="1" t="s">
        <v>41</v>
      </c>
      <c r="B84" s="1" t="s">
        <v>42</v>
      </c>
      <c r="C84" s="1">
        <v>514.48</v>
      </c>
      <c r="D84" s="1">
        <v>521.9</v>
      </c>
      <c r="E84" s="1">
        <v>7.43</v>
      </c>
      <c r="F84" s="1">
        <v>0.0</v>
      </c>
      <c r="G84" s="1">
        <v>7.43</v>
      </c>
      <c r="H84" s="1">
        <v>160.0</v>
      </c>
      <c r="I84" s="1">
        <v>21.54</v>
      </c>
      <c r="J84" s="1">
        <v>21.54</v>
      </c>
      <c r="K84" s="1" t="s">
        <v>43</v>
      </c>
      <c r="L84" s="1">
        <v>-160.0</v>
      </c>
      <c r="M84" s="1">
        <v>0.0</v>
      </c>
    </row>
    <row r="85">
      <c r="A85" s="1" t="s">
        <v>41</v>
      </c>
      <c r="B85" s="1" t="s">
        <v>42</v>
      </c>
      <c r="C85" s="1">
        <v>521.94</v>
      </c>
      <c r="D85" s="1">
        <v>530.15</v>
      </c>
      <c r="E85" s="1">
        <v>8.21</v>
      </c>
      <c r="F85" s="1">
        <v>0.0</v>
      </c>
      <c r="G85" s="1">
        <v>8.21</v>
      </c>
      <c r="H85" s="1">
        <v>160.0</v>
      </c>
      <c r="I85" s="1">
        <v>19.49</v>
      </c>
      <c r="J85" s="1">
        <v>19.49</v>
      </c>
      <c r="K85" s="1" t="s">
        <v>43</v>
      </c>
      <c r="L85" s="1">
        <v>-160.0</v>
      </c>
      <c r="M85" s="1">
        <v>0.0</v>
      </c>
    </row>
    <row r="86">
      <c r="A86" s="1" t="s">
        <v>41</v>
      </c>
      <c r="B86" s="1" t="s">
        <v>42</v>
      </c>
      <c r="C86" s="1">
        <v>530.17</v>
      </c>
      <c r="D86" s="1">
        <v>538.34</v>
      </c>
      <c r="E86" s="1">
        <v>8.17</v>
      </c>
      <c r="F86" s="1">
        <v>0.0</v>
      </c>
      <c r="G86" s="1">
        <v>8.17</v>
      </c>
      <c r="H86" s="1">
        <v>160.0</v>
      </c>
      <c r="I86" s="1">
        <v>19.57</v>
      </c>
      <c r="J86" s="1">
        <v>19.57</v>
      </c>
      <c r="K86" s="1" t="s">
        <v>43</v>
      </c>
      <c r="L86" s="1">
        <v>-160.0</v>
      </c>
      <c r="M86" s="1">
        <v>0.0</v>
      </c>
    </row>
    <row r="87">
      <c r="A87" s="1" t="s">
        <v>41</v>
      </c>
      <c r="B87" s="1" t="s">
        <v>42</v>
      </c>
      <c r="C87" s="1">
        <v>538.39</v>
      </c>
      <c r="D87" s="1">
        <v>543.51</v>
      </c>
      <c r="E87" s="1">
        <v>5.12</v>
      </c>
      <c r="F87" s="1">
        <v>0.0</v>
      </c>
      <c r="G87" s="1">
        <v>5.12</v>
      </c>
      <c r="H87" s="1">
        <v>160.0</v>
      </c>
      <c r="I87" s="1">
        <v>31.23</v>
      </c>
      <c r="J87" s="1">
        <v>31.23</v>
      </c>
      <c r="K87" s="1" t="s">
        <v>43</v>
      </c>
      <c r="L87" s="1">
        <v>-160.0</v>
      </c>
      <c r="M87" s="1">
        <v>0.0</v>
      </c>
    </row>
    <row r="88">
      <c r="A88" s="1" t="s">
        <v>41</v>
      </c>
      <c r="B88" s="1" t="s">
        <v>42</v>
      </c>
      <c r="C88" s="1">
        <v>543.79</v>
      </c>
      <c r="D88" s="1">
        <v>552.72</v>
      </c>
      <c r="E88" s="1">
        <v>8.93</v>
      </c>
      <c r="F88" s="1">
        <v>0.0</v>
      </c>
      <c r="G88" s="1">
        <v>8.93</v>
      </c>
      <c r="H88" s="1">
        <v>160.0</v>
      </c>
      <c r="I88" s="1">
        <v>17.91</v>
      </c>
      <c r="J88" s="1">
        <v>17.91</v>
      </c>
      <c r="K88" s="1" t="s">
        <v>43</v>
      </c>
      <c r="L88" s="1">
        <v>-160.0</v>
      </c>
      <c r="M88" s="1">
        <v>0.0</v>
      </c>
    </row>
    <row r="89">
      <c r="A89" s="1" t="s">
        <v>41</v>
      </c>
      <c r="B89" s="1" t="s">
        <v>42</v>
      </c>
      <c r="C89" s="1">
        <v>552.83</v>
      </c>
      <c r="D89" s="1">
        <v>561.97</v>
      </c>
      <c r="E89" s="1">
        <v>9.14</v>
      </c>
      <c r="F89" s="1">
        <v>0.0</v>
      </c>
      <c r="G89" s="1">
        <v>9.14</v>
      </c>
      <c r="H89" s="1">
        <v>160.0</v>
      </c>
      <c r="I89" s="1">
        <v>17.5</v>
      </c>
      <c r="J89" s="1">
        <v>17.5</v>
      </c>
      <c r="K89" s="1" t="s">
        <v>43</v>
      </c>
      <c r="L89" s="1">
        <v>-160.0</v>
      </c>
      <c r="M89" s="1">
        <v>0.0</v>
      </c>
    </row>
    <row r="90">
      <c r="A90" s="1" t="s">
        <v>41</v>
      </c>
      <c r="B90" s="1" t="s">
        <v>42</v>
      </c>
      <c r="C90" s="1">
        <v>561.99</v>
      </c>
      <c r="D90" s="1">
        <v>564.35</v>
      </c>
      <c r="E90" s="1">
        <v>2.36</v>
      </c>
      <c r="F90" s="1">
        <v>0.0</v>
      </c>
      <c r="G90" s="1">
        <v>2.36</v>
      </c>
      <c r="H90" s="1">
        <v>168.0</v>
      </c>
      <c r="I90" s="1">
        <v>71.14</v>
      </c>
      <c r="J90" s="1">
        <v>71.19</v>
      </c>
      <c r="K90" s="1" t="s">
        <v>44</v>
      </c>
      <c r="L90" s="1">
        <v>84.0</v>
      </c>
      <c r="M90" s="1">
        <v>84.0</v>
      </c>
    </row>
    <row r="91">
      <c r="A91" s="1" t="s">
        <v>41</v>
      </c>
      <c r="B91" s="1" t="s">
        <v>42</v>
      </c>
      <c r="C91" s="1">
        <v>565.04</v>
      </c>
      <c r="D91" s="1">
        <v>567.35</v>
      </c>
      <c r="E91" s="1">
        <v>2.31</v>
      </c>
      <c r="F91" s="1">
        <v>0.0</v>
      </c>
      <c r="G91" s="1">
        <v>2.31</v>
      </c>
      <c r="H91" s="1">
        <v>168.0</v>
      </c>
      <c r="I91" s="1">
        <v>72.61</v>
      </c>
      <c r="J91" s="1">
        <v>72.65</v>
      </c>
      <c r="K91" s="1" t="s">
        <v>44</v>
      </c>
      <c r="L91" s="1">
        <v>84.0</v>
      </c>
      <c r="M91" s="1">
        <v>84.0</v>
      </c>
    </row>
    <row r="92">
      <c r="A92" s="1" t="s">
        <v>41</v>
      </c>
      <c r="B92" s="1" t="s">
        <v>42</v>
      </c>
      <c r="C92" s="1">
        <v>567.66</v>
      </c>
      <c r="D92" s="1">
        <v>575.57</v>
      </c>
      <c r="E92" s="1">
        <v>7.92</v>
      </c>
      <c r="F92" s="1">
        <v>0.0</v>
      </c>
      <c r="G92" s="1">
        <v>7.92</v>
      </c>
      <c r="H92" s="1">
        <v>160.0</v>
      </c>
      <c r="I92" s="1">
        <v>20.21</v>
      </c>
      <c r="J92" s="1">
        <v>20.21</v>
      </c>
      <c r="K92" s="1" t="s">
        <v>43</v>
      </c>
      <c r="L92" s="1">
        <v>-160.0</v>
      </c>
      <c r="M92" s="1">
        <v>0.0</v>
      </c>
    </row>
    <row r="93">
      <c r="A93" s="1" t="s">
        <v>41</v>
      </c>
      <c r="B93" s="1" t="s">
        <v>42</v>
      </c>
      <c r="C93" s="1">
        <v>575.57</v>
      </c>
      <c r="D93" s="1">
        <v>583.6</v>
      </c>
      <c r="E93" s="1">
        <v>8.03</v>
      </c>
      <c r="F93" s="1">
        <v>0.0</v>
      </c>
      <c r="G93" s="1">
        <v>8.03</v>
      </c>
      <c r="H93" s="1">
        <v>160.0</v>
      </c>
      <c r="I93" s="1">
        <v>19.93</v>
      </c>
      <c r="J93" s="1">
        <v>19.93</v>
      </c>
      <c r="K93" s="1" t="s">
        <v>43</v>
      </c>
      <c r="L93" s="1">
        <v>-160.0</v>
      </c>
      <c r="M93" s="1">
        <v>0.0</v>
      </c>
    </row>
    <row r="94">
      <c r="A94" s="1" t="s">
        <v>41</v>
      </c>
      <c r="B94" s="1" t="s">
        <v>42</v>
      </c>
      <c r="C94" s="1">
        <v>583.7</v>
      </c>
      <c r="D94" s="1">
        <v>593.53</v>
      </c>
      <c r="E94" s="1">
        <v>9.83</v>
      </c>
      <c r="F94" s="1">
        <v>0.0</v>
      </c>
      <c r="G94" s="1">
        <v>9.83</v>
      </c>
      <c r="H94" s="1">
        <v>160.0</v>
      </c>
      <c r="I94" s="1">
        <v>16.28</v>
      </c>
      <c r="J94" s="1">
        <v>16.28</v>
      </c>
      <c r="K94" s="1" t="s">
        <v>43</v>
      </c>
      <c r="L94" s="1">
        <v>-160.0</v>
      </c>
      <c r="M94" s="1">
        <v>0.0</v>
      </c>
    </row>
    <row r="95">
      <c r="A95" s="1" t="s">
        <v>41</v>
      </c>
      <c r="B95" s="1" t="s">
        <v>42</v>
      </c>
      <c r="C95" s="1">
        <v>593.56</v>
      </c>
      <c r="D95" s="1">
        <v>602.16</v>
      </c>
      <c r="E95" s="1">
        <v>8.6</v>
      </c>
      <c r="F95" s="1">
        <v>0.0</v>
      </c>
      <c r="G95" s="1">
        <v>8.6</v>
      </c>
      <c r="H95" s="1">
        <v>160.0</v>
      </c>
      <c r="I95" s="1">
        <v>18.6</v>
      </c>
      <c r="J95" s="1">
        <v>18.6</v>
      </c>
      <c r="K95" s="1" t="s">
        <v>43</v>
      </c>
      <c r="L95" s="1">
        <v>-160.0</v>
      </c>
      <c r="M95" s="1">
        <v>0.0</v>
      </c>
    </row>
    <row r="96">
      <c r="A96" s="1" t="s">
        <v>41</v>
      </c>
      <c r="B96" s="1" t="s">
        <v>42</v>
      </c>
      <c r="C96" s="1">
        <v>602.2</v>
      </c>
      <c r="D96" s="1">
        <v>609.74</v>
      </c>
      <c r="E96" s="1">
        <v>7.53</v>
      </c>
      <c r="F96" s="1">
        <v>0.0</v>
      </c>
      <c r="G96" s="1">
        <v>7.53</v>
      </c>
      <c r="H96" s="1">
        <v>160.0</v>
      </c>
      <c r="I96" s="1">
        <v>21.24</v>
      </c>
      <c r="J96" s="1">
        <v>21.24</v>
      </c>
      <c r="K96" s="1" t="s">
        <v>43</v>
      </c>
      <c r="L96" s="1">
        <v>-160.0</v>
      </c>
      <c r="M96" s="1">
        <v>0.0</v>
      </c>
    </row>
    <row r="97">
      <c r="A97" s="1" t="s">
        <v>41</v>
      </c>
      <c r="B97" s="1" t="s">
        <v>42</v>
      </c>
      <c r="C97" s="1">
        <v>609.77</v>
      </c>
      <c r="D97" s="1">
        <v>619.34</v>
      </c>
      <c r="E97" s="1">
        <v>9.57</v>
      </c>
      <c r="F97" s="1">
        <v>0.0</v>
      </c>
      <c r="G97" s="1">
        <v>9.57</v>
      </c>
      <c r="H97" s="1">
        <v>160.0</v>
      </c>
      <c r="I97" s="1">
        <v>16.72</v>
      </c>
      <c r="J97" s="1">
        <v>16.72</v>
      </c>
      <c r="K97" s="1" t="s">
        <v>43</v>
      </c>
      <c r="L97" s="1">
        <v>-160.0</v>
      </c>
      <c r="M97" s="1">
        <v>0.0</v>
      </c>
    </row>
    <row r="98">
      <c r="A98" s="1" t="s">
        <v>41</v>
      </c>
      <c r="B98" s="1" t="s">
        <v>42</v>
      </c>
      <c r="C98" s="1">
        <v>619.36</v>
      </c>
      <c r="D98" s="1">
        <v>629.67</v>
      </c>
      <c r="E98" s="1">
        <v>10.31</v>
      </c>
      <c r="F98" s="1">
        <v>0.0</v>
      </c>
      <c r="G98" s="1">
        <v>10.31</v>
      </c>
      <c r="H98" s="1">
        <v>160.0</v>
      </c>
      <c r="I98" s="1">
        <v>15.52</v>
      </c>
      <c r="J98" s="1">
        <v>15.52</v>
      </c>
      <c r="K98" s="1" t="s">
        <v>43</v>
      </c>
      <c r="L98" s="1">
        <v>-160.0</v>
      </c>
      <c r="M98" s="1">
        <v>0.0</v>
      </c>
    </row>
    <row r="99">
      <c r="A99" s="1" t="s">
        <v>41</v>
      </c>
      <c r="B99" s="1" t="s">
        <v>42</v>
      </c>
      <c r="C99" s="1">
        <v>629.69</v>
      </c>
      <c r="D99" s="1">
        <v>632.59</v>
      </c>
      <c r="E99" s="1">
        <v>2.9</v>
      </c>
      <c r="F99" s="1">
        <v>0.0</v>
      </c>
      <c r="G99" s="1">
        <v>2.9</v>
      </c>
      <c r="H99" s="1">
        <v>168.0</v>
      </c>
      <c r="I99" s="1">
        <v>57.87</v>
      </c>
      <c r="J99" s="1">
        <v>57.89</v>
      </c>
      <c r="K99" s="1" t="s">
        <v>44</v>
      </c>
      <c r="L99" s="1">
        <v>84.0</v>
      </c>
      <c r="M99" s="1">
        <v>84.0</v>
      </c>
    </row>
    <row r="100">
      <c r="A100" s="1" t="s">
        <v>41</v>
      </c>
      <c r="B100" s="1" t="s">
        <v>42</v>
      </c>
      <c r="C100" s="1">
        <v>632.71</v>
      </c>
      <c r="D100" s="1">
        <v>635.37</v>
      </c>
      <c r="E100" s="1">
        <v>2.66</v>
      </c>
      <c r="F100" s="1">
        <v>0.0</v>
      </c>
      <c r="G100" s="1">
        <v>2.66</v>
      </c>
      <c r="H100" s="1">
        <v>168.0</v>
      </c>
      <c r="I100" s="1">
        <v>63.23</v>
      </c>
      <c r="J100" s="1">
        <v>63.26</v>
      </c>
      <c r="K100" s="1" t="s">
        <v>44</v>
      </c>
      <c r="L100" s="1">
        <v>84.0</v>
      </c>
      <c r="M100" s="1">
        <v>84.0</v>
      </c>
    </row>
    <row r="101">
      <c r="A101" s="1" t="s">
        <v>41</v>
      </c>
      <c r="B101" s="1" t="s">
        <v>42</v>
      </c>
      <c r="C101" s="1">
        <v>635.61</v>
      </c>
      <c r="D101" s="1">
        <v>645.37</v>
      </c>
      <c r="E101" s="1">
        <v>9.76</v>
      </c>
      <c r="F101" s="1">
        <v>0.0</v>
      </c>
      <c r="G101" s="1">
        <v>9.76</v>
      </c>
      <c r="H101" s="1">
        <v>160.0</v>
      </c>
      <c r="I101" s="1">
        <v>16.39</v>
      </c>
      <c r="J101" s="1">
        <v>16.39</v>
      </c>
      <c r="K101" s="1" t="s">
        <v>43</v>
      </c>
      <c r="L101" s="1">
        <v>-160.0</v>
      </c>
      <c r="M101" s="1">
        <v>0.0</v>
      </c>
    </row>
    <row r="102">
      <c r="A102" s="1" t="s">
        <v>41</v>
      </c>
      <c r="B102" s="1" t="s">
        <v>42</v>
      </c>
      <c r="C102" s="1">
        <v>645.41</v>
      </c>
      <c r="D102" s="1">
        <v>651.72</v>
      </c>
      <c r="E102" s="1">
        <v>6.31</v>
      </c>
      <c r="F102" s="1">
        <v>0.0</v>
      </c>
      <c r="G102" s="1">
        <v>6.31</v>
      </c>
      <c r="H102" s="1">
        <v>160.0</v>
      </c>
      <c r="I102" s="1">
        <v>25.36</v>
      </c>
      <c r="J102" s="1">
        <v>25.36</v>
      </c>
      <c r="K102" s="1" t="s">
        <v>43</v>
      </c>
      <c r="L102" s="1">
        <v>-160.0</v>
      </c>
      <c r="M102" s="1">
        <v>0.0</v>
      </c>
    </row>
    <row r="105">
      <c r="A105" s="77" t="s">
        <v>45</v>
      </c>
    </row>
    <row r="106">
      <c r="A106" s="78" t="s">
        <v>46</v>
      </c>
      <c r="B106" s="79"/>
      <c r="C106" s="79"/>
      <c r="D106" s="79"/>
      <c r="E106" s="80">
        <f t="shared" ref="E106:J106" si="1">SUMIF($K$2:$K$103,"superdense",E1:E103)</f>
        <v>110.9</v>
      </c>
      <c r="F106" s="80">
        <f t="shared" si="1"/>
        <v>0</v>
      </c>
      <c r="G106" s="80">
        <f t="shared" si="1"/>
        <v>110.89</v>
      </c>
      <c r="H106" s="80">
        <f t="shared" si="1"/>
        <v>3608</v>
      </c>
      <c r="I106" s="80">
        <f t="shared" si="1"/>
        <v>994.61</v>
      </c>
      <c r="J106" s="80">
        <f t="shared" si="1"/>
        <v>994.98</v>
      </c>
      <c r="K106" s="80"/>
      <c r="L106" s="80">
        <f>IFERROR(__xludf.DUMMYFUNCTION("SUM(FILTER(L$1:L$103,$K$1:$K$103=""superdense""))"),1848.0)</f>
        <v>1848</v>
      </c>
      <c r="M106" s="80">
        <f>IFERROR(__xludf.DUMMYFUNCTION("SUM(FILTER(M1:M103,$K$1:$K$103=""superdense""))"),1848.0)</f>
        <v>1848</v>
      </c>
      <c r="N106" s="79"/>
      <c r="O106" s="79"/>
      <c r="P106" s="79"/>
      <c r="Q106" s="79"/>
      <c r="R106" s="79"/>
      <c r="S106" s="79"/>
      <c r="T106" s="79"/>
      <c r="U106" s="79"/>
      <c r="V106" s="79"/>
      <c r="W106" s="79"/>
      <c r="X106" s="79"/>
      <c r="Y106" s="79"/>
      <c r="Z106" s="79"/>
    </row>
    <row r="107">
      <c r="A107" s="78" t="s">
        <v>47</v>
      </c>
      <c r="B107" s="79"/>
      <c r="C107" s="79"/>
      <c r="D107" s="79"/>
      <c r="E107" s="80">
        <f>AVERAGEIF(K2:K104,"superdense",E2:E103)</f>
        <v>2.488181818</v>
      </c>
      <c r="F107" s="80">
        <f t="shared" ref="F107:J107" si="2">AVERAGEIF($K$2:$K$103,"superdense",F2:F103)</f>
        <v>0</v>
      </c>
      <c r="G107" s="80">
        <f t="shared" si="2"/>
        <v>2.487727273</v>
      </c>
      <c r="H107" s="80">
        <f t="shared" si="2"/>
        <v>168</v>
      </c>
      <c r="I107" s="80">
        <f t="shared" si="2"/>
        <v>68.65636364</v>
      </c>
      <c r="J107" s="80">
        <f t="shared" si="2"/>
        <v>68.69</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IFERROR(__xludf.DUMMYFUNCTION("MAX(FILTER(E1:E103,$K$1:$K$103=""superdense""))"),3.28)</f>
        <v>3.28</v>
      </c>
      <c r="F108" s="81">
        <f>IFERROR(__xludf.DUMMYFUNCTION("MAX(FILTER(F1:F103,$K$1:$K$103=""superdense""))"),0.0)</f>
        <v>0</v>
      </c>
      <c r="G108" s="81">
        <f>IFERROR(__xludf.DUMMYFUNCTION("MAX(FILTER(G1:G103,$K$1:$K$103=""superdense""))"),3.28)</f>
        <v>3.28</v>
      </c>
      <c r="H108" s="81">
        <f>IFERROR(__xludf.DUMMYFUNCTION("MAX(FILTER(H1:H103,$K$1:$K$103=""superdense""))"),168.0)</f>
        <v>168</v>
      </c>
      <c r="I108" s="81">
        <f>IFERROR(__xludf.DUMMYFUNCTION("MAX(FILTER(I1:I103,$K$1:$K$103=""superdense""))"),82.31)</f>
        <v>82.31</v>
      </c>
      <c r="J108" s="81">
        <f>IFERROR(__xludf.DUMMYFUNCTION("MAX(FILTER(J1:J103,$K$1:$K$103=""superdense""))"),82.35)</f>
        <v>82.35</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IFERROR(__xludf.DUMMYFUNCTION("MIN(FILTER(E1:E103,$K$1:$K$103=""superdense""))"),2.04)</f>
        <v>2.04</v>
      </c>
      <c r="F109" s="82">
        <f>IFERROR(__xludf.DUMMYFUNCTION("MIN(FILTER(F1:F103,$K$1:$K$103=""superdense""))"),0.0)</f>
        <v>0</v>
      </c>
      <c r="G109" s="82">
        <f>IFERROR(__xludf.DUMMYFUNCTION("MIN(FILTER(G1:G103,$K$1:$K$103=""superdense""))"),2.04)</f>
        <v>2.04</v>
      </c>
      <c r="H109" s="82">
        <f>IFERROR(__xludf.DUMMYFUNCTION("MIN(FILTER(H1:H103,$K$1:$K$103=""superdense""))"),168.0)</f>
        <v>168</v>
      </c>
      <c r="I109" s="82">
        <f>IFERROR(__xludf.DUMMYFUNCTION("MIN(FILTER(I1:I103,$K1:$K103=""superdense""))"),51.21)</f>
        <v>51.21</v>
      </c>
      <c r="J109" s="82">
        <f>IFERROR(__xludf.DUMMYFUNCTION("MIN(FILTER(J1:J103,$K1:$K103=""superdense""))"),51.22)</f>
        <v>51.22</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IFERROR(__xludf.DUMMYFUNCTION("MEDIAN(FILTER(E1:E103,$K$1:$K$103=""superdense""))"),2.485)</f>
        <v>2.485</v>
      </c>
      <c r="F110" s="83">
        <f>IFERROR(__xludf.DUMMYFUNCTION("MEDIAN(FILTER(F1:F103,$K$1:$K$103=""superdense""))"),0.0)</f>
        <v>0</v>
      </c>
      <c r="G110" s="83">
        <f>IFERROR(__xludf.DUMMYFUNCTION("MEDIAN(FILTER(G1:G103,$K$1:$K$103=""superdense""))"),2.485)</f>
        <v>2.485</v>
      </c>
      <c r="H110" s="83">
        <f>IFERROR(__xludf.DUMMYFUNCTION("MEDIAN(FILTER(H1:H103,$K$1:$K$103=""superdense""))"),168.0)</f>
        <v>168</v>
      </c>
      <c r="I110" s="83">
        <f>IFERROR(__xludf.DUMMYFUNCTION("MEDIAN(FILTER(I1:I103,$K$1:$K$103=""superdense""))"),67.66999999999999)</f>
        <v>67.67</v>
      </c>
      <c r="J110" s="83">
        <f>IFERROR(__xludf.DUMMYFUNCTION("MEDIAN(FILTER(J1:J103,$K$1:$K$103=""superdense""))"),67.71000000000001)</f>
        <v>67.71</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IFERROR(__xludf.DUMMYFUNCTION("STDEV.S(FILTER(E1:E103,$K$1:$K$103=""superdense""))"),0.3372244746757659)</f>
        <v>0.3372244747</v>
      </c>
      <c r="F111" s="83">
        <f>IFERROR(__xludf.DUMMYFUNCTION("STDEV.S(FILTER(F1:F103,$K$1:$K$103=""superdense""))"),0.0)</f>
        <v>0</v>
      </c>
      <c r="G111" s="83">
        <f>IFERROR(__xludf.DUMMYFUNCTION("STDEV.S(FILTER(G1:G103,$K$1:$K$103=""superdense""))"),0.33704502762887717)</f>
        <v>0.3370450276</v>
      </c>
      <c r="H111" s="83">
        <f>IFERROR(__xludf.DUMMYFUNCTION("STDEV.S(FILTER(H1:H103,$K$1:$K$103=""superdense""))"),0.0)</f>
        <v>0</v>
      </c>
      <c r="I111" s="83">
        <f>IFERROR(__xludf.DUMMYFUNCTION("STDEV.S(FILTER(I1:I103,$K$1:$K$103=""superdense""))"),8.95373428105601)</f>
        <v>8.953734281</v>
      </c>
      <c r="J111" s="83">
        <f>IFERROR(__xludf.DUMMYFUNCTION("STDEV.S(FILTER(J1:J103,$K$1:$K$103=""superdense""))"),8.959847468939785)</f>
        <v>8.959847469</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12640</v>
      </c>
    </row>
    <row r="131">
      <c r="A131" s="77" t="s">
        <v>54</v>
      </c>
      <c r="B131" s="3">
        <f>SUM(H2:H103)-B130</f>
        <v>3696</v>
      </c>
    </row>
    <row r="132">
      <c r="A132" s="77" t="s">
        <v>55</v>
      </c>
      <c r="B132" s="3">
        <f>SUM(M2:M103)</f>
        <v>1848</v>
      </c>
    </row>
    <row r="133">
      <c r="A133" s="77" t="s">
        <v>56</v>
      </c>
      <c r="B133" s="3">
        <f>B131/B132</f>
        <v>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1.63</v>
      </c>
      <c r="D2" s="1">
        <v>8.58</v>
      </c>
      <c r="E2" s="1">
        <v>6.94</v>
      </c>
      <c r="F2" s="1">
        <v>0.0</v>
      </c>
      <c r="G2" s="1">
        <v>6.94</v>
      </c>
      <c r="H2" s="1">
        <v>160.0</v>
      </c>
      <c r="I2" s="1">
        <v>23.05</v>
      </c>
      <c r="J2" s="1">
        <v>23.05</v>
      </c>
      <c r="K2" s="1" t="s">
        <v>43</v>
      </c>
      <c r="L2" s="1">
        <v>-160.0</v>
      </c>
      <c r="M2" s="1">
        <v>0.0</v>
      </c>
    </row>
    <row r="3">
      <c r="A3" s="1" t="s">
        <v>41</v>
      </c>
      <c r="B3" s="1" t="s">
        <v>42</v>
      </c>
      <c r="C3" s="1">
        <v>8.64</v>
      </c>
      <c r="D3" s="1">
        <v>18.34</v>
      </c>
      <c r="E3" s="1">
        <v>9.7</v>
      </c>
      <c r="F3" s="1">
        <v>0.0</v>
      </c>
      <c r="G3" s="1">
        <v>9.7</v>
      </c>
      <c r="H3" s="1">
        <v>160.0</v>
      </c>
      <c r="I3" s="1">
        <v>16.5</v>
      </c>
      <c r="J3" s="1">
        <v>16.5</v>
      </c>
      <c r="K3" s="1" t="s">
        <v>43</v>
      </c>
      <c r="L3" s="1">
        <v>-160.0</v>
      </c>
      <c r="M3" s="1">
        <v>0.0</v>
      </c>
    </row>
    <row r="4">
      <c r="A4" s="1" t="s">
        <v>41</v>
      </c>
      <c r="B4" s="1" t="s">
        <v>42</v>
      </c>
      <c r="C4" s="1">
        <v>18.52</v>
      </c>
      <c r="D4" s="1">
        <v>26.46</v>
      </c>
      <c r="E4" s="1">
        <v>7.94</v>
      </c>
      <c r="F4" s="1">
        <v>0.0</v>
      </c>
      <c r="G4" s="1">
        <v>7.94</v>
      </c>
      <c r="H4" s="1">
        <v>160.0</v>
      </c>
      <c r="I4" s="1">
        <v>20.14</v>
      </c>
      <c r="J4" s="1">
        <v>20.14</v>
      </c>
      <c r="K4" s="1" t="s">
        <v>43</v>
      </c>
      <c r="L4" s="1">
        <v>-160.0</v>
      </c>
      <c r="M4" s="1">
        <v>0.0</v>
      </c>
    </row>
    <row r="5">
      <c r="A5" s="1" t="s">
        <v>41</v>
      </c>
      <c r="B5" s="1" t="s">
        <v>42</v>
      </c>
      <c r="C5" s="1">
        <v>26.58</v>
      </c>
      <c r="D5" s="1">
        <v>36.34</v>
      </c>
      <c r="E5" s="1">
        <v>9.76</v>
      </c>
      <c r="F5" s="1">
        <v>0.0</v>
      </c>
      <c r="G5" s="1">
        <v>9.76</v>
      </c>
      <c r="H5" s="1">
        <v>160.0</v>
      </c>
      <c r="I5" s="1">
        <v>16.39</v>
      </c>
      <c r="J5" s="1">
        <v>16.39</v>
      </c>
      <c r="K5" s="1" t="s">
        <v>43</v>
      </c>
      <c r="L5" s="1">
        <v>-160.0</v>
      </c>
      <c r="M5" s="1">
        <v>0.0</v>
      </c>
    </row>
    <row r="6">
      <c r="A6" s="1" t="s">
        <v>41</v>
      </c>
      <c r="B6" s="1" t="s">
        <v>42</v>
      </c>
      <c r="C6" s="1">
        <v>36.45</v>
      </c>
      <c r="D6" s="1">
        <v>43.87</v>
      </c>
      <c r="E6" s="1">
        <v>7.41</v>
      </c>
      <c r="F6" s="1">
        <v>0.0</v>
      </c>
      <c r="G6" s="1">
        <v>7.41</v>
      </c>
      <c r="H6" s="1">
        <v>160.0</v>
      </c>
      <c r="I6" s="1">
        <v>21.58</v>
      </c>
      <c r="J6" s="1">
        <v>21.58</v>
      </c>
      <c r="K6" s="1" t="s">
        <v>43</v>
      </c>
      <c r="L6" s="1">
        <v>-160.0</v>
      </c>
      <c r="M6" s="1">
        <v>0.0</v>
      </c>
    </row>
    <row r="7">
      <c r="A7" s="1" t="s">
        <v>41</v>
      </c>
      <c r="B7" s="1" t="s">
        <v>42</v>
      </c>
      <c r="C7" s="1">
        <v>43.98</v>
      </c>
      <c r="D7" s="1">
        <v>50.78</v>
      </c>
      <c r="E7" s="1">
        <v>6.8</v>
      </c>
      <c r="F7" s="1">
        <v>0.0</v>
      </c>
      <c r="G7" s="1">
        <v>6.8</v>
      </c>
      <c r="H7" s="1">
        <v>160.0</v>
      </c>
      <c r="I7" s="1">
        <v>23.55</v>
      </c>
      <c r="J7" s="1">
        <v>23.55</v>
      </c>
      <c r="K7" s="1" t="s">
        <v>43</v>
      </c>
      <c r="L7" s="1">
        <v>-160.0</v>
      </c>
      <c r="M7" s="1">
        <v>0.0</v>
      </c>
    </row>
    <row r="8">
      <c r="A8" s="1" t="s">
        <v>41</v>
      </c>
      <c r="B8" s="1" t="s">
        <v>42</v>
      </c>
      <c r="C8" s="1">
        <v>50.82</v>
      </c>
      <c r="D8" s="1">
        <v>57.35</v>
      </c>
      <c r="E8" s="1">
        <v>6.53</v>
      </c>
      <c r="F8" s="1">
        <v>0.0</v>
      </c>
      <c r="G8" s="1">
        <v>6.53</v>
      </c>
      <c r="H8" s="1">
        <v>160.0</v>
      </c>
      <c r="I8" s="1">
        <v>24.52</v>
      </c>
      <c r="J8" s="1">
        <v>24.52</v>
      </c>
      <c r="K8" s="1" t="s">
        <v>43</v>
      </c>
      <c r="L8" s="1">
        <v>-160.0</v>
      </c>
      <c r="M8" s="1">
        <v>0.0</v>
      </c>
    </row>
    <row r="9">
      <c r="A9" s="1" t="s">
        <v>41</v>
      </c>
      <c r="B9" s="1" t="s">
        <v>42</v>
      </c>
      <c r="C9" s="1">
        <v>57.47</v>
      </c>
      <c r="D9" s="1">
        <v>62.91</v>
      </c>
      <c r="E9" s="1">
        <v>5.44</v>
      </c>
      <c r="F9" s="1">
        <v>0.0</v>
      </c>
      <c r="G9" s="1">
        <v>5.44</v>
      </c>
      <c r="H9" s="1">
        <v>160.0</v>
      </c>
      <c r="I9" s="1">
        <v>29.4</v>
      </c>
      <c r="J9" s="1">
        <v>29.4</v>
      </c>
      <c r="K9" s="1" t="s">
        <v>43</v>
      </c>
      <c r="L9" s="1">
        <v>-160.0</v>
      </c>
      <c r="M9" s="1">
        <v>0.0</v>
      </c>
    </row>
    <row r="10">
      <c r="A10" s="1" t="s">
        <v>41</v>
      </c>
      <c r="B10" s="1" t="s">
        <v>42</v>
      </c>
      <c r="C10" s="1">
        <v>63.24</v>
      </c>
      <c r="D10" s="1">
        <v>65.9</v>
      </c>
      <c r="E10" s="1">
        <v>2.66</v>
      </c>
      <c r="F10" s="1">
        <v>0.0</v>
      </c>
      <c r="G10" s="1">
        <v>2.66</v>
      </c>
      <c r="H10" s="1">
        <v>168.0</v>
      </c>
      <c r="I10" s="1">
        <v>63.23</v>
      </c>
      <c r="J10" s="1">
        <v>63.26</v>
      </c>
      <c r="K10" s="1" t="s">
        <v>44</v>
      </c>
      <c r="L10" s="1">
        <v>84.0</v>
      </c>
      <c r="M10" s="1">
        <v>84.0</v>
      </c>
    </row>
    <row r="11">
      <c r="A11" s="1" t="s">
        <v>41</v>
      </c>
      <c r="B11" s="1" t="s">
        <v>42</v>
      </c>
      <c r="C11" s="1">
        <v>66.51</v>
      </c>
      <c r="D11" s="1">
        <v>68.94</v>
      </c>
      <c r="E11" s="1">
        <v>2.43</v>
      </c>
      <c r="F11" s="1">
        <v>0.0</v>
      </c>
      <c r="G11" s="1">
        <v>2.43</v>
      </c>
      <c r="H11" s="1">
        <v>168.0</v>
      </c>
      <c r="I11" s="1">
        <v>69.12</v>
      </c>
      <c r="J11" s="1">
        <v>69.15</v>
      </c>
      <c r="K11" s="1" t="s">
        <v>44</v>
      </c>
      <c r="L11" s="1">
        <v>84.0</v>
      </c>
      <c r="M11" s="1">
        <v>84.0</v>
      </c>
    </row>
    <row r="12">
      <c r="A12" s="1" t="s">
        <v>41</v>
      </c>
      <c r="B12" s="1" t="s">
        <v>42</v>
      </c>
      <c r="C12" s="1">
        <v>69.17</v>
      </c>
      <c r="D12" s="1">
        <v>75.06</v>
      </c>
      <c r="E12" s="1">
        <v>5.9</v>
      </c>
      <c r="F12" s="1">
        <v>0.0</v>
      </c>
      <c r="G12" s="1">
        <v>5.9</v>
      </c>
      <c r="H12" s="1">
        <v>160.0</v>
      </c>
      <c r="I12" s="1">
        <v>27.13</v>
      </c>
      <c r="J12" s="1">
        <v>27.13</v>
      </c>
      <c r="K12" s="1" t="s">
        <v>43</v>
      </c>
      <c r="L12" s="1">
        <v>-160.0</v>
      </c>
      <c r="M12" s="1">
        <v>0.0</v>
      </c>
    </row>
    <row r="13">
      <c r="A13" s="1" t="s">
        <v>41</v>
      </c>
      <c r="B13" s="1" t="s">
        <v>42</v>
      </c>
      <c r="C13" s="1">
        <v>75.09</v>
      </c>
      <c r="D13" s="1">
        <v>85.15</v>
      </c>
      <c r="E13" s="1">
        <v>10.07</v>
      </c>
      <c r="F13" s="1">
        <v>0.0</v>
      </c>
      <c r="G13" s="1">
        <v>10.07</v>
      </c>
      <c r="H13" s="1">
        <v>160.0</v>
      </c>
      <c r="I13" s="1">
        <v>15.89</v>
      </c>
      <c r="J13" s="1">
        <v>15.89</v>
      </c>
      <c r="K13" s="1" t="s">
        <v>43</v>
      </c>
      <c r="L13" s="1">
        <v>-160.0</v>
      </c>
      <c r="M13" s="1">
        <v>0.0</v>
      </c>
    </row>
    <row r="14">
      <c r="A14" s="1" t="s">
        <v>41</v>
      </c>
      <c r="B14" s="1" t="s">
        <v>42</v>
      </c>
      <c r="C14" s="1">
        <v>85.34</v>
      </c>
      <c r="D14" s="1">
        <v>96.16</v>
      </c>
      <c r="E14" s="1">
        <v>10.82</v>
      </c>
      <c r="F14" s="1">
        <v>0.0</v>
      </c>
      <c r="G14" s="1">
        <v>10.82</v>
      </c>
      <c r="H14" s="1">
        <v>160.0</v>
      </c>
      <c r="I14" s="1">
        <v>14.79</v>
      </c>
      <c r="J14" s="1">
        <v>14.79</v>
      </c>
      <c r="K14" s="1" t="s">
        <v>43</v>
      </c>
      <c r="L14" s="1">
        <v>-160.0</v>
      </c>
      <c r="M14" s="1">
        <v>0.0</v>
      </c>
    </row>
    <row r="15">
      <c r="A15" s="1" t="s">
        <v>41</v>
      </c>
      <c r="B15" s="1" t="s">
        <v>42</v>
      </c>
      <c r="C15" s="1">
        <v>96.2</v>
      </c>
      <c r="D15" s="1">
        <v>103.99</v>
      </c>
      <c r="E15" s="1">
        <v>7.78</v>
      </c>
      <c r="F15" s="1">
        <v>0.0</v>
      </c>
      <c r="G15" s="1">
        <v>7.78</v>
      </c>
      <c r="H15" s="1">
        <v>160.0</v>
      </c>
      <c r="I15" s="1">
        <v>20.55</v>
      </c>
      <c r="J15" s="1">
        <v>20.55</v>
      </c>
      <c r="K15" s="1" t="s">
        <v>43</v>
      </c>
      <c r="L15" s="1">
        <v>-160.0</v>
      </c>
      <c r="M15" s="1">
        <v>0.0</v>
      </c>
    </row>
    <row r="16">
      <c r="A16" s="1" t="s">
        <v>41</v>
      </c>
      <c r="B16" s="1" t="s">
        <v>42</v>
      </c>
      <c r="C16" s="1">
        <v>104.11</v>
      </c>
      <c r="D16" s="1">
        <v>111.91</v>
      </c>
      <c r="E16" s="1">
        <v>7.81</v>
      </c>
      <c r="F16" s="1">
        <v>0.0</v>
      </c>
      <c r="G16" s="1">
        <v>7.81</v>
      </c>
      <c r="H16" s="1">
        <v>160.0</v>
      </c>
      <c r="I16" s="1">
        <v>20.5</v>
      </c>
      <c r="J16" s="1">
        <v>20.5</v>
      </c>
      <c r="K16" s="1" t="s">
        <v>43</v>
      </c>
      <c r="L16" s="1">
        <v>-160.0</v>
      </c>
      <c r="M16" s="1">
        <v>0.0</v>
      </c>
    </row>
    <row r="17">
      <c r="A17" s="1" t="s">
        <v>41</v>
      </c>
      <c r="B17" s="1" t="s">
        <v>42</v>
      </c>
      <c r="C17" s="1">
        <v>111.97</v>
      </c>
      <c r="D17" s="1">
        <v>116.9</v>
      </c>
      <c r="E17" s="1">
        <v>4.93</v>
      </c>
      <c r="F17" s="1">
        <v>0.0</v>
      </c>
      <c r="G17" s="1">
        <v>4.93</v>
      </c>
      <c r="H17" s="1">
        <v>160.0</v>
      </c>
      <c r="I17" s="1">
        <v>32.43</v>
      </c>
      <c r="J17" s="1">
        <v>32.43</v>
      </c>
      <c r="K17" s="1" t="s">
        <v>43</v>
      </c>
      <c r="L17" s="1">
        <v>-160.0</v>
      </c>
      <c r="M17" s="1">
        <v>0.0</v>
      </c>
    </row>
    <row r="18">
      <c r="A18" s="1" t="s">
        <v>41</v>
      </c>
      <c r="B18" s="1" t="s">
        <v>42</v>
      </c>
      <c r="C18" s="1">
        <v>117.02</v>
      </c>
      <c r="D18" s="1">
        <v>122.63</v>
      </c>
      <c r="E18" s="1">
        <v>5.61</v>
      </c>
      <c r="F18" s="1">
        <v>0.0</v>
      </c>
      <c r="G18" s="1">
        <v>5.61</v>
      </c>
      <c r="H18" s="1">
        <v>160.0</v>
      </c>
      <c r="I18" s="1">
        <v>28.53</v>
      </c>
      <c r="J18" s="1">
        <v>28.53</v>
      </c>
      <c r="K18" s="1" t="s">
        <v>43</v>
      </c>
      <c r="L18" s="1">
        <v>-160.0</v>
      </c>
      <c r="M18" s="1">
        <v>0.0</v>
      </c>
    </row>
    <row r="19">
      <c r="A19" s="1" t="s">
        <v>41</v>
      </c>
      <c r="B19" s="1" t="s">
        <v>42</v>
      </c>
      <c r="C19" s="1">
        <v>122.75</v>
      </c>
      <c r="D19" s="1">
        <v>129.7</v>
      </c>
      <c r="E19" s="1">
        <v>6.95</v>
      </c>
      <c r="F19" s="1">
        <v>0.0</v>
      </c>
      <c r="G19" s="1">
        <v>6.95</v>
      </c>
      <c r="H19" s="1">
        <v>160.0</v>
      </c>
      <c r="I19" s="1">
        <v>23.04</v>
      </c>
      <c r="J19" s="1">
        <v>23.04</v>
      </c>
      <c r="K19" s="1" t="s">
        <v>43</v>
      </c>
      <c r="L19" s="1">
        <v>-160.0</v>
      </c>
      <c r="M19" s="1">
        <v>0.0</v>
      </c>
    </row>
    <row r="20">
      <c r="A20" s="1" t="s">
        <v>41</v>
      </c>
      <c r="B20" s="1" t="s">
        <v>42</v>
      </c>
      <c r="C20" s="1">
        <v>129.76</v>
      </c>
      <c r="D20" s="1">
        <v>132.57</v>
      </c>
      <c r="E20" s="1">
        <v>2.81</v>
      </c>
      <c r="F20" s="1">
        <v>0.0</v>
      </c>
      <c r="G20" s="1">
        <v>2.81</v>
      </c>
      <c r="H20" s="1">
        <v>168.0</v>
      </c>
      <c r="I20" s="1">
        <v>59.86</v>
      </c>
      <c r="J20" s="1">
        <v>59.88</v>
      </c>
      <c r="K20" s="1" t="s">
        <v>44</v>
      </c>
      <c r="L20" s="1">
        <v>84.0</v>
      </c>
      <c r="M20" s="1">
        <v>84.0</v>
      </c>
    </row>
    <row r="21">
      <c r="A21" s="1" t="s">
        <v>41</v>
      </c>
      <c r="B21" s="1" t="s">
        <v>42</v>
      </c>
      <c r="C21" s="1">
        <v>132.77</v>
      </c>
      <c r="D21" s="1">
        <v>135.56</v>
      </c>
      <c r="E21" s="1">
        <v>2.79</v>
      </c>
      <c r="F21" s="1">
        <v>0.0</v>
      </c>
      <c r="G21" s="1">
        <v>2.79</v>
      </c>
      <c r="H21" s="1">
        <v>168.0</v>
      </c>
      <c r="I21" s="1">
        <v>60.22</v>
      </c>
      <c r="J21" s="1">
        <v>60.24</v>
      </c>
      <c r="K21" s="1" t="s">
        <v>44</v>
      </c>
      <c r="L21" s="1">
        <v>84.0</v>
      </c>
      <c r="M21" s="1">
        <v>84.0</v>
      </c>
    </row>
    <row r="22">
      <c r="A22" s="1" t="s">
        <v>41</v>
      </c>
      <c r="B22" s="1" t="s">
        <v>42</v>
      </c>
      <c r="C22" s="1">
        <v>135.83</v>
      </c>
      <c r="D22" s="1">
        <v>141.17</v>
      </c>
      <c r="E22" s="1">
        <v>5.34</v>
      </c>
      <c r="F22" s="1">
        <v>0.0</v>
      </c>
      <c r="G22" s="1">
        <v>5.34</v>
      </c>
      <c r="H22" s="1">
        <v>160.0</v>
      </c>
      <c r="I22" s="1">
        <v>29.95</v>
      </c>
      <c r="J22" s="1">
        <v>29.95</v>
      </c>
      <c r="K22" s="1" t="s">
        <v>43</v>
      </c>
      <c r="L22" s="1">
        <v>-160.0</v>
      </c>
      <c r="M22" s="1">
        <v>0.0</v>
      </c>
    </row>
    <row r="23">
      <c r="A23" s="1" t="s">
        <v>41</v>
      </c>
      <c r="B23" s="1" t="s">
        <v>42</v>
      </c>
      <c r="C23" s="1">
        <v>141.22</v>
      </c>
      <c r="D23" s="1">
        <v>148.98</v>
      </c>
      <c r="E23" s="1">
        <v>7.76</v>
      </c>
      <c r="F23" s="1">
        <v>0.0</v>
      </c>
      <c r="G23" s="1">
        <v>7.76</v>
      </c>
      <c r="H23" s="1">
        <v>160.0</v>
      </c>
      <c r="I23" s="1">
        <v>20.61</v>
      </c>
      <c r="J23" s="1">
        <v>20.61</v>
      </c>
      <c r="K23" s="1" t="s">
        <v>43</v>
      </c>
      <c r="L23" s="1">
        <v>-160.0</v>
      </c>
      <c r="M23" s="1">
        <v>0.0</v>
      </c>
    </row>
    <row r="24">
      <c r="A24" s="1" t="s">
        <v>41</v>
      </c>
      <c r="B24" s="1" t="s">
        <v>42</v>
      </c>
      <c r="C24" s="1">
        <v>149.03</v>
      </c>
      <c r="D24" s="1">
        <v>156.89</v>
      </c>
      <c r="E24" s="1">
        <v>7.87</v>
      </c>
      <c r="F24" s="1">
        <v>0.0</v>
      </c>
      <c r="G24" s="1">
        <v>7.87</v>
      </c>
      <c r="H24" s="1">
        <v>160.0</v>
      </c>
      <c r="I24" s="1">
        <v>20.34</v>
      </c>
      <c r="J24" s="1">
        <v>20.34</v>
      </c>
      <c r="K24" s="1" t="s">
        <v>43</v>
      </c>
      <c r="L24" s="1">
        <v>-160.0</v>
      </c>
      <c r="M24" s="1">
        <v>0.0</v>
      </c>
    </row>
    <row r="25">
      <c r="A25" s="1" t="s">
        <v>41</v>
      </c>
      <c r="B25" s="1" t="s">
        <v>42</v>
      </c>
      <c r="C25" s="1">
        <v>156.9</v>
      </c>
      <c r="D25" s="1">
        <v>166.16</v>
      </c>
      <c r="E25" s="1">
        <v>9.25</v>
      </c>
      <c r="F25" s="1">
        <v>0.0</v>
      </c>
      <c r="G25" s="1">
        <v>9.25</v>
      </c>
      <c r="H25" s="1">
        <v>160.0</v>
      </c>
      <c r="I25" s="1">
        <v>17.29</v>
      </c>
      <c r="J25" s="1">
        <v>17.29</v>
      </c>
      <c r="K25" s="1" t="s">
        <v>43</v>
      </c>
      <c r="L25" s="1">
        <v>-160.0</v>
      </c>
      <c r="M25" s="1">
        <v>0.0</v>
      </c>
    </row>
    <row r="26">
      <c r="A26" s="1" t="s">
        <v>41</v>
      </c>
      <c r="B26" s="1" t="s">
        <v>42</v>
      </c>
      <c r="C26" s="1">
        <v>166.22</v>
      </c>
      <c r="D26" s="1">
        <v>174.62</v>
      </c>
      <c r="E26" s="1">
        <v>8.4</v>
      </c>
      <c r="F26" s="1">
        <v>0.0</v>
      </c>
      <c r="G26" s="1">
        <v>8.4</v>
      </c>
      <c r="H26" s="1">
        <v>160.0</v>
      </c>
      <c r="I26" s="1">
        <v>19.05</v>
      </c>
      <c r="J26" s="1">
        <v>19.05</v>
      </c>
      <c r="K26" s="1" t="s">
        <v>43</v>
      </c>
      <c r="L26" s="1">
        <v>-160.0</v>
      </c>
      <c r="M26" s="1">
        <v>0.0</v>
      </c>
    </row>
    <row r="27">
      <c r="A27" s="1" t="s">
        <v>41</v>
      </c>
      <c r="B27" s="1" t="s">
        <v>42</v>
      </c>
      <c r="C27" s="1">
        <v>174.72</v>
      </c>
      <c r="D27" s="1">
        <v>182.8</v>
      </c>
      <c r="E27" s="1">
        <v>8.08</v>
      </c>
      <c r="F27" s="1">
        <v>0.0</v>
      </c>
      <c r="G27" s="1">
        <v>8.08</v>
      </c>
      <c r="H27" s="1">
        <v>160.0</v>
      </c>
      <c r="I27" s="1">
        <v>19.8</v>
      </c>
      <c r="J27" s="1">
        <v>19.8</v>
      </c>
      <c r="K27" s="1" t="s">
        <v>43</v>
      </c>
      <c r="L27" s="1">
        <v>-160.0</v>
      </c>
      <c r="M27" s="1">
        <v>0.0</v>
      </c>
    </row>
    <row r="28">
      <c r="A28" s="1" t="s">
        <v>41</v>
      </c>
      <c r="B28" s="1" t="s">
        <v>42</v>
      </c>
      <c r="C28" s="1">
        <v>183.05</v>
      </c>
      <c r="D28" s="1">
        <v>189.82</v>
      </c>
      <c r="E28" s="1">
        <v>6.77</v>
      </c>
      <c r="F28" s="1">
        <v>0.0</v>
      </c>
      <c r="G28" s="1">
        <v>6.77</v>
      </c>
      <c r="H28" s="1">
        <v>160.0</v>
      </c>
      <c r="I28" s="1">
        <v>23.64</v>
      </c>
      <c r="J28" s="1">
        <v>23.64</v>
      </c>
      <c r="K28" s="1" t="s">
        <v>43</v>
      </c>
      <c r="L28" s="1">
        <v>-160.0</v>
      </c>
      <c r="M28" s="1">
        <v>0.0</v>
      </c>
    </row>
    <row r="29">
      <c r="A29" s="1" t="s">
        <v>41</v>
      </c>
      <c r="B29" s="1" t="s">
        <v>42</v>
      </c>
      <c r="C29" s="1">
        <v>189.89</v>
      </c>
      <c r="D29" s="1">
        <v>196.42</v>
      </c>
      <c r="E29" s="1">
        <v>6.53</v>
      </c>
      <c r="F29" s="1">
        <v>0.0</v>
      </c>
      <c r="G29" s="1">
        <v>6.53</v>
      </c>
      <c r="H29" s="1">
        <v>160.0</v>
      </c>
      <c r="I29" s="1">
        <v>24.49</v>
      </c>
      <c r="J29" s="1">
        <v>24.49</v>
      </c>
      <c r="K29" s="1" t="s">
        <v>43</v>
      </c>
      <c r="L29" s="1">
        <v>-160.0</v>
      </c>
      <c r="M29" s="1">
        <v>0.0</v>
      </c>
    </row>
    <row r="30">
      <c r="A30" s="1" t="s">
        <v>41</v>
      </c>
      <c r="B30" s="1" t="s">
        <v>42</v>
      </c>
      <c r="C30" s="1">
        <v>196.46</v>
      </c>
      <c r="D30" s="1">
        <v>199.41</v>
      </c>
      <c r="E30" s="1">
        <v>2.95</v>
      </c>
      <c r="F30" s="1">
        <v>0.0</v>
      </c>
      <c r="G30" s="1">
        <v>2.95</v>
      </c>
      <c r="H30" s="1">
        <v>168.0</v>
      </c>
      <c r="I30" s="1">
        <v>56.93</v>
      </c>
      <c r="J30" s="1">
        <v>56.95</v>
      </c>
      <c r="K30" s="1" t="s">
        <v>44</v>
      </c>
      <c r="L30" s="1">
        <v>84.0</v>
      </c>
      <c r="M30" s="1">
        <v>84.0</v>
      </c>
    </row>
    <row r="31">
      <c r="A31" s="1" t="s">
        <v>41</v>
      </c>
      <c r="B31" s="1" t="s">
        <v>42</v>
      </c>
      <c r="C31" s="1">
        <v>200.28</v>
      </c>
      <c r="D31" s="1">
        <v>202.53</v>
      </c>
      <c r="E31" s="1">
        <v>2.25</v>
      </c>
      <c r="F31" s="1">
        <v>0.0</v>
      </c>
      <c r="G31" s="1">
        <v>2.24</v>
      </c>
      <c r="H31" s="1">
        <v>168.0</v>
      </c>
      <c r="I31" s="1">
        <v>74.83</v>
      </c>
      <c r="J31" s="1">
        <v>74.87</v>
      </c>
      <c r="K31" s="1" t="s">
        <v>44</v>
      </c>
      <c r="L31" s="1">
        <v>84.0</v>
      </c>
      <c r="M31" s="1">
        <v>84.0</v>
      </c>
    </row>
    <row r="32">
      <c r="A32" s="1" t="s">
        <v>41</v>
      </c>
      <c r="B32" s="1" t="s">
        <v>42</v>
      </c>
      <c r="C32" s="1">
        <v>202.87</v>
      </c>
      <c r="D32" s="1">
        <v>211.11</v>
      </c>
      <c r="E32" s="1">
        <v>8.25</v>
      </c>
      <c r="F32" s="1">
        <v>0.0</v>
      </c>
      <c r="G32" s="1">
        <v>8.25</v>
      </c>
      <c r="H32" s="1">
        <v>160.0</v>
      </c>
      <c r="I32" s="1">
        <v>19.4</v>
      </c>
      <c r="J32" s="1">
        <v>19.4</v>
      </c>
      <c r="K32" s="1" t="s">
        <v>43</v>
      </c>
      <c r="L32" s="1">
        <v>-160.0</v>
      </c>
      <c r="M32" s="1">
        <v>0.0</v>
      </c>
    </row>
    <row r="33">
      <c r="A33" s="1" t="s">
        <v>41</v>
      </c>
      <c r="B33" s="1" t="s">
        <v>42</v>
      </c>
      <c r="C33" s="1">
        <v>211.16</v>
      </c>
      <c r="D33" s="1">
        <v>218.6</v>
      </c>
      <c r="E33" s="1">
        <v>7.44</v>
      </c>
      <c r="F33" s="1">
        <v>0.0</v>
      </c>
      <c r="G33" s="1">
        <v>7.44</v>
      </c>
      <c r="H33" s="1">
        <v>160.0</v>
      </c>
      <c r="I33" s="1">
        <v>21.5</v>
      </c>
      <c r="J33" s="1">
        <v>21.5</v>
      </c>
      <c r="K33" s="1" t="s">
        <v>43</v>
      </c>
      <c r="L33" s="1">
        <v>-160.0</v>
      </c>
      <c r="M33" s="1">
        <v>0.0</v>
      </c>
    </row>
    <row r="34">
      <c r="A34" s="1" t="s">
        <v>41</v>
      </c>
      <c r="B34" s="1" t="s">
        <v>42</v>
      </c>
      <c r="C34" s="1">
        <v>218.79</v>
      </c>
      <c r="D34" s="1">
        <v>224.01</v>
      </c>
      <c r="E34" s="1">
        <v>5.22</v>
      </c>
      <c r="F34" s="1">
        <v>0.0</v>
      </c>
      <c r="G34" s="1">
        <v>5.22</v>
      </c>
      <c r="H34" s="1">
        <v>160.0</v>
      </c>
      <c r="I34" s="1">
        <v>30.63</v>
      </c>
      <c r="J34" s="1">
        <v>30.63</v>
      </c>
      <c r="K34" s="1" t="s">
        <v>43</v>
      </c>
      <c r="L34" s="1">
        <v>-160.0</v>
      </c>
      <c r="M34" s="1">
        <v>0.0</v>
      </c>
    </row>
    <row r="35">
      <c r="A35" s="1" t="s">
        <v>41</v>
      </c>
      <c r="B35" s="1" t="s">
        <v>42</v>
      </c>
      <c r="C35" s="1">
        <v>224.03</v>
      </c>
      <c r="D35" s="1">
        <v>233.26</v>
      </c>
      <c r="E35" s="1">
        <v>9.23</v>
      </c>
      <c r="F35" s="1">
        <v>0.0</v>
      </c>
      <c r="G35" s="1">
        <v>9.23</v>
      </c>
      <c r="H35" s="1">
        <v>160.0</v>
      </c>
      <c r="I35" s="1">
        <v>17.33</v>
      </c>
      <c r="J35" s="1">
        <v>17.33</v>
      </c>
      <c r="K35" s="1" t="s">
        <v>43</v>
      </c>
      <c r="L35" s="1">
        <v>-160.0</v>
      </c>
      <c r="M35" s="1">
        <v>0.0</v>
      </c>
    </row>
    <row r="36">
      <c r="A36" s="1" t="s">
        <v>41</v>
      </c>
      <c r="B36" s="1" t="s">
        <v>42</v>
      </c>
      <c r="C36" s="1">
        <v>233.31</v>
      </c>
      <c r="D36" s="1">
        <v>241.01</v>
      </c>
      <c r="E36" s="1">
        <v>7.7</v>
      </c>
      <c r="F36" s="1">
        <v>0.0</v>
      </c>
      <c r="G36" s="1">
        <v>7.7</v>
      </c>
      <c r="H36" s="1">
        <v>160.0</v>
      </c>
      <c r="I36" s="1">
        <v>20.78</v>
      </c>
      <c r="J36" s="1">
        <v>20.78</v>
      </c>
      <c r="K36" s="1" t="s">
        <v>43</v>
      </c>
      <c r="L36" s="1">
        <v>-160.0</v>
      </c>
      <c r="M36" s="1">
        <v>0.0</v>
      </c>
    </row>
    <row r="37">
      <c r="A37" s="1" t="s">
        <v>41</v>
      </c>
      <c r="B37" s="1" t="s">
        <v>42</v>
      </c>
      <c r="C37" s="1">
        <v>241.28</v>
      </c>
      <c r="D37" s="1">
        <v>248.59</v>
      </c>
      <c r="E37" s="1">
        <v>7.32</v>
      </c>
      <c r="F37" s="1">
        <v>0.0</v>
      </c>
      <c r="G37" s="1">
        <v>7.32</v>
      </c>
      <c r="H37" s="1">
        <v>160.0</v>
      </c>
      <c r="I37" s="1">
        <v>21.86</v>
      </c>
      <c r="J37" s="1">
        <v>21.86</v>
      </c>
      <c r="K37" s="1" t="s">
        <v>43</v>
      </c>
      <c r="L37" s="1">
        <v>-160.0</v>
      </c>
      <c r="M37" s="1">
        <v>0.0</v>
      </c>
    </row>
    <row r="38">
      <c r="A38" s="1" t="s">
        <v>41</v>
      </c>
      <c r="B38" s="1" t="s">
        <v>42</v>
      </c>
      <c r="C38" s="1">
        <v>248.63</v>
      </c>
      <c r="D38" s="1">
        <v>257.58</v>
      </c>
      <c r="E38" s="1">
        <v>8.95</v>
      </c>
      <c r="F38" s="1">
        <v>0.0</v>
      </c>
      <c r="G38" s="1">
        <v>8.95</v>
      </c>
      <c r="H38" s="1">
        <v>160.0</v>
      </c>
      <c r="I38" s="1">
        <v>17.88</v>
      </c>
      <c r="J38" s="1">
        <v>17.88</v>
      </c>
      <c r="K38" s="1" t="s">
        <v>43</v>
      </c>
      <c r="L38" s="1">
        <v>-160.0</v>
      </c>
      <c r="M38" s="1">
        <v>0.0</v>
      </c>
    </row>
    <row r="39">
      <c r="A39" s="1" t="s">
        <v>41</v>
      </c>
      <c r="B39" s="1" t="s">
        <v>42</v>
      </c>
      <c r="C39" s="1">
        <v>257.68</v>
      </c>
      <c r="D39" s="1">
        <v>262.14</v>
      </c>
      <c r="E39" s="1">
        <v>4.46</v>
      </c>
      <c r="F39" s="1">
        <v>0.0</v>
      </c>
      <c r="G39" s="1">
        <v>4.46</v>
      </c>
      <c r="H39" s="1">
        <v>160.0</v>
      </c>
      <c r="I39" s="1">
        <v>35.88</v>
      </c>
      <c r="J39" s="1">
        <v>35.88</v>
      </c>
      <c r="K39" s="1" t="s">
        <v>43</v>
      </c>
      <c r="L39" s="1">
        <v>-160.0</v>
      </c>
      <c r="M39" s="1">
        <v>0.0</v>
      </c>
    </row>
    <row r="40">
      <c r="A40" s="1" t="s">
        <v>41</v>
      </c>
      <c r="B40" s="1" t="s">
        <v>42</v>
      </c>
      <c r="C40" s="1">
        <v>262.77</v>
      </c>
      <c r="D40" s="1">
        <v>265.27</v>
      </c>
      <c r="E40" s="1">
        <v>2.49</v>
      </c>
      <c r="F40" s="1">
        <v>0.0</v>
      </c>
      <c r="G40" s="1">
        <v>2.49</v>
      </c>
      <c r="H40" s="1">
        <v>168.0</v>
      </c>
      <c r="I40" s="1">
        <v>67.37</v>
      </c>
      <c r="J40" s="1">
        <v>67.4</v>
      </c>
      <c r="K40" s="1" t="s">
        <v>44</v>
      </c>
      <c r="L40" s="1">
        <v>84.0</v>
      </c>
      <c r="M40" s="1">
        <v>84.0</v>
      </c>
    </row>
    <row r="41">
      <c r="A41" s="1" t="s">
        <v>41</v>
      </c>
      <c r="B41" s="1" t="s">
        <v>42</v>
      </c>
      <c r="C41" s="1">
        <v>265.38</v>
      </c>
      <c r="D41" s="1">
        <v>268.19</v>
      </c>
      <c r="E41" s="1">
        <v>2.8</v>
      </c>
      <c r="F41" s="1">
        <v>0.0</v>
      </c>
      <c r="G41" s="1">
        <v>2.8</v>
      </c>
      <c r="H41" s="1">
        <v>168.0</v>
      </c>
      <c r="I41" s="1">
        <v>59.9</v>
      </c>
      <c r="J41" s="1">
        <v>59.92</v>
      </c>
      <c r="K41" s="1" t="s">
        <v>44</v>
      </c>
      <c r="L41" s="1">
        <v>84.0</v>
      </c>
      <c r="M41" s="1">
        <v>84.0</v>
      </c>
    </row>
    <row r="42">
      <c r="A42" s="1" t="s">
        <v>41</v>
      </c>
      <c r="B42" s="1" t="s">
        <v>42</v>
      </c>
      <c r="C42" s="1">
        <v>268.46</v>
      </c>
      <c r="D42" s="1">
        <v>276.29</v>
      </c>
      <c r="E42" s="1">
        <v>7.83</v>
      </c>
      <c r="F42" s="1">
        <v>0.0</v>
      </c>
      <c r="G42" s="1">
        <v>7.83</v>
      </c>
      <c r="H42" s="1">
        <v>160.0</v>
      </c>
      <c r="I42" s="1">
        <v>20.43</v>
      </c>
      <c r="J42" s="1">
        <v>20.43</v>
      </c>
      <c r="K42" s="1" t="s">
        <v>43</v>
      </c>
      <c r="L42" s="1">
        <v>-160.0</v>
      </c>
      <c r="M42" s="1">
        <v>0.0</v>
      </c>
    </row>
    <row r="43">
      <c r="A43" s="1" t="s">
        <v>41</v>
      </c>
      <c r="B43" s="1" t="s">
        <v>42</v>
      </c>
      <c r="C43" s="1">
        <v>276.86</v>
      </c>
      <c r="D43" s="1">
        <v>283.21</v>
      </c>
      <c r="E43" s="1">
        <v>6.35</v>
      </c>
      <c r="F43" s="1">
        <v>0.0</v>
      </c>
      <c r="G43" s="1">
        <v>6.35</v>
      </c>
      <c r="H43" s="1">
        <v>160.0</v>
      </c>
      <c r="I43" s="1">
        <v>25.2</v>
      </c>
      <c r="J43" s="1">
        <v>25.2</v>
      </c>
      <c r="K43" s="1" t="s">
        <v>43</v>
      </c>
      <c r="L43" s="1">
        <v>-160.0</v>
      </c>
      <c r="M43" s="1">
        <v>0.0</v>
      </c>
    </row>
    <row r="44">
      <c r="A44" s="1" t="s">
        <v>41</v>
      </c>
      <c r="B44" s="1" t="s">
        <v>42</v>
      </c>
      <c r="C44" s="1">
        <v>283.24</v>
      </c>
      <c r="D44" s="1">
        <v>288.77</v>
      </c>
      <c r="E44" s="1">
        <v>5.53</v>
      </c>
      <c r="F44" s="1">
        <v>0.0</v>
      </c>
      <c r="G44" s="1">
        <v>5.53</v>
      </c>
      <c r="H44" s="1">
        <v>160.0</v>
      </c>
      <c r="I44" s="1">
        <v>28.92</v>
      </c>
      <c r="J44" s="1">
        <v>28.92</v>
      </c>
      <c r="K44" s="1" t="s">
        <v>43</v>
      </c>
      <c r="L44" s="1">
        <v>-160.0</v>
      </c>
      <c r="M44" s="1">
        <v>0.0</v>
      </c>
    </row>
    <row r="45">
      <c r="A45" s="1" t="s">
        <v>41</v>
      </c>
      <c r="B45" s="1" t="s">
        <v>42</v>
      </c>
      <c r="C45" s="1">
        <v>289.15</v>
      </c>
      <c r="D45" s="1">
        <v>298.06</v>
      </c>
      <c r="E45" s="1">
        <v>8.9</v>
      </c>
      <c r="F45" s="1">
        <v>0.0</v>
      </c>
      <c r="G45" s="1">
        <v>8.9</v>
      </c>
      <c r="H45" s="1">
        <v>160.0</v>
      </c>
      <c r="I45" s="1">
        <v>17.97</v>
      </c>
      <c r="J45" s="1">
        <v>17.97</v>
      </c>
      <c r="K45" s="1" t="s">
        <v>43</v>
      </c>
      <c r="L45" s="1">
        <v>-160.0</v>
      </c>
      <c r="M45" s="1">
        <v>0.0</v>
      </c>
    </row>
    <row r="46">
      <c r="A46" s="1" t="s">
        <v>41</v>
      </c>
      <c r="B46" s="1" t="s">
        <v>42</v>
      </c>
      <c r="C46" s="1">
        <v>298.13</v>
      </c>
      <c r="D46" s="1">
        <v>305.47</v>
      </c>
      <c r="E46" s="1">
        <v>7.34</v>
      </c>
      <c r="F46" s="1">
        <v>0.0</v>
      </c>
      <c r="G46" s="1">
        <v>7.34</v>
      </c>
      <c r="H46" s="1">
        <v>160.0</v>
      </c>
      <c r="I46" s="1">
        <v>21.8</v>
      </c>
      <c r="J46" s="1">
        <v>21.8</v>
      </c>
      <c r="K46" s="1" t="s">
        <v>43</v>
      </c>
      <c r="L46" s="1">
        <v>-160.0</v>
      </c>
      <c r="M46" s="1">
        <v>0.0</v>
      </c>
    </row>
    <row r="47">
      <c r="A47" s="1" t="s">
        <v>41</v>
      </c>
      <c r="B47" s="1" t="s">
        <v>42</v>
      </c>
      <c r="C47" s="1">
        <v>305.5</v>
      </c>
      <c r="D47" s="1">
        <v>313.8</v>
      </c>
      <c r="E47" s="1">
        <v>8.3</v>
      </c>
      <c r="F47" s="1">
        <v>0.0</v>
      </c>
      <c r="G47" s="1">
        <v>8.3</v>
      </c>
      <c r="H47" s="1">
        <v>160.0</v>
      </c>
      <c r="I47" s="1">
        <v>19.29</v>
      </c>
      <c r="J47" s="1">
        <v>19.29</v>
      </c>
      <c r="K47" s="1" t="s">
        <v>43</v>
      </c>
      <c r="L47" s="1">
        <v>-160.0</v>
      </c>
      <c r="M47" s="1">
        <v>0.0</v>
      </c>
    </row>
    <row r="48">
      <c r="A48" s="1" t="s">
        <v>41</v>
      </c>
      <c r="B48" s="1" t="s">
        <v>42</v>
      </c>
      <c r="C48" s="1">
        <v>314.04</v>
      </c>
      <c r="D48" s="1">
        <v>321.33</v>
      </c>
      <c r="E48" s="1">
        <v>7.28</v>
      </c>
      <c r="F48" s="1">
        <v>0.0</v>
      </c>
      <c r="G48" s="1">
        <v>7.28</v>
      </c>
      <c r="H48" s="1">
        <v>160.0</v>
      </c>
      <c r="I48" s="1">
        <v>21.96</v>
      </c>
      <c r="J48" s="1">
        <v>21.96</v>
      </c>
      <c r="K48" s="1" t="s">
        <v>43</v>
      </c>
      <c r="L48" s="1">
        <v>-160.0</v>
      </c>
      <c r="M48" s="1">
        <v>0.0</v>
      </c>
    </row>
    <row r="49">
      <c r="A49" s="1" t="s">
        <v>41</v>
      </c>
      <c r="B49" s="1" t="s">
        <v>42</v>
      </c>
      <c r="C49" s="1">
        <v>321.51</v>
      </c>
      <c r="D49" s="1">
        <v>327.77</v>
      </c>
      <c r="E49" s="1">
        <v>6.26</v>
      </c>
      <c r="F49" s="1">
        <v>0.0</v>
      </c>
      <c r="G49" s="1">
        <v>6.26</v>
      </c>
      <c r="H49" s="1">
        <v>160.0</v>
      </c>
      <c r="I49" s="1">
        <v>25.55</v>
      </c>
      <c r="J49" s="1">
        <v>25.55</v>
      </c>
      <c r="K49" s="1" t="s">
        <v>43</v>
      </c>
      <c r="L49" s="1">
        <v>-160.0</v>
      </c>
      <c r="M49" s="1">
        <v>0.0</v>
      </c>
    </row>
    <row r="50">
      <c r="A50" s="1" t="s">
        <v>41</v>
      </c>
      <c r="B50" s="1" t="s">
        <v>42</v>
      </c>
      <c r="C50" s="1">
        <v>327.96</v>
      </c>
      <c r="D50" s="1">
        <v>330.37</v>
      </c>
      <c r="E50" s="1">
        <v>2.41</v>
      </c>
      <c r="F50" s="1">
        <v>0.0</v>
      </c>
      <c r="G50" s="1">
        <v>2.41</v>
      </c>
      <c r="H50" s="1">
        <v>168.0</v>
      </c>
      <c r="I50" s="1">
        <v>69.59</v>
      </c>
      <c r="J50" s="1">
        <v>69.62</v>
      </c>
      <c r="K50" s="1" t="s">
        <v>44</v>
      </c>
      <c r="L50" s="1">
        <v>84.0</v>
      </c>
      <c r="M50" s="1">
        <v>84.0</v>
      </c>
    </row>
    <row r="51">
      <c r="A51" s="1" t="s">
        <v>41</v>
      </c>
      <c r="B51" s="1" t="s">
        <v>42</v>
      </c>
      <c r="C51" s="1">
        <v>330.85</v>
      </c>
      <c r="D51" s="1">
        <v>333.91</v>
      </c>
      <c r="E51" s="1">
        <v>3.06</v>
      </c>
      <c r="F51" s="1">
        <v>0.0</v>
      </c>
      <c r="G51" s="1">
        <v>3.06</v>
      </c>
      <c r="H51" s="1">
        <v>168.0</v>
      </c>
      <c r="I51" s="1">
        <v>54.94</v>
      </c>
      <c r="J51" s="1">
        <v>54.96</v>
      </c>
      <c r="K51" s="1" t="s">
        <v>44</v>
      </c>
      <c r="L51" s="1">
        <v>84.0</v>
      </c>
      <c r="M51" s="1">
        <v>84.0</v>
      </c>
    </row>
    <row r="52">
      <c r="A52" s="1" t="s">
        <v>41</v>
      </c>
      <c r="B52" s="1" t="s">
        <v>42</v>
      </c>
      <c r="C52" s="1">
        <v>334.15</v>
      </c>
      <c r="D52" s="1">
        <v>341.98</v>
      </c>
      <c r="E52" s="1">
        <v>7.82</v>
      </c>
      <c r="F52" s="1">
        <v>0.0</v>
      </c>
      <c r="G52" s="1">
        <v>7.82</v>
      </c>
      <c r="H52" s="1">
        <v>160.0</v>
      </c>
      <c r="I52" s="1">
        <v>20.45</v>
      </c>
      <c r="J52" s="1">
        <v>20.45</v>
      </c>
      <c r="K52" s="1" t="s">
        <v>43</v>
      </c>
      <c r="L52" s="1">
        <v>-160.0</v>
      </c>
      <c r="M52" s="1">
        <v>0.0</v>
      </c>
    </row>
    <row r="53">
      <c r="A53" s="1" t="s">
        <v>41</v>
      </c>
      <c r="B53" s="1" t="s">
        <v>42</v>
      </c>
      <c r="C53" s="1">
        <v>342.04</v>
      </c>
      <c r="D53" s="1">
        <v>350.2</v>
      </c>
      <c r="E53" s="1">
        <v>8.16</v>
      </c>
      <c r="F53" s="1">
        <v>0.0</v>
      </c>
      <c r="G53" s="1">
        <v>8.16</v>
      </c>
      <c r="H53" s="1">
        <v>160.0</v>
      </c>
      <c r="I53" s="1">
        <v>19.6</v>
      </c>
      <c r="J53" s="1">
        <v>19.6</v>
      </c>
      <c r="K53" s="1" t="s">
        <v>43</v>
      </c>
      <c r="L53" s="1">
        <v>-160.0</v>
      </c>
      <c r="M53" s="1">
        <v>0.0</v>
      </c>
    </row>
    <row r="54">
      <c r="A54" s="1" t="s">
        <v>41</v>
      </c>
      <c r="B54" s="1" t="s">
        <v>42</v>
      </c>
      <c r="C54" s="1">
        <v>350.22</v>
      </c>
      <c r="D54" s="1">
        <v>357.33</v>
      </c>
      <c r="E54" s="1">
        <v>7.11</v>
      </c>
      <c r="F54" s="1">
        <v>0.0</v>
      </c>
      <c r="G54" s="1">
        <v>7.11</v>
      </c>
      <c r="H54" s="1">
        <v>160.0</v>
      </c>
      <c r="I54" s="1">
        <v>22.51</v>
      </c>
      <c r="J54" s="1">
        <v>22.51</v>
      </c>
      <c r="K54" s="1" t="s">
        <v>43</v>
      </c>
      <c r="L54" s="1">
        <v>-160.0</v>
      </c>
      <c r="M54" s="1">
        <v>0.0</v>
      </c>
    </row>
    <row r="55">
      <c r="A55" s="1" t="s">
        <v>41</v>
      </c>
      <c r="B55" s="1" t="s">
        <v>42</v>
      </c>
      <c r="C55" s="1">
        <v>357.5</v>
      </c>
      <c r="D55" s="1">
        <v>366.21</v>
      </c>
      <c r="E55" s="1">
        <v>8.71</v>
      </c>
      <c r="F55" s="1">
        <v>0.0</v>
      </c>
      <c r="G55" s="1">
        <v>8.71</v>
      </c>
      <c r="H55" s="1">
        <v>160.0</v>
      </c>
      <c r="I55" s="1">
        <v>18.37</v>
      </c>
      <c r="J55" s="1">
        <v>18.37</v>
      </c>
      <c r="K55" s="1" t="s">
        <v>43</v>
      </c>
      <c r="L55" s="1">
        <v>-160.0</v>
      </c>
      <c r="M55" s="1">
        <v>0.0</v>
      </c>
    </row>
    <row r="56">
      <c r="A56" s="1" t="s">
        <v>41</v>
      </c>
      <c r="B56" s="1" t="s">
        <v>42</v>
      </c>
      <c r="C56" s="1">
        <v>366.25</v>
      </c>
      <c r="D56" s="1">
        <v>371.97</v>
      </c>
      <c r="E56" s="1">
        <v>5.72</v>
      </c>
      <c r="F56" s="1">
        <v>0.0</v>
      </c>
      <c r="G56" s="1">
        <v>5.72</v>
      </c>
      <c r="H56" s="1">
        <v>160.0</v>
      </c>
      <c r="I56" s="1">
        <v>27.97</v>
      </c>
      <c r="J56" s="1">
        <v>27.97</v>
      </c>
      <c r="K56" s="1" t="s">
        <v>43</v>
      </c>
      <c r="L56" s="1">
        <v>-160.0</v>
      </c>
      <c r="M56" s="1">
        <v>0.0</v>
      </c>
    </row>
    <row r="57">
      <c r="A57" s="1" t="s">
        <v>41</v>
      </c>
      <c r="B57" s="1" t="s">
        <v>42</v>
      </c>
      <c r="C57" s="1">
        <v>372.14</v>
      </c>
      <c r="D57" s="1">
        <v>378.6</v>
      </c>
      <c r="E57" s="1">
        <v>6.46</v>
      </c>
      <c r="F57" s="1">
        <v>0.0</v>
      </c>
      <c r="G57" s="1">
        <v>6.46</v>
      </c>
      <c r="H57" s="1">
        <v>160.0</v>
      </c>
      <c r="I57" s="1">
        <v>24.76</v>
      </c>
      <c r="J57" s="1">
        <v>24.76</v>
      </c>
      <c r="K57" s="1" t="s">
        <v>43</v>
      </c>
      <c r="L57" s="1">
        <v>-160.0</v>
      </c>
      <c r="M57" s="1">
        <v>0.0</v>
      </c>
    </row>
    <row r="58">
      <c r="A58" s="1" t="s">
        <v>41</v>
      </c>
      <c r="B58" s="1" t="s">
        <v>42</v>
      </c>
      <c r="C58" s="1">
        <v>378.63</v>
      </c>
      <c r="D58" s="1">
        <v>385.29</v>
      </c>
      <c r="E58" s="1">
        <v>6.66</v>
      </c>
      <c r="F58" s="1">
        <v>0.0</v>
      </c>
      <c r="G58" s="1">
        <v>6.66</v>
      </c>
      <c r="H58" s="1">
        <v>160.0</v>
      </c>
      <c r="I58" s="1">
        <v>24.04</v>
      </c>
      <c r="J58" s="1">
        <v>24.04</v>
      </c>
      <c r="K58" s="1" t="s">
        <v>43</v>
      </c>
      <c r="L58" s="1">
        <v>-160.0</v>
      </c>
      <c r="M58" s="1">
        <v>0.0</v>
      </c>
    </row>
    <row r="59">
      <c r="A59" s="1" t="s">
        <v>41</v>
      </c>
      <c r="B59" s="1" t="s">
        <v>42</v>
      </c>
      <c r="C59" s="1">
        <v>385.37</v>
      </c>
      <c r="D59" s="1">
        <v>394.54</v>
      </c>
      <c r="E59" s="1">
        <v>9.16</v>
      </c>
      <c r="F59" s="1">
        <v>0.0</v>
      </c>
      <c r="G59" s="1">
        <v>9.16</v>
      </c>
      <c r="H59" s="1">
        <v>160.0</v>
      </c>
      <c r="I59" s="1">
        <v>17.46</v>
      </c>
      <c r="J59" s="1">
        <v>17.46</v>
      </c>
      <c r="K59" s="1" t="s">
        <v>43</v>
      </c>
      <c r="L59" s="1">
        <v>-160.0</v>
      </c>
      <c r="M59" s="1">
        <v>0.0</v>
      </c>
    </row>
    <row r="60">
      <c r="A60" s="1" t="s">
        <v>41</v>
      </c>
      <c r="B60" s="1" t="s">
        <v>42</v>
      </c>
      <c r="C60" s="1">
        <v>394.65</v>
      </c>
      <c r="D60" s="1">
        <v>397.37</v>
      </c>
      <c r="E60" s="1">
        <v>2.72</v>
      </c>
      <c r="F60" s="1">
        <v>0.0</v>
      </c>
      <c r="G60" s="1">
        <v>2.72</v>
      </c>
      <c r="H60" s="1">
        <v>168.0</v>
      </c>
      <c r="I60" s="1">
        <v>61.7</v>
      </c>
      <c r="J60" s="1">
        <v>61.72</v>
      </c>
      <c r="K60" s="1" t="s">
        <v>44</v>
      </c>
      <c r="L60" s="1">
        <v>84.0</v>
      </c>
      <c r="M60" s="1">
        <v>84.0</v>
      </c>
    </row>
    <row r="61">
      <c r="A61" s="1" t="s">
        <v>41</v>
      </c>
      <c r="B61" s="1" t="s">
        <v>42</v>
      </c>
      <c r="C61" s="1">
        <v>397.62</v>
      </c>
      <c r="D61" s="1">
        <v>399.6</v>
      </c>
      <c r="E61" s="1">
        <v>1.98</v>
      </c>
      <c r="F61" s="1">
        <v>0.0</v>
      </c>
      <c r="G61" s="1">
        <v>1.98</v>
      </c>
      <c r="H61" s="1">
        <v>168.0</v>
      </c>
      <c r="I61" s="1">
        <v>84.84</v>
      </c>
      <c r="J61" s="1">
        <v>84.88</v>
      </c>
      <c r="K61" s="1" t="s">
        <v>44</v>
      </c>
      <c r="L61" s="1">
        <v>84.0</v>
      </c>
      <c r="M61" s="1">
        <v>84.0</v>
      </c>
    </row>
    <row r="62">
      <c r="A62" s="1" t="s">
        <v>41</v>
      </c>
      <c r="B62" s="1" t="s">
        <v>42</v>
      </c>
      <c r="C62" s="1">
        <v>399.81</v>
      </c>
      <c r="D62" s="1">
        <v>408.59</v>
      </c>
      <c r="E62" s="1">
        <v>8.78</v>
      </c>
      <c r="F62" s="1">
        <v>0.0</v>
      </c>
      <c r="G62" s="1">
        <v>8.78</v>
      </c>
      <c r="H62" s="1">
        <v>160.0</v>
      </c>
      <c r="I62" s="1">
        <v>18.22</v>
      </c>
      <c r="J62" s="1">
        <v>18.22</v>
      </c>
      <c r="K62" s="1" t="s">
        <v>43</v>
      </c>
      <c r="L62" s="1">
        <v>-160.0</v>
      </c>
      <c r="M62" s="1">
        <v>0.0</v>
      </c>
    </row>
    <row r="63">
      <c r="A63" s="1" t="s">
        <v>41</v>
      </c>
      <c r="B63" s="1" t="s">
        <v>42</v>
      </c>
      <c r="C63" s="1">
        <v>408.67</v>
      </c>
      <c r="D63" s="1">
        <v>417.01</v>
      </c>
      <c r="E63" s="1">
        <v>8.34</v>
      </c>
      <c r="F63" s="1">
        <v>0.0</v>
      </c>
      <c r="G63" s="1">
        <v>8.34</v>
      </c>
      <c r="H63" s="1">
        <v>160.0</v>
      </c>
      <c r="I63" s="1">
        <v>19.18</v>
      </c>
      <c r="J63" s="1">
        <v>19.18</v>
      </c>
      <c r="K63" s="1" t="s">
        <v>43</v>
      </c>
      <c r="L63" s="1">
        <v>-160.0</v>
      </c>
      <c r="M63" s="1">
        <v>0.0</v>
      </c>
    </row>
    <row r="64">
      <c r="A64" s="1" t="s">
        <v>41</v>
      </c>
      <c r="B64" s="1" t="s">
        <v>42</v>
      </c>
      <c r="C64" s="1">
        <v>417.1</v>
      </c>
      <c r="D64" s="1">
        <v>423.47</v>
      </c>
      <c r="E64" s="1">
        <v>6.37</v>
      </c>
      <c r="F64" s="1">
        <v>0.0</v>
      </c>
      <c r="G64" s="1">
        <v>6.37</v>
      </c>
      <c r="H64" s="1">
        <v>160.0</v>
      </c>
      <c r="I64" s="1">
        <v>25.1</v>
      </c>
      <c r="J64" s="1">
        <v>25.1</v>
      </c>
      <c r="K64" s="1" t="s">
        <v>43</v>
      </c>
      <c r="L64" s="1">
        <v>-160.0</v>
      </c>
      <c r="M64" s="1">
        <v>0.0</v>
      </c>
    </row>
    <row r="65">
      <c r="A65" s="1" t="s">
        <v>41</v>
      </c>
      <c r="B65" s="1" t="s">
        <v>42</v>
      </c>
      <c r="C65" s="1">
        <v>423.53</v>
      </c>
      <c r="D65" s="1">
        <v>431.64</v>
      </c>
      <c r="E65" s="1">
        <v>8.11</v>
      </c>
      <c r="F65" s="1">
        <v>0.0</v>
      </c>
      <c r="G65" s="1">
        <v>8.11</v>
      </c>
      <c r="H65" s="1">
        <v>160.0</v>
      </c>
      <c r="I65" s="1">
        <v>19.73</v>
      </c>
      <c r="J65" s="1">
        <v>19.73</v>
      </c>
      <c r="K65" s="1" t="s">
        <v>43</v>
      </c>
      <c r="L65" s="1">
        <v>-160.0</v>
      </c>
      <c r="M65" s="1">
        <v>0.0</v>
      </c>
    </row>
    <row r="66">
      <c r="A66" s="1" t="s">
        <v>41</v>
      </c>
      <c r="B66" s="1" t="s">
        <v>42</v>
      </c>
      <c r="C66" s="1">
        <v>431.77</v>
      </c>
      <c r="D66" s="1">
        <v>439.15</v>
      </c>
      <c r="E66" s="1">
        <v>7.38</v>
      </c>
      <c r="F66" s="1">
        <v>0.0</v>
      </c>
      <c r="G66" s="1">
        <v>7.38</v>
      </c>
      <c r="H66" s="1">
        <v>160.0</v>
      </c>
      <c r="I66" s="1">
        <v>21.67</v>
      </c>
      <c r="J66" s="1">
        <v>21.67</v>
      </c>
      <c r="K66" s="1" t="s">
        <v>43</v>
      </c>
      <c r="L66" s="1">
        <v>-160.0</v>
      </c>
      <c r="M66" s="1">
        <v>0.0</v>
      </c>
    </row>
    <row r="67">
      <c r="A67" s="1" t="s">
        <v>41</v>
      </c>
      <c r="B67" s="1" t="s">
        <v>42</v>
      </c>
      <c r="C67" s="1">
        <v>439.2</v>
      </c>
      <c r="D67" s="1">
        <v>443.05</v>
      </c>
      <c r="E67" s="1">
        <v>3.86</v>
      </c>
      <c r="F67" s="1">
        <v>0.0</v>
      </c>
      <c r="G67" s="1">
        <v>3.86</v>
      </c>
      <c r="H67" s="1">
        <v>160.0</v>
      </c>
      <c r="I67" s="1">
        <v>41.5</v>
      </c>
      <c r="J67" s="1">
        <v>41.5</v>
      </c>
      <c r="K67" s="1" t="s">
        <v>43</v>
      </c>
      <c r="L67" s="1">
        <v>-160.0</v>
      </c>
      <c r="M67" s="1">
        <v>0.0</v>
      </c>
    </row>
    <row r="68">
      <c r="A68" s="1" t="s">
        <v>41</v>
      </c>
      <c r="B68" s="1" t="s">
        <v>42</v>
      </c>
      <c r="C68" s="1">
        <v>443.13</v>
      </c>
      <c r="D68" s="1">
        <v>449.83</v>
      </c>
      <c r="E68" s="1">
        <v>6.7</v>
      </c>
      <c r="F68" s="1">
        <v>0.0</v>
      </c>
      <c r="G68" s="1">
        <v>6.7</v>
      </c>
      <c r="H68" s="1">
        <v>160.0</v>
      </c>
      <c r="I68" s="1">
        <v>23.88</v>
      </c>
      <c r="J68" s="1">
        <v>23.88</v>
      </c>
      <c r="K68" s="1" t="s">
        <v>43</v>
      </c>
      <c r="L68" s="1">
        <v>-160.0</v>
      </c>
      <c r="M68" s="1">
        <v>0.0</v>
      </c>
    </row>
    <row r="69">
      <c r="A69" s="1" t="s">
        <v>41</v>
      </c>
      <c r="B69" s="1" t="s">
        <v>42</v>
      </c>
      <c r="C69" s="1">
        <v>449.89</v>
      </c>
      <c r="D69" s="1">
        <v>455.65</v>
      </c>
      <c r="E69" s="1">
        <v>5.75</v>
      </c>
      <c r="F69" s="1">
        <v>0.0</v>
      </c>
      <c r="G69" s="1">
        <v>5.75</v>
      </c>
      <c r="H69" s="1">
        <v>160.0</v>
      </c>
      <c r="I69" s="1">
        <v>27.8</v>
      </c>
      <c r="J69" s="1">
        <v>27.8</v>
      </c>
      <c r="K69" s="1" t="s">
        <v>43</v>
      </c>
      <c r="L69" s="1">
        <v>-160.0</v>
      </c>
      <c r="M69" s="1">
        <v>0.0</v>
      </c>
    </row>
    <row r="70">
      <c r="A70" s="1" t="s">
        <v>41</v>
      </c>
      <c r="B70" s="1" t="s">
        <v>42</v>
      </c>
      <c r="C70" s="1">
        <v>455.7</v>
      </c>
      <c r="D70" s="1">
        <v>459.69</v>
      </c>
      <c r="E70" s="1">
        <v>3.99</v>
      </c>
      <c r="F70" s="1">
        <v>0.0</v>
      </c>
      <c r="G70" s="1">
        <v>3.99</v>
      </c>
      <c r="H70" s="1">
        <v>168.0</v>
      </c>
      <c r="I70" s="1">
        <v>42.06</v>
      </c>
      <c r="J70" s="1">
        <v>42.07</v>
      </c>
      <c r="K70" s="1" t="s">
        <v>44</v>
      </c>
      <c r="L70" s="1">
        <v>84.0</v>
      </c>
      <c r="M70" s="1">
        <v>84.0</v>
      </c>
    </row>
    <row r="71">
      <c r="A71" s="1" t="s">
        <v>41</v>
      </c>
      <c r="B71" s="1" t="s">
        <v>42</v>
      </c>
      <c r="C71" s="1">
        <v>460.37</v>
      </c>
      <c r="D71" s="1">
        <v>463.77</v>
      </c>
      <c r="E71" s="1">
        <v>3.4</v>
      </c>
      <c r="F71" s="1">
        <v>0.0</v>
      </c>
      <c r="G71" s="1">
        <v>3.4</v>
      </c>
      <c r="H71" s="1">
        <v>168.0</v>
      </c>
      <c r="I71" s="1">
        <v>49.38</v>
      </c>
      <c r="J71" s="1">
        <v>49.39</v>
      </c>
      <c r="K71" s="1" t="s">
        <v>44</v>
      </c>
      <c r="L71" s="1">
        <v>84.0</v>
      </c>
      <c r="M71" s="1">
        <v>84.0</v>
      </c>
    </row>
    <row r="72">
      <c r="A72" s="1" t="s">
        <v>41</v>
      </c>
      <c r="B72" s="1" t="s">
        <v>42</v>
      </c>
      <c r="C72" s="1">
        <v>463.94</v>
      </c>
      <c r="D72" s="1">
        <v>472.35</v>
      </c>
      <c r="E72" s="1">
        <v>8.41</v>
      </c>
      <c r="F72" s="1">
        <v>0.0</v>
      </c>
      <c r="G72" s="1">
        <v>8.41</v>
      </c>
      <c r="H72" s="1">
        <v>160.0</v>
      </c>
      <c r="I72" s="1">
        <v>19.04</v>
      </c>
      <c r="J72" s="1">
        <v>19.04</v>
      </c>
      <c r="K72" s="1" t="s">
        <v>43</v>
      </c>
      <c r="L72" s="1">
        <v>-160.0</v>
      </c>
      <c r="M72" s="1">
        <v>0.0</v>
      </c>
    </row>
    <row r="73">
      <c r="A73" s="1" t="s">
        <v>41</v>
      </c>
      <c r="B73" s="1" t="s">
        <v>42</v>
      </c>
      <c r="C73" s="1">
        <v>472.47</v>
      </c>
      <c r="D73" s="1">
        <v>478.77</v>
      </c>
      <c r="E73" s="1">
        <v>6.3</v>
      </c>
      <c r="F73" s="1">
        <v>0.0</v>
      </c>
      <c r="G73" s="1">
        <v>6.3</v>
      </c>
      <c r="H73" s="1">
        <v>160.0</v>
      </c>
      <c r="I73" s="1">
        <v>25.4</v>
      </c>
      <c r="J73" s="1">
        <v>25.4</v>
      </c>
      <c r="K73" s="1" t="s">
        <v>43</v>
      </c>
      <c r="L73" s="1">
        <v>-160.0</v>
      </c>
      <c r="M73" s="1">
        <v>0.0</v>
      </c>
    </row>
    <row r="74">
      <c r="A74" s="1" t="s">
        <v>41</v>
      </c>
      <c r="B74" s="1" t="s">
        <v>42</v>
      </c>
      <c r="C74" s="1">
        <v>478.88</v>
      </c>
      <c r="D74" s="1">
        <v>487.45</v>
      </c>
      <c r="E74" s="1">
        <v>8.56</v>
      </c>
      <c r="F74" s="1">
        <v>0.0</v>
      </c>
      <c r="G74" s="1">
        <v>8.56</v>
      </c>
      <c r="H74" s="1">
        <v>160.0</v>
      </c>
      <c r="I74" s="1">
        <v>18.68</v>
      </c>
      <c r="J74" s="1">
        <v>18.68</v>
      </c>
      <c r="K74" s="1" t="s">
        <v>43</v>
      </c>
      <c r="L74" s="1">
        <v>-160.0</v>
      </c>
      <c r="M74" s="1">
        <v>0.0</v>
      </c>
    </row>
    <row r="75">
      <c r="A75" s="1" t="s">
        <v>41</v>
      </c>
      <c r="B75" s="1" t="s">
        <v>42</v>
      </c>
      <c r="C75" s="1">
        <v>487.49</v>
      </c>
      <c r="D75" s="1">
        <v>495.84</v>
      </c>
      <c r="E75" s="1">
        <v>8.34</v>
      </c>
      <c r="F75" s="1">
        <v>0.0</v>
      </c>
      <c r="G75" s="1">
        <v>8.34</v>
      </c>
      <c r="H75" s="1">
        <v>160.0</v>
      </c>
      <c r="I75" s="1">
        <v>19.18</v>
      </c>
      <c r="J75" s="1">
        <v>19.18</v>
      </c>
      <c r="K75" s="1" t="s">
        <v>43</v>
      </c>
      <c r="L75" s="1">
        <v>-160.0</v>
      </c>
      <c r="M75" s="1">
        <v>0.0</v>
      </c>
    </row>
    <row r="76">
      <c r="A76" s="1" t="s">
        <v>41</v>
      </c>
      <c r="B76" s="1" t="s">
        <v>42</v>
      </c>
      <c r="C76" s="1">
        <v>495.93</v>
      </c>
      <c r="D76" s="1">
        <v>502.54</v>
      </c>
      <c r="E76" s="1">
        <v>6.61</v>
      </c>
      <c r="F76" s="1">
        <v>0.0</v>
      </c>
      <c r="G76" s="1">
        <v>6.61</v>
      </c>
      <c r="H76" s="1">
        <v>160.0</v>
      </c>
      <c r="I76" s="1">
        <v>24.2</v>
      </c>
      <c r="J76" s="1">
        <v>24.2</v>
      </c>
      <c r="K76" s="1" t="s">
        <v>43</v>
      </c>
      <c r="L76" s="1">
        <v>-160.0</v>
      </c>
      <c r="M76" s="1">
        <v>0.0</v>
      </c>
    </row>
    <row r="77">
      <c r="A77" s="1" t="s">
        <v>41</v>
      </c>
      <c r="B77" s="1" t="s">
        <v>42</v>
      </c>
      <c r="C77" s="1">
        <v>502.59</v>
      </c>
      <c r="D77" s="1">
        <v>507.99</v>
      </c>
      <c r="E77" s="1">
        <v>5.4</v>
      </c>
      <c r="F77" s="1">
        <v>0.0</v>
      </c>
      <c r="G77" s="1">
        <v>5.4</v>
      </c>
      <c r="H77" s="1">
        <v>160.0</v>
      </c>
      <c r="I77" s="1">
        <v>29.6</v>
      </c>
      <c r="J77" s="1">
        <v>29.6</v>
      </c>
      <c r="K77" s="1" t="s">
        <v>43</v>
      </c>
      <c r="L77" s="1">
        <v>-160.0</v>
      </c>
      <c r="M77" s="1">
        <v>0.0</v>
      </c>
    </row>
    <row r="78">
      <c r="A78" s="1" t="s">
        <v>41</v>
      </c>
      <c r="B78" s="1" t="s">
        <v>42</v>
      </c>
      <c r="C78" s="1">
        <v>508.18</v>
      </c>
      <c r="D78" s="1">
        <v>514.12</v>
      </c>
      <c r="E78" s="1">
        <v>5.94</v>
      </c>
      <c r="F78" s="1">
        <v>0.0</v>
      </c>
      <c r="G78" s="1">
        <v>5.94</v>
      </c>
      <c r="H78" s="1">
        <v>160.0</v>
      </c>
      <c r="I78" s="1">
        <v>26.92</v>
      </c>
      <c r="J78" s="1">
        <v>26.92</v>
      </c>
      <c r="K78" s="1" t="s">
        <v>43</v>
      </c>
      <c r="L78" s="1">
        <v>-160.0</v>
      </c>
      <c r="M78" s="1">
        <v>0.0</v>
      </c>
    </row>
    <row r="79">
      <c r="A79" s="1" t="s">
        <v>41</v>
      </c>
      <c r="B79" s="1" t="s">
        <v>42</v>
      </c>
      <c r="C79" s="1">
        <v>514.15</v>
      </c>
      <c r="D79" s="1">
        <v>519.91</v>
      </c>
      <c r="E79" s="1">
        <v>5.76</v>
      </c>
      <c r="F79" s="1">
        <v>0.0</v>
      </c>
      <c r="G79" s="1">
        <v>5.76</v>
      </c>
      <c r="H79" s="1">
        <v>160.0</v>
      </c>
      <c r="I79" s="1">
        <v>27.78</v>
      </c>
      <c r="J79" s="1">
        <v>27.78</v>
      </c>
      <c r="K79" s="1" t="s">
        <v>43</v>
      </c>
      <c r="L79" s="1">
        <v>-160.0</v>
      </c>
      <c r="M79" s="1">
        <v>0.0</v>
      </c>
    </row>
    <row r="80">
      <c r="A80" s="1" t="s">
        <v>41</v>
      </c>
      <c r="B80" s="1" t="s">
        <v>42</v>
      </c>
      <c r="C80" s="1">
        <v>520.33</v>
      </c>
      <c r="D80" s="1">
        <v>522.87</v>
      </c>
      <c r="E80" s="1">
        <v>2.55</v>
      </c>
      <c r="F80" s="1">
        <v>0.0</v>
      </c>
      <c r="G80" s="1">
        <v>2.54</v>
      </c>
      <c r="H80" s="1">
        <v>168.0</v>
      </c>
      <c r="I80" s="1">
        <v>66.01</v>
      </c>
      <c r="J80" s="1">
        <v>66.04</v>
      </c>
      <c r="K80" s="1" t="s">
        <v>44</v>
      </c>
      <c r="L80" s="1">
        <v>84.0</v>
      </c>
      <c r="M80" s="1">
        <v>84.0</v>
      </c>
    </row>
    <row r="81">
      <c r="A81" s="1" t="s">
        <v>41</v>
      </c>
      <c r="B81" s="1" t="s">
        <v>42</v>
      </c>
      <c r="C81" s="1">
        <v>523.12</v>
      </c>
      <c r="D81" s="1">
        <v>525.73</v>
      </c>
      <c r="E81" s="1">
        <v>2.61</v>
      </c>
      <c r="F81" s="1">
        <v>0.0</v>
      </c>
      <c r="G81" s="1">
        <v>2.61</v>
      </c>
      <c r="H81" s="1">
        <v>168.0</v>
      </c>
      <c r="I81" s="1">
        <v>64.45</v>
      </c>
      <c r="J81" s="1">
        <v>64.48</v>
      </c>
      <c r="K81" s="1" t="s">
        <v>44</v>
      </c>
      <c r="L81" s="1">
        <v>84.0</v>
      </c>
      <c r="M81" s="1">
        <v>84.0</v>
      </c>
    </row>
    <row r="82">
      <c r="A82" s="1" t="s">
        <v>41</v>
      </c>
      <c r="B82" s="1" t="s">
        <v>42</v>
      </c>
      <c r="C82" s="1">
        <v>525.94</v>
      </c>
      <c r="D82" s="1">
        <v>534.48</v>
      </c>
      <c r="E82" s="1">
        <v>8.54</v>
      </c>
      <c r="F82" s="1">
        <v>0.0</v>
      </c>
      <c r="G82" s="1">
        <v>8.54</v>
      </c>
      <c r="H82" s="1">
        <v>160.0</v>
      </c>
      <c r="I82" s="1">
        <v>18.74</v>
      </c>
      <c r="J82" s="1">
        <v>18.74</v>
      </c>
      <c r="K82" s="1" t="s">
        <v>43</v>
      </c>
      <c r="L82" s="1">
        <v>-160.0</v>
      </c>
      <c r="M82" s="1">
        <v>0.0</v>
      </c>
    </row>
    <row r="83">
      <c r="A83" s="1" t="s">
        <v>41</v>
      </c>
      <c r="B83" s="1" t="s">
        <v>42</v>
      </c>
      <c r="C83" s="1">
        <v>534.52</v>
      </c>
      <c r="D83" s="1">
        <v>540.38</v>
      </c>
      <c r="E83" s="1">
        <v>5.86</v>
      </c>
      <c r="F83" s="1">
        <v>0.0</v>
      </c>
      <c r="G83" s="1">
        <v>5.86</v>
      </c>
      <c r="H83" s="1">
        <v>160.0</v>
      </c>
      <c r="I83" s="1">
        <v>27.31</v>
      </c>
      <c r="J83" s="1">
        <v>27.31</v>
      </c>
      <c r="K83" s="1" t="s">
        <v>43</v>
      </c>
      <c r="L83" s="1">
        <v>-160.0</v>
      </c>
      <c r="M83" s="1">
        <v>0.0</v>
      </c>
    </row>
    <row r="84">
      <c r="A84" s="1" t="s">
        <v>41</v>
      </c>
      <c r="B84" s="1" t="s">
        <v>42</v>
      </c>
      <c r="C84" s="1">
        <v>540.42</v>
      </c>
      <c r="D84" s="1">
        <v>545.39</v>
      </c>
      <c r="E84" s="1">
        <v>4.98</v>
      </c>
      <c r="F84" s="1">
        <v>0.0</v>
      </c>
      <c r="G84" s="1">
        <v>4.98</v>
      </c>
      <c r="H84" s="1">
        <v>160.0</v>
      </c>
      <c r="I84" s="1">
        <v>32.16</v>
      </c>
      <c r="J84" s="1">
        <v>32.16</v>
      </c>
      <c r="K84" s="1" t="s">
        <v>43</v>
      </c>
      <c r="L84" s="1">
        <v>-160.0</v>
      </c>
      <c r="M84" s="1">
        <v>0.0</v>
      </c>
    </row>
    <row r="85">
      <c r="A85" s="1" t="s">
        <v>41</v>
      </c>
      <c r="B85" s="1" t="s">
        <v>42</v>
      </c>
      <c r="C85" s="1">
        <v>545.44</v>
      </c>
      <c r="D85" s="1">
        <v>552.95</v>
      </c>
      <c r="E85" s="1">
        <v>7.51</v>
      </c>
      <c r="F85" s="1">
        <v>0.0</v>
      </c>
      <c r="G85" s="1">
        <v>7.51</v>
      </c>
      <c r="H85" s="1">
        <v>160.0</v>
      </c>
      <c r="I85" s="1">
        <v>21.3</v>
      </c>
      <c r="J85" s="1">
        <v>21.3</v>
      </c>
      <c r="K85" s="1" t="s">
        <v>43</v>
      </c>
      <c r="L85" s="1">
        <v>-160.0</v>
      </c>
      <c r="M85" s="1">
        <v>0.0</v>
      </c>
    </row>
    <row r="86">
      <c r="A86" s="1" t="s">
        <v>41</v>
      </c>
      <c r="B86" s="1" t="s">
        <v>42</v>
      </c>
      <c r="C86" s="1">
        <v>553.13</v>
      </c>
      <c r="D86" s="1">
        <v>555.24</v>
      </c>
      <c r="E86" s="1">
        <v>2.11</v>
      </c>
      <c r="F86" s="1">
        <v>0.0</v>
      </c>
      <c r="G86" s="1">
        <v>2.11</v>
      </c>
      <c r="H86" s="1">
        <v>160.0</v>
      </c>
      <c r="I86" s="1">
        <v>75.96</v>
      </c>
      <c r="J86" s="1">
        <v>75.96</v>
      </c>
      <c r="K86" s="1" t="s">
        <v>43</v>
      </c>
      <c r="L86" s="1">
        <v>-160.0</v>
      </c>
      <c r="M86" s="1">
        <v>0.0</v>
      </c>
    </row>
    <row r="87">
      <c r="A87" s="1" t="s">
        <v>41</v>
      </c>
      <c r="B87" s="1" t="s">
        <v>42</v>
      </c>
      <c r="C87" s="1">
        <v>555.32</v>
      </c>
      <c r="D87" s="1">
        <v>562.38</v>
      </c>
      <c r="E87" s="1">
        <v>7.06</v>
      </c>
      <c r="F87" s="1">
        <v>0.0</v>
      </c>
      <c r="G87" s="1">
        <v>7.06</v>
      </c>
      <c r="H87" s="1">
        <v>160.0</v>
      </c>
      <c r="I87" s="1">
        <v>22.66</v>
      </c>
      <c r="J87" s="1">
        <v>22.66</v>
      </c>
      <c r="K87" s="1" t="s">
        <v>43</v>
      </c>
      <c r="L87" s="1">
        <v>-160.0</v>
      </c>
      <c r="M87" s="1">
        <v>0.0</v>
      </c>
    </row>
    <row r="88">
      <c r="A88" s="1" t="s">
        <v>41</v>
      </c>
      <c r="B88" s="1" t="s">
        <v>42</v>
      </c>
      <c r="C88" s="1">
        <v>562.48</v>
      </c>
      <c r="D88" s="1">
        <v>568.71</v>
      </c>
      <c r="E88" s="1">
        <v>6.23</v>
      </c>
      <c r="F88" s="1">
        <v>0.0</v>
      </c>
      <c r="G88" s="1">
        <v>6.23</v>
      </c>
      <c r="H88" s="1">
        <v>160.0</v>
      </c>
      <c r="I88" s="1">
        <v>25.68</v>
      </c>
      <c r="J88" s="1">
        <v>25.68</v>
      </c>
      <c r="K88" s="1" t="s">
        <v>43</v>
      </c>
      <c r="L88" s="1">
        <v>-160.0</v>
      </c>
      <c r="M88" s="1">
        <v>0.0</v>
      </c>
    </row>
    <row r="89">
      <c r="A89" s="1" t="s">
        <v>41</v>
      </c>
      <c r="B89" s="1" t="s">
        <v>42</v>
      </c>
      <c r="C89" s="1">
        <v>568.76</v>
      </c>
      <c r="D89" s="1">
        <v>576.88</v>
      </c>
      <c r="E89" s="1">
        <v>8.12</v>
      </c>
      <c r="F89" s="1">
        <v>0.0</v>
      </c>
      <c r="G89" s="1">
        <v>8.12</v>
      </c>
      <c r="H89" s="1">
        <v>160.0</v>
      </c>
      <c r="I89" s="1">
        <v>19.71</v>
      </c>
      <c r="J89" s="1">
        <v>19.71</v>
      </c>
      <c r="K89" s="1" t="s">
        <v>43</v>
      </c>
      <c r="L89" s="1">
        <v>-160.0</v>
      </c>
      <c r="M89" s="1">
        <v>0.0</v>
      </c>
    </row>
    <row r="90">
      <c r="A90" s="1" t="s">
        <v>41</v>
      </c>
      <c r="B90" s="1" t="s">
        <v>42</v>
      </c>
      <c r="C90" s="1">
        <v>576.93</v>
      </c>
      <c r="D90" s="1">
        <v>579.0</v>
      </c>
      <c r="E90" s="1">
        <v>2.07</v>
      </c>
      <c r="F90" s="1">
        <v>0.0</v>
      </c>
      <c r="G90" s="1">
        <v>2.07</v>
      </c>
      <c r="H90" s="1">
        <v>168.0</v>
      </c>
      <c r="I90" s="1">
        <v>81.16</v>
      </c>
      <c r="J90" s="1">
        <v>81.2</v>
      </c>
      <c r="K90" s="1" t="s">
        <v>44</v>
      </c>
      <c r="L90" s="1">
        <v>84.0</v>
      </c>
      <c r="M90" s="1">
        <v>84.0</v>
      </c>
    </row>
    <row r="91">
      <c r="A91" s="1" t="s">
        <v>41</v>
      </c>
      <c r="B91" s="1" t="s">
        <v>42</v>
      </c>
      <c r="C91" s="1">
        <v>579.22</v>
      </c>
      <c r="D91" s="1">
        <v>581.7</v>
      </c>
      <c r="E91" s="1">
        <v>2.48</v>
      </c>
      <c r="F91" s="1">
        <v>0.0</v>
      </c>
      <c r="G91" s="1">
        <v>2.48</v>
      </c>
      <c r="H91" s="1">
        <v>168.0</v>
      </c>
      <c r="I91" s="1">
        <v>67.65</v>
      </c>
      <c r="J91" s="1">
        <v>67.68</v>
      </c>
      <c r="K91" s="1" t="s">
        <v>44</v>
      </c>
      <c r="L91" s="1">
        <v>84.0</v>
      </c>
      <c r="M91" s="1">
        <v>84.0</v>
      </c>
    </row>
    <row r="92">
      <c r="A92" s="1" t="s">
        <v>41</v>
      </c>
      <c r="B92" s="1" t="s">
        <v>42</v>
      </c>
      <c r="C92" s="1">
        <v>582.43</v>
      </c>
      <c r="D92" s="1">
        <v>587.89</v>
      </c>
      <c r="E92" s="1">
        <v>5.46</v>
      </c>
      <c r="F92" s="1">
        <v>0.0</v>
      </c>
      <c r="G92" s="1">
        <v>5.46</v>
      </c>
      <c r="H92" s="1">
        <v>160.0</v>
      </c>
      <c r="I92" s="1">
        <v>29.32</v>
      </c>
      <c r="J92" s="1">
        <v>29.32</v>
      </c>
      <c r="K92" s="1" t="s">
        <v>43</v>
      </c>
      <c r="L92" s="1">
        <v>-160.0</v>
      </c>
      <c r="M92" s="1">
        <v>0.0</v>
      </c>
    </row>
    <row r="93">
      <c r="A93" s="1" t="s">
        <v>41</v>
      </c>
      <c r="B93" s="1" t="s">
        <v>42</v>
      </c>
      <c r="C93" s="1">
        <v>587.94</v>
      </c>
      <c r="D93" s="1">
        <v>594.7</v>
      </c>
      <c r="E93" s="1">
        <v>6.75</v>
      </c>
      <c r="F93" s="1">
        <v>0.0</v>
      </c>
      <c r="G93" s="1">
        <v>6.75</v>
      </c>
      <c r="H93" s="1">
        <v>160.0</v>
      </c>
      <c r="I93" s="1">
        <v>23.69</v>
      </c>
      <c r="J93" s="1">
        <v>23.69</v>
      </c>
      <c r="K93" s="1" t="s">
        <v>43</v>
      </c>
      <c r="L93" s="1">
        <v>-160.0</v>
      </c>
      <c r="M93" s="1">
        <v>0.0</v>
      </c>
    </row>
    <row r="94">
      <c r="A94" s="1" t="s">
        <v>41</v>
      </c>
      <c r="B94" s="1" t="s">
        <v>42</v>
      </c>
      <c r="C94" s="1">
        <v>594.73</v>
      </c>
      <c r="D94" s="1">
        <v>601.73</v>
      </c>
      <c r="E94" s="1">
        <v>7.0</v>
      </c>
      <c r="F94" s="1">
        <v>0.0</v>
      </c>
      <c r="G94" s="1">
        <v>7.0</v>
      </c>
      <c r="H94" s="1">
        <v>160.0</v>
      </c>
      <c r="I94" s="1">
        <v>22.86</v>
      </c>
      <c r="J94" s="1">
        <v>22.86</v>
      </c>
      <c r="K94" s="1" t="s">
        <v>43</v>
      </c>
      <c r="L94" s="1">
        <v>-160.0</v>
      </c>
      <c r="M94" s="1">
        <v>0.0</v>
      </c>
    </row>
    <row r="95">
      <c r="A95" s="1" t="s">
        <v>41</v>
      </c>
      <c r="B95" s="1" t="s">
        <v>42</v>
      </c>
      <c r="C95" s="1">
        <v>601.81</v>
      </c>
      <c r="D95" s="1">
        <v>608.94</v>
      </c>
      <c r="E95" s="1">
        <v>7.12</v>
      </c>
      <c r="F95" s="1">
        <v>0.0</v>
      </c>
      <c r="G95" s="1">
        <v>7.12</v>
      </c>
      <c r="H95" s="1">
        <v>160.0</v>
      </c>
      <c r="I95" s="1">
        <v>22.46</v>
      </c>
      <c r="J95" s="1">
        <v>22.46</v>
      </c>
      <c r="K95" s="1" t="s">
        <v>43</v>
      </c>
      <c r="L95" s="1">
        <v>-160.0</v>
      </c>
      <c r="M95" s="1">
        <v>0.0</v>
      </c>
    </row>
    <row r="96">
      <c r="A96" s="1" t="s">
        <v>41</v>
      </c>
      <c r="B96" s="1" t="s">
        <v>42</v>
      </c>
      <c r="C96" s="1">
        <v>609.02</v>
      </c>
      <c r="D96" s="1">
        <v>616.64</v>
      </c>
      <c r="E96" s="1">
        <v>7.62</v>
      </c>
      <c r="F96" s="1">
        <v>0.0</v>
      </c>
      <c r="G96" s="1">
        <v>7.62</v>
      </c>
      <c r="H96" s="1">
        <v>160.0</v>
      </c>
      <c r="I96" s="1">
        <v>20.99</v>
      </c>
      <c r="J96" s="1">
        <v>20.99</v>
      </c>
      <c r="K96" s="1" t="s">
        <v>43</v>
      </c>
      <c r="L96" s="1">
        <v>-160.0</v>
      </c>
      <c r="M96" s="1">
        <v>0.0</v>
      </c>
    </row>
    <row r="97">
      <c r="A97" s="1" t="s">
        <v>41</v>
      </c>
      <c r="B97" s="1" t="s">
        <v>42</v>
      </c>
      <c r="C97" s="1">
        <v>616.72</v>
      </c>
      <c r="D97" s="1">
        <v>622.3</v>
      </c>
      <c r="E97" s="1">
        <v>5.59</v>
      </c>
      <c r="F97" s="1">
        <v>0.0</v>
      </c>
      <c r="G97" s="1">
        <v>5.59</v>
      </c>
      <c r="H97" s="1">
        <v>160.0</v>
      </c>
      <c r="I97" s="1">
        <v>28.64</v>
      </c>
      <c r="J97" s="1">
        <v>28.64</v>
      </c>
      <c r="K97" s="1" t="s">
        <v>43</v>
      </c>
      <c r="L97" s="1">
        <v>-160.0</v>
      </c>
      <c r="M97" s="1">
        <v>0.0</v>
      </c>
    </row>
    <row r="98">
      <c r="A98" s="1" t="s">
        <v>41</v>
      </c>
      <c r="B98" s="1" t="s">
        <v>42</v>
      </c>
      <c r="C98" s="1">
        <v>622.4</v>
      </c>
      <c r="D98" s="1">
        <v>628.55</v>
      </c>
      <c r="E98" s="1">
        <v>6.15</v>
      </c>
      <c r="F98" s="1">
        <v>0.0</v>
      </c>
      <c r="G98" s="1">
        <v>6.15</v>
      </c>
      <c r="H98" s="1">
        <v>160.0</v>
      </c>
      <c r="I98" s="1">
        <v>26.01</v>
      </c>
      <c r="J98" s="1">
        <v>26.01</v>
      </c>
      <c r="K98" s="1" t="s">
        <v>43</v>
      </c>
      <c r="L98" s="1">
        <v>-160.0</v>
      </c>
      <c r="M98" s="1">
        <v>0.0</v>
      </c>
    </row>
    <row r="99">
      <c r="A99" s="1" t="s">
        <v>41</v>
      </c>
      <c r="B99" s="1" t="s">
        <v>42</v>
      </c>
      <c r="C99" s="1">
        <v>628.63</v>
      </c>
      <c r="D99" s="1">
        <v>634.45</v>
      </c>
      <c r="E99" s="1">
        <v>5.82</v>
      </c>
      <c r="F99" s="1">
        <v>0.0</v>
      </c>
      <c r="G99" s="1">
        <v>5.82</v>
      </c>
      <c r="H99" s="1">
        <v>160.0</v>
      </c>
      <c r="I99" s="1">
        <v>27.48</v>
      </c>
      <c r="J99" s="1">
        <v>27.48</v>
      </c>
      <c r="K99" s="1" t="s">
        <v>43</v>
      </c>
      <c r="L99" s="1">
        <v>-160.0</v>
      </c>
      <c r="M99" s="1">
        <v>0.0</v>
      </c>
    </row>
    <row r="100">
      <c r="A100" s="1" t="s">
        <v>41</v>
      </c>
      <c r="B100" s="1" t="s">
        <v>42</v>
      </c>
      <c r="C100" s="1">
        <v>634.58</v>
      </c>
      <c r="D100" s="1">
        <v>636.36</v>
      </c>
      <c r="E100" s="1">
        <v>1.78</v>
      </c>
      <c r="F100" s="1">
        <v>0.0</v>
      </c>
      <c r="G100" s="1">
        <v>1.78</v>
      </c>
      <c r="H100" s="1">
        <v>168.0</v>
      </c>
      <c r="I100" s="1">
        <v>94.4</v>
      </c>
      <c r="J100" s="1">
        <v>94.45</v>
      </c>
      <c r="K100" s="1" t="s">
        <v>44</v>
      </c>
      <c r="L100" s="1">
        <v>84.0</v>
      </c>
      <c r="M100" s="1">
        <v>84.0</v>
      </c>
    </row>
    <row r="101">
      <c r="A101" s="1" t="s">
        <v>41</v>
      </c>
      <c r="B101" s="1" t="s">
        <v>42</v>
      </c>
      <c r="C101" s="1">
        <v>636.57</v>
      </c>
      <c r="D101" s="1">
        <v>639.23</v>
      </c>
      <c r="E101" s="1">
        <v>2.66</v>
      </c>
      <c r="F101" s="1">
        <v>0.0</v>
      </c>
      <c r="G101" s="1">
        <v>2.66</v>
      </c>
      <c r="H101" s="1">
        <v>168.0</v>
      </c>
      <c r="I101" s="1">
        <v>63.13</v>
      </c>
      <c r="J101" s="1">
        <v>63.15</v>
      </c>
      <c r="K101" s="1" t="s">
        <v>44</v>
      </c>
      <c r="L101" s="1">
        <v>84.0</v>
      </c>
      <c r="M101" s="1">
        <v>84.0</v>
      </c>
    </row>
    <row r="102">
      <c r="A102" s="1" t="s">
        <v>41</v>
      </c>
      <c r="B102" s="1" t="s">
        <v>42</v>
      </c>
      <c r="C102" s="1">
        <v>639.49</v>
      </c>
      <c r="D102" s="1">
        <v>644.55</v>
      </c>
      <c r="E102" s="1">
        <v>5.06</v>
      </c>
      <c r="F102" s="1">
        <v>0.0</v>
      </c>
      <c r="G102" s="1">
        <v>5.06</v>
      </c>
      <c r="H102" s="1">
        <v>160.0</v>
      </c>
      <c r="I102" s="1">
        <v>31.62</v>
      </c>
      <c r="J102" s="1">
        <v>31.62</v>
      </c>
      <c r="K102" s="1" t="s">
        <v>43</v>
      </c>
      <c r="L102" s="1">
        <v>-160.0</v>
      </c>
      <c r="M102" s="1">
        <v>0.0</v>
      </c>
    </row>
    <row r="103">
      <c r="A103" s="1" t="s">
        <v>41</v>
      </c>
      <c r="B103" s="1" t="s">
        <v>42</v>
      </c>
      <c r="C103" s="1">
        <v>644.57</v>
      </c>
      <c r="D103" s="1">
        <v>652.13</v>
      </c>
      <c r="E103" s="1">
        <v>7.56</v>
      </c>
      <c r="F103" s="1">
        <v>0.0</v>
      </c>
      <c r="G103" s="1">
        <v>7.56</v>
      </c>
      <c r="H103" s="1">
        <v>160.0</v>
      </c>
      <c r="I103" s="1">
        <v>21.17</v>
      </c>
      <c r="J103" s="1">
        <v>21.17</v>
      </c>
      <c r="K103" s="1" t="s">
        <v>43</v>
      </c>
      <c r="L103" s="1">
        <v>-160.0</v>
      </c>
      <c r="M103" s="1">
        <v>0.0</v>
      </c>
    </row>
    <row r="105">
      <c r="A105" s="77" t="s">
        <v>45</v>
      </c>
    </row>
    <row r="106">
      <c r="A106" s="78" t="s">
        <v>46</v>
      </c>
      <c r="B106" s="79"/>
      <c r="C106" s="79"/>
      <c r="D106" s="79"/>
      <c r="E106" s="80">
        <f t="shared" ref="E106:J106" si="1">SUMIF($K$2:$K$103,"superdense",E1:E103)</f>
        <v>90.68</v>
      </c>
      <c r="F106" s="80">
        <f t="shared" si="1"/>
        <v>0</v>
      </c>
      <c r="G106" s="80">
        <f t="shared" si="1"/>
        <v>90.67</v>
      </c>
      <c r="H106" s="80">
        <f t="shared" si="1"/>
        <v>3280</v>
      </c>
      <c r="I106" s="80">
        <f t="shared" si="1"/>
        <v>920.9</v>
      </c>
      <c r="J106" s="80">
        <f t="shared" si="1"/>
        <v>921.18</v>
      </c>
      <c r="K106" s="80"/>
      <c r="L106" s="80">
        <f>IFERROR(__xludf.DUMMYFUNCTION("SUM(FILTER(L$1:L$103,$K$1:$K$103=""superdense""))"),1680.0)</f>
        <v>1680</v>
      </c>
      <c r="M106" s="80">
        <f>IFERROR(__xludf.DUMMYFUNCTION("SUM(FILTER(M1:M103,$K$1:$K$103=""superdense""))"),1680.0)</f>
        <v>1680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2.6445</v>
      </c>
      <c r="F107" s="80">
        <f t="shared" ref="F107:J107" si="2">AVERAGEIF($K$2:$K$103,"superdense",F2:F103)</f>
        <v>0</v>
      </c>
      <c r="G107" s="80">
        <f t="shared" si="2"/>
        <v>2.6435</v>
      </c>
      <c r="H107" s="80">
        <f t="shared" si="2"/>
        <v>168</v>
      </c>
      <c r="I107" s="80">
        <f t="shared" si="2"/>
        <v>65.5385</v>
      </c>
      <c r="J107" s="80">
        <f t="shared" si="2"/>
        <v>65.5655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IFERROR(__xludf.DUMMYFUNCTION("MAX(FILTER(E1:E103,$K$1:$K$103=""superdense""))"),3.99)</f>
        <v>3.99</v>
      </c>
      <c r="F108" s="81">
        <f>IFERROR(__xludf.DUMMYFUNCTION("MAX(FILTER(F1:F103,$K$1:$K$103=""superdense""))"),0.0)</f>
        <v>0</v>
      </c>
      <c r="G108" s="81">
        <f>IFERROR(__xludf.DUMMYFUNCTION("MAX(FILTER(G1:G103,$K$1:$K$103=""superdense""))"),3.99)</f>
        <v>3.99</v>
      </c>
      <c r="H108" s="81">
        <f>IFERROR(__xludf.DUMMYFUNCTION("MAX(FILTER(H1:H103,$K$1:$K$103=""superdense""))"),168.0)</f>
        <v>168</v>
      </c>
      <c r="I108" s="81">
        <f>IFERROR(__xludf.DUMMYFUNCTION("MAX(FILTER(I1:I103,$K$1:$K$103=""superdense""))"),94.4)</f>
        <v>94.4</v>
      </c>
      <c r="J108" s="81">
        <f>IFERROR(__xludf.DUMMYFUNCTION("MAX(FILTER(J1:J103,$K$1:$K$103=""superdense""))"),94.45)</f>
        <v>94.45</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IFERROR(__xludf.DUMMYFUNCTION("MIN(FILTER(E1:E103,$K$1:$K$103=""superdense""))"),1.78)</f>
        <v>1.78</v>
      </c>
      <c r="F109" s="82">
        <f>IFERROR(__xludf.DUMMYFUNCTION("MIN(FILTER(F1:F103,$K$1:$K$103=""superdense""))"),0.0)</f>
        <v>0</v>
      </c>
      <c r="G109" s="82">
        <f>IFERROR(__xludf.DUMMYFUNCTION("MIN(FILTER(G1:G103,$K$1:$K$103=""superdense""))"),1.78)</f>
        <v>1.78</v>
      </c>
      <c r="H109" s="82">
        <f>IFERROR(__xludf.DUMMYFUNCTION("MIN(FILTER(H1:H103,$K$1:$K$103=""superdense""))"),168.0)</f>
        <v>168</v>
      </c>
      <c r="I109" s="82">
        <f>IFERROR(__xludf.DUMMYFUNCTION("MIN(FILTER(I1:I103,$K1:$K103=""superdense""))"),42.06)</f>
        <v>42.06</v>
      </c>
      <c r="J109" s="82">
        <f>IFERROR(__xludf.DUMMYFUNCTION("MIN(FILTER(J1:J103,$K1:$K103=""superdense""))"),42.07)</f>
        <v>42.07</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IFERROR(__xludf.DUMMYFUNCTION("MEDIAN(FILTER(E1:E103,$K$1:$K$103=""superdense""))"),2.635)</f>
        <v>2.635</v>
      </c>
      <c r="F110" s="83">
        <f>IFERROR(__xludf.DUMMYFUNCTION("MEDIAN(FILTER(F1:F103,$K$1:$K$103=""superdense""))"),0.0)</f>
        <v>0</v>
      </c>
      <c r="G110" s="83">
        <f>IFERROR(__xludf.DUMMYFUNCTION("MEDIAN(FILTER(G1:G103,$K$1:$K$103=""superdense""))"),2.635)</f>
        <v>2.635</v>
      </c>
      <c r="H110" s="83">
        <f>IFERROR(__xludf.DUMMYFUNCTION("MEDIAN(FILTER(H1:H103,$K$1:$K$103=""superdense""))"),168.0)</f>
        <v>168</v>
      </c>
      <c r="I110" s="83">
        <f>IFERROR(__xludf.DUMMYFUNCTION("MEDIAN(FILTER(I1:I103,$K$1:$K$103=""superdense""))"),63.84)</f>
        <v>63.84</v>
      </c>
      <c r="J110" s="83">
        <f>IFERROR(__xludf.DUMMYFUNCTION("MEDIAN(FILTER(J1:J103,$K$1:$K$103=""superdense""))"),63.870000000000005)</f>
        <v>63.87</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IFERROR(__xludf.DUMMYFUNCTION("STDEV.S(FILTER(E1:E103,$K$1:$K$103=""superdense""))"),0.49004269416578716)</f>
        <v>0.4900426942</v>
      </c>
      <c r="F111" s="83">
        <f>IFERROR(__xludf.DUMMYFUNCTION("STDEV.S(FILTER(F1:F103,$K$1:$K$103=""superdense""))"),0.0)</f>
        <v>0</v>
      </c>
      <c r="G111" s="83">
        <f>IFERROR(__xludf.DUMMYFUNCTION("STDEV.S(FILTER(G1:G103,$K$1:$K$103=""superdense""))"),0.49057726469087304)</f>
        <v>0.4905772647</v>
      </c>
      <c r="H111" s="83">
        <f>IFERROR(__xludf.DUMMYFUNCTION("STDEV.S(FILTER(H1:H103,$K$1:$K$103=""superdense""))"),0.0)</f>
        <v>0</v>
      </c>
      <c r="I111" s="83">
        <f>IFERROR(__xludf.DUMMYFUNCTION("STDEV.S(FILTER(I1:I103,$K$1:$K$103=""superdense""))"),11.901612573181222)</f>
        <v>11.90161257</v>
      </c>
      <c r="J111" s="83">
        <f>IFERROR(__xludf.DUMMYFUNCTION("STDEV.S(FILTER(J1:J103,$K$1:$K$103=""superdense""))"),11.911487809761855)</f>
        <v>11.91148781</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13120</v>
      </c>
    </row>
    <row r="131">
      <c r="A131" s="77" t="s">
        <v>54</v>
      </c>
      <c r="B131" s="3">
        <f>SUM(H2:H103)-B130</f>
        <v>3360</v>
      </c>
    </row>
    <row r="132">
      <c r="A132" s="77" t="s">
        <v>55</v>
      </c>
      <c r="B132" s="3">
        <f>SUM(M2:M103)</f>
        <v>1680</v>
      </c>
    </row>
    <row r="133">
      <c r="A133" s="77" t="s">
        <v>56</v>
      </c>
      <c r="B133" s="3">
        <f>B131/B132</f>
        <v>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2.05</v>
      </c>
      <c r="D2" s="1">
        <v>6.03</v>
      </c>
      <c r="E2" s="1">
        <v>3.98</v>
      </c>
      <c r="F2" s="1">
        <v>0.0</v>
      </c>
      <c r="G2" s="1">
        <v>3.98</v>
      </c>
      <c r="H2" s="1">
        <v>160.0</v>
      </c>
      <c r="I2" s="1">
        <v>40.19</v>
      </c>
      <c r="J2" s="1">
        <v>40.19</v>
      </c>
      <c r="K2" s="1" t="s">
        <v>43</v>
      </c>
      <c r="L2" s="1">
        <v>-160.0</v>
      </c>
      <c r="M2" s="1">
        <v>0.0</v>
      </c>
    </row>
    <row r="3">
      <c r="A3" s="1" t="s">
        <v>41</v>
      </c>
      <c r="B3" s="1" t="s">
        <v>42</v>
      </c>
      <c r="C3" s="1">
        <v>6.04</v>
      </c>
      <c r="D3" s="1">
        <v>10.39</v>
      </c>
      <c r="E3" s="1">
        <v>4.34</v>
      </c>
      <c r="F3" s="1">
        <v>0.0</v>
      </c>
      <c r="G3" s="1">
        <v>4.34</v>
      </c>
      <c r="H3" s="1">
        <v>160.0</v>
      </c>
      <c r="I3" s="1">
        <v>36.83</v>
      </c>
      <c r="J3" s="1">
        <v>36.83</v>
      </c>
      <c r="K3" s="1" t="s">
        <v>43</v>
      </c>
      <c r="L3" s="1">
        <v>-160.0</v>
      </c>
      <c r="M3" s="1">
        <v>0.0</v>
      </c>
    </row>
    <row r="4">
      <c r="A4" s="1" t="s">
        <v>41</v>
      </c>
      <c r="B4" s="1" t="s">
        <v>42</v>
      </c>
      <c r="C4" s="1">
        <v>10.41</v>
      </c>
      <c r="D4" s="1">
        <v>19.18</v>
      </c>
      <c r="E4" s="1">
        <v>8.77</v>
      </c>
      <c r="F4" s="1">
        <v>0.0</v>
      </c>
      <c r="G4" s="1">
        <v>8.77</v>
      </c>
      <c r="H4" s="1">
        <v>160.0</v>
      </c>
      <c r="I4" s="1">
        <v>18.23</v>
      </c>
      <c r="J4" s="1">
        <v>18.23</v>
      </c>
      <c r="K4" s="1" t="s">
        <v>43</v>
      </c>
      <c r="L4" s="1">
        <v>-160.0</v>
      </c>
      <c r="M4" s="1">
        <v>0.0</v>
      </c>
    </row>
    <row r="5">
      <c r="A5" s="1" t="s">
        <v>41</v>
      </c>
      <c r="B5" s="1" t="s">
        <v>42</v>
      </c>
      <c r="C5" s="1">
        <v>19.19</v>
      </c>
      <c r="D5" s="1">
        <v>25.53</v>
      </c>
      <c r="E5" s="1">
        <v>6.33</v>
      </c>
      <c r="F5" s="1">
        <v>0.0</v>
      </c>
      <c r="G5" s="1">
        <v>6.33</v>
      </c>
      <c r="H5" s="1">
        <v>160.0</v>
      </c>
      <c r="I5" s="1">
        <v>25.27</v>
      </c>
      <c r="J5" s="1">
        <v>25.27</v>
      </c>
      <c r="K5" s="1" t="s">
        <v>43</v>
      </c>
      <c r="L5" s="1">
        <v>-160.0</v>
      </c>
      <c r="M5" s="1">
        <v>0.0</v>
      </c>
    </row>
    <row r="6">
      <c r="A6" s="1" t="s">
        <v>41</v>
      </c>
      <c r="B6" s="1" t="s">
        <v>42</v>
      </c>
      <c r="C6" s="1">
        <v>25.59</v>
      </c>
      <c r="D6" s="1">
        <v>34.3</v>
      </c>
      <c r="E6" s="1">
        <v>8.72</v>
      </c>
      <c r="F6" s="1">
        <v>0.0</v>
      </c>
      <c r="G6" s="1">
        <v>8.72</v>
      </c>
      <c r="H6" s="1">
        <v>160.0</v>
      </c>
      <c r="I6" s="1">
        <v>18.36</v>
      </c>
      <c r="J6" s="1">
        <v>18.36</v>
      </c>
      <c r="K6" s="1" t="s">
        <v>43</v>
      </c>
      <c r="L6" s="1">
        <v>-160.0</v>
      </c>
      <c r="M6" s="1">
        <v>0.0</v>
      </c>
    </row>
    <row r="7">
      <c r="A7" s="1" t="s">
        <v>41</v>
      </c>
      <c r="B7" s="1" t="s">
        <v>42</v>
      </c>
      <c r="C7" s="1">
        <v>34.31</v>
      </c>
      <c r="D7" s="1">
        <v>43.63</v>
      </c>
      <c r="E7" s="1">
        <v>9.32</v>
      </c>
      <c r="F7" s="1">
        <v>0.0</v>
      </c>
      <c r="G7" s="1">
        <v>9.32</v>
      </c>
      <c r="H7" s="1">
        <v>160.0</v>
      </c>
      <c r="I7" s="1">
        <v>17.17</v>
      </c>
      <c r="J7" s="1">
        <v>17.17</v>
      </c>
      <c r="K7" s="1" t="s">
        <v>43</v>
      </c>
      <c r="L7" s="1">
        <v>-160.0</v>
      </c>
      <c r="M7" s="1">
        <v>0.0</v>
      </c>
    </row>
    <row r="8">
      <c r="A8" s="1" t="s">
        <v>41</v>
      </c>
      <c r="B8" s="1" t="s">
        <v>42</v>
      </c>
      <c r="C8" s="1">
        <v>43.69</v>
      </c>
      <c r="D8" s="1">
        <v>50.9</v>
      </c>
      <c r="E8" s="1">
        <v>7.21</v>
      </c>
      <c r="F8" s="1">
        <v>0.0</v>
      </c>
      <c r="G8" s="1">
        <v>7.21</v>
      </c>
      <c r="H8" s="1">
        <v>160.0</v>
      </c>
      <c r="I8" s="1">
        <v>22.18</v>
      </c>
      <c r="J8" s="1">
        <v>22.18</v>
      </c>
      <c r="K8" s="1" t="s">
        <v>43</v>
      </c>
      <c r="L8" s="1">
        <v>-160.0</v>
      </c>
      <c r="M8" s="1">
        <v>0.0</v>
      </c>
    </row>
    <row r="9">
      <c r="A9" s="1" t="s">
        <v>41</v>
      </c>
      <c r="B9" s="1" t="s">
        <v>42</v>
      </c>
      <c r="C9" s="1">
        <v>50.92</v>
      </c>
      <c r="D9" s="1">
        <v>59.0</v>
      </c>
      <c r="E9" s="1">
        <v>8.07</v>
      </c>
      <c r="F9" s="1">
        <v>0.0</v>
      </c>
      <c r="G9" s="1">
        <v>8.07</v>
      </c>
      <c r="H9" s="1">
        <v>160.0</v>
      </c>
      <c r="I9" s="1">
        <v>19.81</v>
      </c>
      <c r="J9" s="1">
        <v>19.81</v>
      </c>
      <c r="K9" s="1" t="s">
        <v>43</v>
      </c>
      <c r="L9" s="1">
        <v>-160.0</v>
      </c>
      <c r="M9" s="1">
        <v>0.0</v>
      </c>
    </row>
    <row r="10">
      <c r="A10" s="1" t="s">
        <v>41</v>
      </c>
      <c r="B10" s="1" t="s">
        <v>42</v>
      </c>
      <c r="C10" s="1">
        <v>59.14</v>
      </c>
      <c r="D10" s="1">
        <v>66.38</v>
      </c>
      <c r="E10" s="1">
        <v>7.24</v>
      </c>
      <c r="F10" s="1">
        <v>0.0</v>
      </c>
      <c r="G10" s="1">
        <v>7.24</v>
      </c>
      <c r="H10" s="1">
        <v>160.0</v>
      </c>
      <c r="I10" s="1">
        <v>22.11</v>
      </c>
      <c r="J10" s="1">
        <v>22.11</v>
      </c>
      <c r="K10" s="1" t="s">
        <v>43</v>
      </c>
      <c r="L10" s="1">
        <v>-160.0</v>
      </c>
      <c r="M10" s="1">
        <v>0.0</v>
      </c>
    </row>
    <row r="11">
      <c r="A11" s="1" t="s">
        <v>41</v>
      </c>
      <c r="B11" s="1" t="s">
        <v>42</v>
      </c>
      <c r="C11" s="1">
        <v>66.41</v>
      </c>
      <c r="D11" s="1">
        <v>69.02</v>
      </c>
      <c r="E11" s="1">
        <v>2.6</v>
      </c>
      <c r="F11" s="1">
        <v>0.0</v>
      </c>
      <c r="G11" s="1">
        <v>2.6</v>
      </c>
      <c r="H11" s="1">
        <v>168.0</v>
      </c>
      <c r="I11" s="1">
        <v>64.51</v>
      </c>
      <c r="J11" s="1">
        <v>64.53</v>
      </c>
      <c r="K11" s="1" t="s">
        <v>44</v>
      </c>
      <c r="L11" s="1">
        <v>84.0</v>
      </c>
      <c r="M11" s="1">
        <v>84.0</v>
      </c>
    </row>
    <row r="12">
      <c r="A12" s="1" t="s">
        <v>41</v>
      </c>
      <c r="B12" s="1" t="s">
        <v>42</v>
      </c>
      <c r="C12" s="1">
        <v>69.67</v>
      </c>
      <c r="D12" s="1">
        <v>72.96</v>
      </c>
      <c r="E12" s="1">
        <v>3.29</v>
      </c>
      <c r="F12" s="1">
        <v>0.0</v>
      </c>
      <c r="G12" s="1">
        <v>3.29</v>
      </c>
      <c r="H12" s="1">
        <v>168.0</v>
      </c>
      <c r="I12" s="1">
        <v>51.05</v>
      </c>
      <c r="J12" s="1">
        <v>51.07</v>
      </c>
      <c r="K12" s="1" t="s">
        <v>44</v>
      </c>
      <c r="L12" s="1">
        <v>84.0</v>
      </c>
      <c r="M12" s="1">
        <v>84.0</v>
      </c>
    </row>
    <row r="13">
      <c r="A13" s="1" t="s">
        <v>41</v>
      </c>
      <c r="B13" s="1" t="s">
        <v>42</v>
      </c>
      <c r="C13" s="1">
        <v>73.26</v>
      </c>
      <c r="D13" s="1">
        <v>81.52</v>
      </c>
      <c r="E13" s="1">
        <v>8.26</v>
      </c>
      <c r="F13" s="1">
        <v>0.0</v>
      </c>
      <c r="G13" s="1">
        <v>8.26</v>
      </c>
      <c r="H13" s="1">
        <v>160.0</v>
      </c>
      <c r="I13" s="1">
        <v>19.37</v>
      </c>
      <c r="J13" s="1">
        <v>19.37</v>
      </c>
      <c r="K13" s="1" t="s">
        <v>43</v>
      </c>
      <c r="L13" s="1">
        <v>-160.0</v>
      </c>
      <c r="M13" s="1">
        <v>0.0</v>
      </c>
    </row>
    <row r="14">
      <c r="A14" s="1" t="s">
        <v>41</v>
      </c>
      <c r="B14" s="1" t="s">
        <v>42</v>
      </c>
      <c r="C14" s="1">
        <v>81.73</v>
      </c>
      <c r="D14" s="1">
        <v>91.15</v>
      </c>
      <c r="E14" s="1">
        <v>9.43</v>
      </c>
      <c r="F14" s="1">
        <v>0.0</v>
      </c>
      <c r="G14" s="1">
        <v>9.43</v>
      </c>
      <c r="H14" s="1">
        <v>160.0</v>
      </c>
      <c r="I14" s="1">
        <v>16.97</v>
      </c>
      <c r="J14" s="1">
        <v>16.97</v>
      </c>
      <c r="K14" s="1" t="s">
        <v>43</v>
      </c>
      <c r="L14" s="1">
        <v>-160.0</v>
      </c>
      <c r="M14" s="1">
        <v>0.0</v>
      </c>
    </row>
    <row r="15">
      <c r="A15" s="1" t="s">
        <v>41</v>
      </c>
      <c r="B15" s="1" t="s">
        <v>42</v>
      </c>
      <c r="C15" s="1">
        <v>91.27</v>
      </c>
      <c r="D15" s="1">
        <v>96.12</v>
      </c>
      <c r="E15" s="1">
        <v>4.86</v>
      </c>
      <c r="F15" s="1">
        <v>0.0</v>
      </c>
      <c r="G15" s="1">
        <v>4.86</v>
      </c>
      <c r="H15" s="1">
        <v>160.0</v>
      </c>
      <c r="I15" s="1">
        <v>32.95</v>
      </c>
      <c r="J15" s="1">
        <v>32.95</v>
      </c>
      <c r="K15" s="1" t="s">
        <v>43</v>
      </c>
      <c r="L15" s="1">
        <v>-160.0</v>
      </c>
      <c r="M15" s="1">
        <v>0.0</v>
      </c>
    </row>
    <row r="16">
      <c r="A16" s="1" t="s">
        <v>41</v>
      </c>
      <c r="B16" s="1" t="s">
        <v>42</v>
      </c>
      <c r="C16" s="1">
        <v>96.17</v>
      </c>
      <c r="D16" s="1">
        <v>101.53</v>
      </c>
      <c r="E16" s="1">
        <v>5.36</v>
      </c>
      <c r="F16" s="1">
        <v>0.0</v>
      </c>
      <c r="G16" s="1">
        <v>5.36</v>
      </c>
      <c r="H16" s="1">
        <v>160.0</v>
      </c>
      <c r="I16" s="1">
        <v>29.85</v>
      </c>
      <c r="J16" s="1">
        <v>29.85</v>
      </c>
      <c r="K16" s="1" t="s">
        <v>43</v>
      </c>
      <c r="L16" s="1">
        <v>-160.0</v>
      </c>
      <c r="M16" s="1">
        <v>0.0</v>
      </c>
    </row>
    <row r="17">
      <c r="A17" s="1" t="s">
        <v>41</v>
      </c>
      <c r="B17" s="1" t="s">
        <v>42</v>
      </c>
      <c r="C17" s="1">
        <v>101.55</v>
      </c>
      <c r="D17" s="1">
        <v>108.12</v>
      </c>
      <c r="E17" s="1">
        <v>6.56</v>
      </c>
      <c r="F17" s="1">
        <v>0.0</v>
      </c>
      <c r="G17" s="1">
        <v>6.56</v>
      </c>
      <c r="H17" s="1">
        <v>160.0</v>
      </c>
      <c r="I17" s="1">
        <v>24.37</v>
      </c>
      <c r="J17" s="1">
        <v>24.37</v>
      </c>
      <c r="K17" s="1" t="s">
        <v>43</v>
      </c>
      <c r="L17" s="1">
        <v>-160.0</v>
      </c>
      <c r="M17" s="1">
        <v>0.0</v>
      </c>
    </row>
    <row r="18">
      <c r="A18" s="1" t="s">
        <v>41</v>
      </c>
      <c r="B18" s="1" t="s">
        <v>42</v>
      </c>
      <c r="C18" s="1">
        <v>108.17</v>
      </c>
      <c r="D18" s="1">
        <v>117.01</v>
      </c>
      <c r="E18" s="1">
        <v>8.84</v>
      </c>
      <c r="F18" s="1">
        <v>0.0</v>
      </c>
      <c r="G18" s="1">
        <v>8.84</v>
      </c>
      <c r="H18" s="1">
        <v>160.0</v>
      </c>
      <c r="I18" s="1">
        <v>18.1</v>
      </c>
      <c r="J18" s="1">
        <v>18.1</v>
      </c>
      <c r="K18" s="1" t="s">
        <v>43</v>
      </c>
      <c r="L18" s="1">
        <v>-160.0</v>
      </c>
      <c r="M18" s="1">
        <v>0.0</v>
      </c>
    </row>
    <row r="19">
      <c r="A19" s="1" t="s">
        <v>41</v>
      </c>
      <c r="B19" s="1" t="s">
        <v>42</v>
      </c>
      <c r="C19" s="1">
        <v>117.04</v>
      </c>
      <c r="D19" s="1">
        <v>123.32</v>
      </c>
      <c r="E19" s="1">
        <v>6.28</v>
      </c>
      <c r="F19" s="1">
        <v>0.0</v>
      </c>
      <c r="G19" s="1">
        <v>6.28</v>
      </c>
      <c r="H19" s="1">
        <v>160.0</v>
      </c>
      <c r="I19" s="1">
        <v>25.48</v>
      </c>
      <c r="J19" s="1">
        <v>25.48</v>
      </c>
      <c r="K19" s="1" t="s">
        <v>43</v>
      </c>
      <c r="L19" s="1">
        <v>-160.0</v>
      </c>
      <c r="M19" s="1">
        <v>0.0</v>
      </c>
    </row>
    <row r="20">
      <c r="A20" s="1" t="s">
        <v>41</v>
      </c>
      <c r="B20" s="1" t="s">
        <v>42</v>
      </c>
      <c r="C20" s="1">
        <v>123.37</v>
      </c>
      <c r="D20" s="1">
        <v>125.58</v>
      </c>
      <c r="E20" s="1">
        <v>2.22</v>
      </c>
      <c r="F20" s="1">
        <v>0.0</v>
      </c>
      <c r="G20" s="1">
        <v>2.22</v>
      </c>
      <c r="H20" s="1">
        <v>160.0</v>
      </c>
      <c r="I20" s="1">
        <v>72.19</v>
      </c>
      <c r="J20" s="1">
        <v>72.19</v>
      </c>
      <c r="K20" s="1" t="s">
        <v>43</v>
      </c>
      <c r="L20" s="1">
        <v>-160.0</v>
      </c>
      <c r="M20" s="1">
        <v>0.0</v>
      </c>
    </row>
    <row r="21">
      <c r="A21" s="1" t="s">
        <v>41</v>
      </c>
      <c r="B21" s="1" t="s">
        <v>42</v>
      </c>
      <c r="C21" s="1">
        <v>125.63</v>
      </c>
      <c r="D21" s="1">
        <v>130.79</v>
      </c>
      <c r="E21" s="1">
        <v>5.16</v>
      </c>
      <c r="F21" s="1">
        <v>0.0</v>
      </c>
      <c r="G21" s="1">
        <v>5.16</v>
      </c>
      <c r="H21" s="1">
        <v>160.0</v>
      </c>
      <c r="I21" s="1">
        <v>31.0</v>
      </c>
      <c r="J21" s="1">
        <v>31.0</v>
      </c>
      <c r="K21" s="1" t="s">
        <v>43</v>
      </c>
      <c r="L21" s="1">
        <v>-160.0</v>
      </c>
      <c r="M21" s="1">
        <v>0.0</v>
      </c>
    </row>
    <row r="22">
      <c r="A22" s="1" t="s">
        <v>41</v>
      </c>
      <c r="B22" s="1" t="s">
        <v>42</v>
      </c>
      <c r="C22" s="1">
        <v>131.72</v>
      </c>
      <c r="D22" s="1">
        <v>135.15</v>
      </c>
      <c r="E22" s="1">
        <v>3.43</v>
      </c>
      <c r="F22" s="1">
        <v>0.0</v>
      </c>
      <c r="G22" s="1">
        <v>3.43</v>
      </c>
      <c r="H22" s="1">
        <v>168.0</v>
      </c>
      <c r="I22" s="1">
        <v>49.03</v>
      </c>
      <c r="J22" s="1">
        <v>49.05</v>
      </c>
      <c r="K22" s="1" t="s">
        <v>44</v>
      </c>
      <c r="L22" s="1">
        <v>84.0</v>
      </c>
      <c r="M22" s="1">
        <v>84.0</v>
      </c>
    </row>
    <row r="23">
      <c r="A23" s="1" t="s">
        <v>41</v>
      </c>
      <c r="B23" s="1" t="s">
        <v>42</v>
      </c>
      <c r="C23" s="1">
        <v>135.36</v>
      </c>
      <c r="D23" s="1">
        <v>137.96</v>
      </c>
      <c r="E23" s="1">
        <v>2.6</v>
      </c>
      <c r="F23" s="1">
        <v>0.0</v>
      </c>
      <c r="G23" s="1">
        <v>2.6</v>
      </c>
      <c r="H23" s="1">
        <v>168.0</v>
      </c>
      <c r="I23" s="1">
        <v>64.59</v>
      </c>
      <c r="J23" s="1">
        <v>64.62</v>
      </c>
      <c r="K23" s="1" t="s">
        <v>44</v>
      </c>
      <c r="L23" s="1">
        <v>84.0</v>
      </c>
      <c r="M23" s="1">
        <v>84.0</v>
      </c>
    </row>
    <row r="24">
      <c r="A24" s="1" t="s">
        <v>41</v>
      </c>
      <c r="B24" s="1" t="s">
        <v>42</v>
      </c>
      <c r="C24" s="1">
        <v>138.2</v>
      </c>
      <c r="D24" s="1">
        <v>146.03</v>
      </c>
      <c r="E24" s="1">
        <v>7.83</v>
      </c>
      <c r="F24" s="1">
        <v>0.0</v>
      </c>
      <c r="G24" s="1">
        <v>7.83</v>
      </c>
      <c r="H24" s="1">
        <v>160.0</v>
      </c>
      <c r="I24" s="1">
        <v>20.44</v>
      </c>
      <c r="J24" s="1">
        <v>20.44</v>
      </c>
      <c r="K24" s="1" t="s">
        <v>43</v>
      </c>
      <c r="L24" s="1">
        <v>-160.0</v>
      </c>
      <c r="M24" s="1">
        <v>0.0</v>
      </c>
    </row>
    <row r="25">
      <c r="A25" s="1" t="s">
        <v>41</v>
      </c>
      <c r="B25" s="1" t="s">
        <v>42</v>
      </c>
      <c r="C25" s="1">
        <v>146.04</v>
      </c>
      <c r="D25" s="1">
        <v>150.62</v>
      </c>
      <c r="E25" s="1">
        <v>4.58</v>
      </c>
      <c r="F25" s="1">
        <v>0.0</v>
      </c>
      <c r="G25" s="1">
        <v>4.58</v>
      </c>
      <c r="H25" s="1">
        <v>160.0</v>
      </c>
      <c r="I25" s="1">
        <v>34.93</v>
      </c>
      <c r="J25" s="1">
        <v>34.93</v>
      </c>
      <c r="K25" s="1" t="s">
        <v>43</v>
      </c>
      <c r="L25" s="1">
        <v>-160.0</v>
      </c>
      <c r="M25" s="1">
        <v>0.0</v>
      </c>
    </row>
    <row r="26">
      <c r="A26" s="1" t="s">
        <v>41</v>
      </c>
      <c r="B26" s="1" t="s">
        <v>42</v>
      </c>
      <c r="C26" s="1">
        <v>150.73</v>
      </c>
      <c r="D26" s="1">
        <v>157.01</v>
      </c>
      <c r="E26" s="1">
        <v>6.28</v>
      </c>
      <c r="F26" s="1">
        <v>0.0</v>
      </c>
      <c r="G26" s="1">
        <v>6.28</v>
      </c>
      <c r="H26" s="1">
        <v>160.0</v>
      </c>
      <c r="I26" s="1">
        <v>25.47</v>
      </c>
      <c r="J26" s="1">
        <v>25.47</v>
      </c>
      <c r="K26" s="1" t="s">
        <v>43</v>
      </c>
      <c r="L26" s="1">
        <v>-160.0</v>
      </c>
      <c r="M26" s="1">
        <v>0.0</v>
      </c>
    </row>
    <row r="27">
      <c r="A27" s="1" t="s">
        <v>41</v>
      </c>
      <c r="B27" s="1" t="s">
        <v>42</v>
      </c>
      <c r="C27" s="1">
        <v>157.03</v>
      </c>
      <c r="D27" s="1">
        <v>162.64</v>
      </c>
      <c r="E27" s="1">
        <v>5.61</v>
      </c>
      <c r="F27" s="1">
        <v>0.0</v>
      </c>
      <c r="G27" s="1">
        <v>5.61</v>
      </c>
      <c r="H27" s="1">
        <v>160.0</v>
      </c>
      <c r="I27" s="1">
        <v>28.52</v>
      </c>
      <c r="J27" s="1">
        <v>28.52</v>
      </c>
      <c r="K27" s="1" t="s">
        <v>43</v>
      </c>
      <c r="L27" s="1">
        <v>-160.0</v>
      </c>
      <c r="M27" s="1">
        <v>0.0</v>
      </c>
    </row>
    <row r="28">
      <c r="A28" s="1" t="s">
        <v>41</v>
      </c>
      <c r="B28" s="1" t="s">
        <v>42</v>
      </c>
      <c r="C28" s="1">
        <v>162.71</v>
      </c>
      <c r="D28" s="1">
        <v>169.2</v>
      </c>
      <c r="E28" s="1">
        <v>6.49</v>
      </c>
      <c r="F28" s="1">
        <v>0.0</v>
      </c>
      <c r="G28" s="1">
        <v>6.49</v>
      </c>
      <c r="H28" s="1">
        <v>160.0</v>
      </c>
      <c r="I28" s="1">
        <v>24.67</v>
      </c>
      <c r="J28" s="1">
        <v>24.67</v>
      </c>
      <c r="K28" s="1" t="s">
        <v>43</v>
      </c>
      <c r="L28" s="1">
        <v>-160.0</v>
      </c>
      <c r="M28" s="1">
        <v>0.0</v>
      </c>
    </row>
    <row r="29">
      <c r="A29" s="1" t="s">
        <v>41</v>
      </c>
      <c r="B29" s="1" t="s">
        <v>42</v>
      </c>
      <c r="C29" s="1">
        <v>169.21</v>
      </c>
      <c r="D29" s="1">
        <v>174.77</v>
      </c>
      <c r="E29" s="1">
        <v>5.55</v>
      </c>
      <c r="F29" s="1">
        <v>0.0</v>
      </c>
      <c r="G29" s="1">
        <v>5.55</v>
      </c>
      <c r="H29" s="1">
        <v>160.0</v>
      </c>
      <c r="I29" s="1">
        <v>28.8</v>
      </c>
      <c r="J29" s="1">
        <v>28.8</v>
      </c>
      <c r="K29" s="1" t="s">
        <v>43</v>
      </c>
      <c r="L29" s="1">
        <v>-160.0</v>
      </c>
      <c r="M29" s="1">
        <v>0.0</v>
      </c>
    </row>
    <row r="30">
      <c r="A30" s="1" t="s">
        <v>41</v>
      </c>
      <c r="B30" s="1" t="s">
        <v>42</v>
      </c>
      <c r="C30" s="1">
        <v>174.85</v>
      </c>
      <c r="D30" s="1">
        <v>184.13</v>
      </c>
      <c r="E30" s="1">
        <v>9.27</v>
      </c>
      <c r="F30" s="1">
        <v>0.0</v>
      </c>
      <c r="G30" s="1">
        <v>9.27</v>
      </c>
      <c r="H30" s="1">
        <v>160.0</v>
      </c>
      <c r="I30" s="1">
        <v>17.25</v>
      </c>
      <c r="J30" s="1">
        <v>17.25</v>
      </c>
      <c r="K30" s="1" t="s">
        <v>43</v>
      </c>
      <c r="L30" s="1">
        <v>-160.0</v>
      </c>
      <c r="M30" s="1">
        <v>0.0</v>
      </c>
    </row>
    <row r="31">
      <c r="A31" s="1" t="s">
        <v>41</v>
      </c>
      <c r="B31" s="1" t="s">
        <v>42</v>
      </c>
      <c r="C31" s="1">
        <v>184.14</v>
      </c>
      <c r="D31" s="1">
        <v>187.56</v>
      </c>
      <c r="E31" s="1">
        <v>3.42</v>
      </c>
      <c r="F31" s="1">
        <v>0.0</v>
      </c>
      <c r="G31" s="1">
        <v>3.42</v>
      </c>
      <c r="H31" s="1">
        <v>160.0</v>
      </c>
      <c r="I31" s="1">
        <v>46.78</v>
      </c>
      <c r="J31" s="1">
        <v>46.78</v>
      </c>
      <c r="K31" s="1" t="s">
        <v>43</v>
      </c>
      <c r="L31" s="1">
        <v>-160.0</v>
      </c>
      <c r="M31" s="1">
        <v>0.0</v>
      </c>
    </row>
    <row r="32">
      <c r="A32" s="1" t="s">
        <v>41</v>
      </c>
      <c r="B32" s="1" t="s">
        <v>42</v>
      </c>
      <c r="C32" s="1">
        <v>188.11</v>
      </c>
      <c r="D32" s="1">
        <v>191.9</v>
      </c>
      <c r="E32" s="1">
        <v>3.79</v>
      </c>
      <c r="F32" s="1">
        <v>0.0</v>
      </c>
      <c r="G32" s="1">
        <v>3.79</v>
      </c>
      <c r="H32" s="1">
        <v>160.0</v>
      </c>
      <c r="I32" s="1">
        <v>42.16</v>
      </c>
      <c r="J32" s="1">
        <v>42.16</v>
      </c>
      <c r="K32" s="1" t="s">
        <v>43</v>
      </c>
      <c r="L32" s="1">
        <v>-160.0</v>
      </c>
      <c r="M32" s="1">
        <v>0.0</v>
      </c>
    </row>
    <row r="33">
      <c r="A33" s="1" t="s">
        <v>41</v>
      </c>
      <c r="B33" s="1" t="s">
        <v>42</v>
      </c>
      <c r="C33" s="1">
        <v>191.91</v>
      </c>
      <c r="D33" s="1">
        <v>195.17</v>
      </c>
      <c r="E33" s="1">
        <v>3.27</v>
      </c>
      <c r="F33" s="1">
        <v>0.0</v>
      </c>
      <c r="G33" s="1">
        <v>3.27</v>
      </c>
      <c r="H33" s="1">
        <v>168.0</v>
      </c>
      <c r="I33" s="1">
        <v>51.38</v>
      </c>
      <c r="J33" s="1">
        <v>51.4</v>
      </c>
      <c r="K33" s="1" t="s">
        <v>44</v>
      </c>
      <c r="L33" s="1">
        <v>84.0</v>
      </c>
      <c r="M33" s="1">
        <v>84.0</v>
      </c>
    </row>
    <row r="34">
      <c r="A34" s="1" t="s">
        <v>41</v>
      </c>
      <c r="B34" s="1" t="s">
        <v>42</v>
      </c>
      <c r="C34" s="1">
        <v>195.74</v>
      </c>
      <c r="D34" s="1">
        <v>197.97</v>
      </c>
      <c r="E34" s="1">
        <v>2.23</v>
      </c>
      <c r="F34" s="1">
        <v>0.0</v>
      </c>
      <c r="G34" s="1">
        <v>2.23</v>
      </c>
      <c r="H34" s="1">
        <v>168.0</v>
      </c>
      <c r="I34" s="1">
        <v>75.46</v>
      </c>
      <c r="J34" s="1">
        <v>75.5</v>
      </c>
      <c r="K34" s="1" t="s">
        <v>44</v>
      </c>
      <c r="L34" s="1">
        <v>84.0</v>
      </c>
      <c r="M34" s="1">
        <v>84.0</v>
      </c>
    </row>
    <row r="35">
      <c r="A35" s="1" t="s">
        <v>41</v>
      </c>
      <c r="B35" s="1" t="s">
        <v>42</v>
      </c>
      <c r="C35" s="1">
        <v>198.14</v>
      </c>
      <c r="D35" s="1">
        <v>203.8</v>
      </c>
      <c r="E35" s="1">
        <v>5.66</v>
      </c>
      <c r="F35" s="1">
        <v>0.0</v>
      </c>
      <c r="G35" s="1">
        <v>5.66</v>
      </c>
      <c r="H35" s="1">
        <v>160.0</v>
      </c>
      <c r="I35" s="1">
        <v>28.27</v>
      </c>
      <c r="J35" s="1">
        <v>28.27</v>
      </c>
      <c r="K35" s="1" t="s">
        <v>43</v>
      </c>
      <c r="L35" s="1">
        <v>-160.0</v>
      </c>
      <c r="M35" s="1">
        <v>0.0</v>
      </c>
    </row>
    <row r="36">
      <c r="A36" s="1" t="s">
        <v>41</v>
      </c>
      <c r="B36" s="1" t="s">
        <v>42</v>
      </c>
      <c r="C36" s="1">
        <v>203.86</v>
      </c>
      <c r="D36" s="1">
        <v>209.33</v>
      </c>
      <c r="E36" s="1">
        <v>5.47</v>
      </c>
      <c r="F36" s="1">
        <v>0.0</v>
      </c>
      <c r="G36" s="1">
        <v>5.47</v>
      </c>
      <c r="H36" s="1">
        <v>160.0</v>
      </c>
      <c r="I36" s="1">
        <v>29.23</v>
      </c>
      <c r="J36" s="1">
        <v>29.23</v>
      </c>
      <c r="K36" s="1" t="s">
        <v>43</v>
      </c>
      <c r="L36" s="1">
        <v>-160.0</v>
      </c>
      <c r="M36" s="1">
        <v>0.0</v>
      </c>
    </row>
    <row r="37">
      <c r="A37" s="1" t="s">
        <v>41</v>
      </c>
      <c r="B37" s="1" t="s">
        <v>42</v>
      </c>
      <c r="C37" s="1">
        <v>209.46</v>
      </c>
      <c r="D37" s="1">
        <v>216.02</v>
      </c>
      <c r="E37" s="1">
        <v>6.56</v>
      </c>
      <c r="F37" s="1">
        <v>0.0</v>
      </c>
      <c r="G37" s="1">
        <v>6.56</v>
      </c>
      <c r="H37" s="1">
        <v>160.0</v>
      </c>
      <c r="I37" s="1">
        <v>24.39</v>
      </c>
      <c r="J37" s="1">
        <v>24.39</v>
      </c>
      <c r="K37" s="1" t="s">
        <v>43</v>
      </c>
      <c r="L37" s="1">
        <v>-160.0</v>
      </c>
      <c r="M37" s="1">
        <v>0.0</v>
      </c>
    </row>
    <row r="38">
      <c r="A38" s="1" t="s">
        <v>41</v>
      </c>
      <c r="B38" s="1" t="s">
        <v>42</v>
      </c>
      <c r="C38" s="1">
        <v>216.04</v>
      </c>
      <c r="D38" s="1">
        <v>223.68</v>
      </c>
      <c r="E38" s="1">
        <v>7.64</v>
      </c>
      <c r="F38" s="1">
        <v>0.0</v>
      </c>
      <c r="G38" s="1">
        <v>7.64</v>
      </c>
      <c r="H38" s="1">
        <v>160.0</v>
      </c>
      <c r="I38" s="1">
        <v>20.94</v>
      </c>
      <c r="J38" s="1">
        <v>20.94</v>
      </c>
      <c r="K38" s="1" t="s">
        <v>43</v>
      </c>
      <c r="L38" s="1">
        <v>-160.0</v>
      </c>
      <c r="M38" s="1">
        <v>0.0</v>
      </c>
    </row>
    <row r="39">
      <c r="A39" s="1" t="s">
        <v>41</v>
      </c>
      <c r="B39" s="1" t="s">
        <v>42</v>
      </c>
      <c r="C39" s="1">
        <v>223.77</v>
      </c>
      <c r="D39" s="1">
        <v>229.68</v>
      </c>
      <c r="E39" s="1">
        <v>5.92</v>
      </c>
      <c r="F39" s="1">
        <v>0.0</v>
      </c>
      <c r="G39" s="1">
        <v>5.92</v>
      </c>
      <c r="H39" s="1">
        <v>160.0</v>
      </c>
      <c r="I39" s="1">
        <v>27.05</v>
      </c>
      <c r="J39" s="1">
        <v>27.05</v>
      </c>
      <c r="K39" s="1" t="s">
        <v>43</v>
      </c>
      <c r="L39" s="1">
        <v>-160.0</v>
      </c>
      <c r="M39" s="1">
        <v>0.0</v>
      </c>
    </row>
    <row r="40">
      <c r="A40" s="1" t="s">
        <v>41</v>
      </c>
      <c r="B40" s="1" t="s">
        <v>42</v>
      </c>
      <c r="C40" s="1">
        <v>229.76</v>
      </c>
      <c r="D40" s="1">
        <v>238.09</v>
      </c>
      <c r="E40" s="1">
        <v>8.33</v>
      </c>
      <c r="F40" s="1">
        <v>0.0</v>
      </c>
      <c r="G40" s="1">
        <v>8.33</v>
      </c>
      <c r="H40" s="1">
        <v>160.0</v>
      </c>
      <c r="I40" s="1">
        <v>19.22</v>
      </c>
      <c r="J40" s="1">
        <v>19.22</v>
      </c>
      <c r="K40" s="1" t="s">
        <v>43</v>
      </c>
      <c r="L40" s="1">
        <v>-160.0</v>
      </c>
      <c r="M40" s="1">
        <v>0.0</v>
      </c>
    </row>
    <row r="41">
      <c r="A41" s="1" t="s">
        <v>41</v>
      </c>
      <c r="B41" s="1" t="s">
        <v>42</v>
      </c>
      <c r="C41" s="1">
        <v>238.1</v>
      </c>
      <c r="D41" s="1">
        <v>245.98</v>
      </c>
      <c r="E41" s="1">
        <v>7.88</v>
      </c>
      <c r="F41" s="1">
        <v>0.0</v>
      </c>
      <c r="G41" s="1">
        <v>7.88</v>
      </c>
      <c r="H41" s="1">
        <v>160.0</v>
      </c>
      <c r="I41" s="1">
        <v>20.31</v>
      </c>
      <c r="J41" s="1">
        <v>20.31</v>
      </c>
      <c r="K41" s="1" t="s">
        <v>43</v>
      </c>
      <c r="L41" s="1">
        <v>-160.0</v>
      </c>
      <c r="M41" s="1">
        <v>0.0</v>
      </c>
    </row>
    <row r="42">
      <c r="A42" s="1" t="s">
        <v>41</v>
      </c>
      <c r="B42" s="1" t="s">
        <v>42</v>
      </c>
      <c r="C42" s="1">
        <v>246.33</v>
      </c>
      <c r="D42" s="1">
        <v>254.39</v>
      </c>
      <c r="E42" s="1">
        <v>8.06</v>
      </c>
      <c r="F42" s="1">
        <v>0.0</v>
      </c>
      <c r="G42" s="1">
        <v>8.06</v>
      </c>
      <c r="H42" s="1">
        <v>160.0</v>
      </c>
      <c r="I42" s="1">
        <v>19.85</v>
      </c>
      <c r="J42" s="1">
        <v>19.85</v>
      </c>
      <c r="K42" s="1" t="s">
        <v>43</v>
      </c>
      <c r="L42" s="1">
        <v>-160.0</v>
      </c>
      <c r="M42" s="1">
        <v>0.0</v>
      </c>
    </row>
    <row r="43">
      <c r="A43" s="1" t="s">
        <v>41</v>
      </c>
      <c r="B43" s="1" t="s">
        <v>42</v>
      </c>
      <c r="C43" s="1">
        <v>254.48</v>
      </c>
      <c r="D43" s="1">
        <v>261.2</v>
      </c>
      <c r="E43" s="1">
        <v>6.72</v>
      </c>
      <c r="F43" s="1">
        <v>0.0</v>
      </c>
      <c r="G43" s="1">
        <v>6.72</v>
      </c>
      <c r="H43" s="1">
        <v>160.0</v>
      </c>
      <c r="I43" s="1">
        <v>23.8</v>
      </c>
      <c r="J43" s="1">
        <v>23.8</v>
      </c>
      <c r="K43" s="1" t="s">
        <v>43</v>
      </c>
      <c r="L43" s="1">
        <v>-160.0</v>
      </c>
      <c r="M43" s="1">
        <v>0.0</v>
      </c>
    </row>
    <row r="44">
      <c r="A44" s="1" t="s">
        <v>41</v>
      </c>
      <c r="B44" s="1" t="s">
        <v>42</v>
      </c>
      <c r="C44" s="1">
        <v>261.22</v>
      </c>
      <c r="D44" s="1">
        <v>264.75</v>
      </c>
      <c r="E44" s="1">
        <v>3.54</v>
      </c>
      <c r="F44" s="1">
        <v>0.0</v>
      </c>
      <c r="G44" s="1">
        <v>3.54</v>
      </c>
      <c r="H44" s="1">
        <v>168.0</v>
      </c>
      <c r="I44" s="1">
        <v>47.5</v>
      </c>
      <c r="J44" s="1">
        <v>47.52</v>
      </c>
      <c r="K44" s="1" t="s">
        <v>44</v>
      </c>
      <c r="L44" s="1">
        <v>84.0</v>
      </c>
      <c r="M44" s="1">
        <v>84.0</v>
      </c>
    </row>
    <row r="45">
      <c r="A45" s="1" t="s">
        <v>41</v>
      </c>
      <c r="B45" s="1" t="s">
        <v>42</v>
      </c>
      <c r="C45" s="1">
        <v>265.02</v>
      </c>
      <c r="D45" s="1">
        <v>267.4</v>
      </c>
      <c r="E45" s="1">
        <v>2.38</v>
      </c>
      <c r="F45" s="1">
        <v>0.0</v>
      </c>
      <c r="G45" s="1">
        <v>2.38</v>
      </c>
      <c r="H45" s="1">
        <v>168.0</v>
      </c>
      <c r="I45" s="1">
        <v>70.61</v>
      </c>
      <c r="J45" s="1">
        <v>70.64</v>
      </c>
      <c r="K45" s="1" t="s">
        <v>44</v>
      </c>
      <c r="L45" s="1">
        <v>84.0</v>
      </c>
      <c r="M45" s="1">
        <v>84.0</v>
      </c>
    </row>
    <row r="46">
      <c r="A46" s="1" t="s">
        <v>41</v>
      </c>
      <c r="B46" s="1" t="s">
        <v>42</v>
      </c>
      <c r="C46" s="1">
        <v>267.82</v>
      </c>
      <c r="D46" s="1">
        <v>274.07</v>
      </c>
      <c r="E46" s="1">
        <v>6.25</v>
      </c>
      <c r="F46" s="1">
        <v>0.0</v>
      </c>
      <c r="G46" s="1">
        <v>6.25</v>
      </c>
      <c r="H46" s="1">
        <v>160.0</v>
      </c>
      <c r="I46" s="1">
        <v>25.61</v>
      </c>
      <c r="J46" s="1">
        <v>25.61</v>
      </c>
      <c r="K46" s="1" t="s">
        <v>43</v>
      </c>
      <c r="L46" s="1">
        <v>-160.0</v>
      </c>
      <c r="M46" s="1">
        <v>0.0</v>
      </c>
    </row>
    <row r="47">
      <c r="A47" s="1" t="s">
        <v>41</v>
      </c>
      <c r="B47" s="1" t="s">
        <v>42</v>
      </c>
      <c r="C47" s="1">
        <v>274.14</v>
      </c>
      <c r="D47" s="1">
        <v>281.92</v>
      </c>
      <c r="E47" s="1">
        <v>7.77</v>
      </c>
      <c r="F47" s="1">
        <v>0.0</v>
      </c>
      <c r="G47" s="1">
        <v>7.77</v>
      </c>
      <c r="H47" s="1">
        <v>160.0</v>
      </c>
      <c r="I47" s="1">
        <v>20.58</v>
      </c>
      <c r="J47" s="1">
        <v>20.58</v>
      </c>
      <c r="K47" s="1" t="s">
        <v>43</v>
      </c>
      <c r="L47" s="1">
        <v>-160.0</v>
      </c>
      <c r="M47" s="1">
        <v>0.0</v>
      </c>
    </row>
    <row r="48">
      <c r="A48" s="1" t="s">
        <v>41</v>
      </c>
      <c r="B48" s="1" t="s">
        <v>42</v>
      </c>
      <c r="C48" s="1">
        <v>282.52</v>
      </c>
      <c r="D48" s="1">
        <v>289.88</v>
      </c>
      <c r="E48" s="1">
        <v>7.36</v>
      </c>
      <c r="F48" s="1">
        <v>0.0</v>
      </c>
      <c r="G48" s="1">
        <v>7.36</v>
      </c>
      <c r="H48" s="1">
        <v>160.0</v>
      </c>
      <c r="I48" s="1">
        <v>21.75</v>
      </c>
      <c r="J48" s="1">
        <v>21.75</v>
      </c>
      <c r="K48" s="1" t="s">
        <v>43</v>
      </c>
      <c r="L48" s="1">
        <v>-160.0</v>
      </c>
      <c r="M48" s="1">
        <v>0.0</v>
      </c>
    </row>
    <row r="49">
      <c r="A49" s="1" t="s">
        <v>41</v>
      </c>
      <c r="B49" s="1" t="s">
        <v>42</v>
      </c>
      <c r="C49" s="1">
        <v>289.91</v>
      </c>
      <c r="D49" s="1">
        <v>294.67</v>
      </c>
      <c r="E49" s="1">
        <v>4.76</v>
      </c>
      <c r="F49" s="1">
        <v>0.0</v>
      </c>
      <c r="G49" s="1">
        <v>4.76</v>
      </c>
      <c r="H49" s="1">
        <v>160.0</v>
      </c>
      <c r="I49" s="1">
        <v>33.61</v>
      </c>
      <c r="J49" s="1">
        <v>33.61</v>
      </c>
      <c r="K49" s="1" t="s">
        <v>43</v>
      </c>
      <c r="L49" s="1">
        <v>-160.0</v>
      </c>
      <c r="M49" s="1">
        <v>0.0</v>
      </c>
    </row>
    <row r="50">
      <c r="A50" s="1" t="s">
        <v>41</v>
      </c>
      <c r="B50" s="1" t="s">
        <v>42</v>
      </c>
      <c r="C50" s="1">
        <v>294.72</v>
      </c>
      <c r="D50" s="1">
        <v>300.96</v>
      </c>
      <c r="E50" s="1">
        <v>6.24</v>
      </c>
      <c r="F50" s="1">
        <v>0.0</v>
      </c>
      <c r="G50" s="1">
        <v>6.24</v>
      </c>
      <c r="H50" s="1">
        <v>160.0</v>
      </c>
      <c r="I50" s="1">
        <v>25.63</v>
      </c>
      <c r="J50" s="1">
        <v>25.63</v>
      </c>
      <c r="K50" s="1" t="s">
        <v>43</v>
      </c>
      <c r="L50" s="1">
        <v>-160.0</v>
      </c>
      <c r="M50" s="1">
        <v>0.0</v>
      </c>
    </row>
    <row r="51">
      <c r="A51" s="1" t="s">
        <v>41</v>
      </c>
      <c r="B51" s="1" t="s">
        <v>42</v>
      </c>
      <c r="C51" s="1">
        <v>300.99</v>
      </c>
      <c r="D51" s="1">
        <v>310.39</v>
      </c>
      <c r="E51" s="1">
        <v>9.39</v>
      </c>
      <c r="F51" s="1">
        <v>0.0</v>
      </c>
      <c r="G51" s="1">
        <v>9.39</v>
      </c>
      <c r="H51" s="1">
        <v>160.0</v>
      </c>
      <c r="I51" s="1">
        <v>17.03</v>
      </c>
      <c r="J51" s="1">
        <v>17.03</v>
      </c>
      <c r="K51" s="1" t="s">
        <v>43</v>
      </c>
      <c r="L51" s="1">
        <v>-160.0</v>
      </c>
      <c r="M51" s="1">
        <v>0.0</v>
      </c>
    </row>
    <row r="52">
      <c r="A52" s="1" t="s">
        <v>41</v>
      </c>
      <c r="B52" s="1" t="s">
        <v>42</v>
      </c>
      <c r="C52" s="1">
        <v>310.42</v>
      </c>
      <c r="D52" s="1">
        <v>316.04</v>
      </c>
      <c r="E52" s="1">
        <v>5.62</v>
      </c>
      <c r="F52" s="1">
        <v>0.0</v>
      </c>
      <c r="G52" s="1">
        <v>5.62</v>
      </c>
      <c r="H52" s="1">
        <v>160.0</v>
      </c>
      <c r="I52" s="1">
        <v>28.46</v>
      </c>
      <c r="J52" s="1">
        <v>28.46</v>
      </c>
      <c r="K52" s="1" t="s">
        <v>43</v>
      </c>
      <c r="L52" s="1">
        <v>-160.0</v>
      </c>
      <c r="M52" s="1">
        <v>0.0</v>
      </c>
    </row>
    <row r="53">
      <c r="A53" s="1" t="s">
        <v>41</v>
      </c>
      <c r="B53" s="1" t="s">
        <v>42</v>
      </c>
      <c r="C53" s="1">
        <v>316.19</v>
      </c>
      <c r="D53" s="1">
        <v>322.45</v>
      </c>
      <c r="E53" s="1">
        <v>6.26</v>
      </c>
      <c r="F53" s="1">
        <v>0.0</v>
      </c>
      <c r="G53" s="1">
        <v>6.26</v>
      </c>
      <c r="H53" s="1">
        <v>160.0</v>
      </c>
      <c r="I53" s="1">
        <v>25.55</v>
      </c>
      <c r="J53" s="1">
        <v>25.55</v>
      </c>
      <c r="K53" s="1" t="s">
        <v>43</v>
      </c>
      <c r="L53" s="1">
        <v>-160.0</v>
      </c>
      <c r="M53" s="1">
        <v>0.0</v>
      </c>
    </row>
    <row r="54">
      <c r="A54" s="1" t="s">
        <v>41</v>
      </c>
      <c r="B54" s="1" t="s">
        <v>42</v>
      </c>
      <c r="C54" s="1">
        <v>322.48</v>
      </c>
      <c r="D54" s="1">
        <v>332.51</v>
      </c>
      <c r="E54" s="1">
        <v>10.03</v>
      </c>
      <c r="F54" s="1">
        <v>0.0</v>
      </c>
      <c r="G54" s="1">
        <v>10.03</v>
      </c>
      <c r="H54" s="1">
        <v>160.0</v>
      </c>
      <c r="I54" s="1">
        <v>15.95</v>
      </c>
      <c r="J54" s="1">
        <v>15.95</v>
      </c>
      <c r="K54" s="1" t="s">
        <v>43</v>
      </c>
      <c r="L54" s="1">
        <v>-160.0</v>
      </c>
      <c r="M54" s="1">
        <v>0.0</v>
      </c>
    </row>
    <row r="55">
      <c r="A55" s="1" t="s">
        <v>41</v>
      </c>
      <c r="B55" s="1" t="s">
        <v>42</v>
      </c>
      <c r="C55" s="1">
        <v>332.55</v>
      </c>
      <c r="D55" s="1">
        <v>334.97</v>
      </c>
      <c r="E55" s="1">
        <v>2.42</v>
      </c>
      <c r="F55" s="1">
        <v>0.0</v>
      </c>
      <c r="G55" s="1">
        <v>2.42</v>
      </c>
      <c r="H55" s="1">
        <v>168.0</v>
      </c>
      <c r="I55" s="1">
        <v>69.49</v>
      </c>
      <c r="J55" s="1">
        <v>69.52</v>
      </c>
      <c r="K55" s="1" t="s">
        <v>44</v>
      </c>
      <c r="L55" s="1">
        <v>84.0</v>
      </c>
      <c r="M55" s="1">
        <v>84.0</v>
      </c>
    </row>
    <row r="56">
      <c r="A56" s="1" t="s">
        <v>41</v>
      </c>
      <c r="B56" s="1" t="s">
        <v>42</v>
      </c>
      <c r="C56" s="1">
        <v>335.44</v>
      </c>
      <c r="D56" s="1">
        <v>338.36</v>
      </c>
      <c r="E56" s="1">
        <v>2.91</v>
      </c>
      <c r="F56" s="1">
        <v>0.0</v>
      </c>
      <c r="G56" s="1">
        <v>2.91</v>
      </c>
      <c r="H56" s="1">
        <v>168.0</v>
      </c>
      <c r="I56" s="1">
        <v>57.68</v>
      </c>
      <c r="J56" s="1">
        <v>57.7</v>
      </c>
      <c r="K56" s="1" t="s">
        <v>44</v>
      </c>
      <c r="L56" s="1">
        <v>84.0</v>
      </c>
      <c r="M56" s="1">
        <v>84.0</v>
      </c>
    </row>
    <row r="57">
      <c r="A57" s="1" t="s">
        <v>41</v>
      </c>
      <c r="B57" s="1" t="s">
        <v>42</v>
      </c>
      <c r="C57" s="1">
        <v>338.52</v>
      </c>
      <c r="D57" s="1">
        <v>344.33</v>
      </c>
      <c r="E57" s="1">
        <v>5.82</v>
      </c>
      <c r="F57" s="1">
        <v>0.0</v>
      </c>
      <c r="G57" s="1">
        <v>5.82</v>
      </c>
      <c r="H57" s="1">
        <v>160.0</v>
      </c>
      <c r="I57" s="1">
        <v>27.51</v>
      </c>
      <c r="J57" s="1">
        <v>27.51</v>
      </c>
      <c r="K57" s="1" t="s">
        <v>43</v>
      </c>
      <c r="L57" s="1">
        <v>-160.0</v>
      </c>
      <c r="M57" s="1">
        <v>0.0</v>
      </c>
    </row>
    <row r="58">
      <c r="A58" s="1" t="s">
        <v>41</v>
      </c>
      <c r="B58" s="1" t="s">
        <v>42</v>
      </c>
      <c r="C58" s="1">
        <v>344.34</v>
      </c>
      <c r="D58" s="1">
        <v>354.45</v>
      </c>
      <c r="E58" s="1">
        <v>10.11</v>
      </c>
      <c r="F58" s="1">
        <v>0.0</v>
      </c>
      <c r="G58" s="1">
        <v>10.11</v>
      </c>
      <c r="H58" s="1">
        <v>160.0</v>
      </c>
      <c r="I58" s="1">
        <v>15.82</v>
      </c>
      <c r="J58" s="1">
        <v>15.82</v>
      </c>
      <c r="K58" s="1" t="s">
        <v>43</v>
      </c>
      <c r="L58" s="1">
        <v>-160.0</v>
      </c>
      <c r="M58" s="1">
        <v>0.0</v>
      </c>
    </row>
    <row r="59">
      <c r="A59" s="1" t="s">
        <v>41</v>
      </c>
      <c r="B59" s="1" t="s">
        <v>42</v>
      </c>
      <c r="C59" s="1">
        <v>354.66</v>
      </c>
      <c r="D59" s="1">
        <v>363.55</v>
      </c>
      <c r="E59" s="1">
        <v>8.89</v>
      </c>
      <c r="F59" s="1">
        <v>0.0</v>
      </c>
      <c r="G59" s="1">
        <v>8.89</v>
      </c>
      <c r="H59" s="1">
        <v>160.0</v>
      </c>
      <c r="I59" s="1">
        <v>17.99</v>
      </c>
      <c r="J59" s="1">
        <v>17.99</v>
      </c>
      <c r="K59" s="1" t="s">
        <v>43</v>
      </c>
      <c r="L59" s="1">
        <v>-160.0</v>
      </c>
      <c r="M59" s="1">
        <v>0.0</v>
      </c>
    </row>
    <row r="60">
      <c r="A60" s="1" t="s">
        <v>41</v>
      </c>
      <c r="B60" s="1" t="s">
        <v>42</v>
      </c>
      <c r="C60" s="1">
        <v>363.72</v>
      </c>
      <c r="D60" s="1">
        <v>369.08</v>
      </c>
      <c r="E60" s="1">
        <v>5.36</v>
      </c>
      <c r="F60" s="1">
        <v>0.0</v>
      </c>
      <c r="G60" s="1">
        <v>5.36</v>
      </c>
      <c r="H60" s="1">
        <v>160.0</v>
      </c>
      <c r="I60" s="1">
        <v>29.86</v>
      </c>
      <c r="J60" s="1">
        <v>29.86</v>
      </c>
      <c r="K60" s="1" t="s">
        <v>43</v>
      </c>
      <c r="L60" s="1">
        <v>-160.0</v>
      </c>
      <c r="M60" s="1">
        <v>0.0</v>
      </c>
    </row>
    <row r="61">
      <c r="A61" s="1" t="s">
        <v>41</v>
      </c>
      <c r="B61" s="1" t="s">
        <v>42</v>
      </c>
      <c r="C61" s="1">
        <v>369.11</v>
      </c>
      <c r="D61" s="1">
        <v>377.21</v>
      </c>
      <c r="E61" s="1">
        <v>8.1</v>
      </c>
      <c r="F61" s="1">
        <v>0.0</v>
      </c>
      <c r="G61" s="1">
        <v>8.1</v>
      </c>
      <c r="H61" s="1">
        <v>160.0</v>
      </c>
      <c r="I61" s="1">
        <v>19.75</v>
      </c>
      <c r="J61" s="1">
        <v>19.75</v>
      </c>
      <c r="K61" s="1" t="s">
        <v>43</v>
      </c>
      <c r="L61" s="1">
        <v>-160.0</v>
      </c>
      <c r="M61" s="1">
        <v>0.0</v>
      </c>
    </row>
    <row r="62">
      <c r="A62" s="1" t="s">
        <v>41</v>
      </c>
      <c r="B62" s="1" t="s">
        <v>42</v>
      </c>
      <c r="C62" s="1">
        <v>377.24</v>
      </c>
      <c r="D62" s="1">
        <v>384.11</v>
      </c>
      <c r="E62" s="1">
        <v>6.87</v>
      </c>
      <c r="F62" s="1">
        <v>0.0</v>
      </c>
      <c r="G62" s="1">
        <v>6.87</v>
      </c>
      <c r="H62" s="1">
        <v>160.0</v>
      </c>
      <c r="I62" s="1">
        <v>23.27</v>
      </c>
      <c r="J62" s="1">
        <v>23.27</v>
      </c>
      <c r="K62" s="1" t="s">
        <v>43</v>
      </c>
      <c r="L62" s="1">
        <v>-160.0</v>
      </c>
      <c r="M62" s="1">
        <v>0.0</v>
      </c>
    </row>
    <row r="63">
      <c r="A63" s="1" t="s">
        <v>41</v>
      </c>
      <c r="B63" s="1" t="s">
        <v>42</v>
      </c>
      <c r="C63" s="1">
        <v>384.32</v>
      </c>
      <c r="D63" s="1">
        <v>390.5</v>
      </c>
      <c r="E63" s="1">
        <v>6.18</v>
      </c>
      <c r="F63" s="1">
        <v>0.0</v>
      </c>
      <c r="G63" s="1">
        <v>6.18</v>
      </c>
      <c r="H63" s="1">
        <v>160.0</v>
      </c>
      <c r="I63" s="1">
        <v>25.89</v>
      </c>
      <c r="J63" s="1">
        <v>25.89</v>
      </c>
      <c r="K63" s="1" t="s">
        <v>43</v>
      </c>
      <c r="L63" s="1">
        <v>-160.0</v>
      </c>
      <c r="M63" s="1">
        <v>0.0</v>
      </c>
    </row>
    <row r="64">
      <c r="A64" s="1" t="s">
        <v>41</v>
      </c>
      <c r="B64" s="1" t="s">
        <v>42</v>
      </c>
      <c r="C64" s="1">
        <v>390.56</v>
      </c>
      <c r="D64" s="1">
        <v>394.66</v>
      </c>
      <c r="E64" s="1">
        <v>4.1</v>
      </c>
      <c r="F64" s="1">
        <v>0.0</v>
      </c>
      <c r="G64" s="1">
        <v>4.1</v>
      </c>
      <c r="H64" s="1">
        <v>160.0</v>
      </c>
      <c r="I64" s="1">
        <v>39.04</v>
      </c>
      <c r="J64" s="1">
        <v>39.04</v>
      </c>
      <c r="K64" s="1" t="s">
        <v>43</v>
      </c>
      <c r="L64" s="1">
        <v>-160.0</v>
      </c>
      <c r="M64" s="1">
        <v>0.0</v>
      </c>
    </row>
    <row r="65">
      <c r="A65" s="1" t="s">
        <v>41</v>
      </c>
      <c r="B65" s="1" t="s">
        <v>42</v>
      </c>
      <c r="C65" s="1">
        <v>394.67</v>
      </c>
      <c r="D65" s="1">
        <v>401.79</v>
      </c>
      <c r="E65" s="1">
        <v>7.13</v>
      </c>
      <c r="F65" s="1">
        <v>0.0</v>
      </c>
      <c r="G65" s="1">
        <v>7.13</v>
      </c>
      <c r="H65" s="1">
        <v>160.0</v>
      </c>
      <c r="I65" s="1">
        <v>22.45</v>
      </c>
      <c r="J65" s="1">
        <v>22.45</v>
      </c>
      <c r="K65" s="1" t="s">
        <v>43</v>
      </c>
      <c r="L65" s="1">
        <v>-160.0</v>
      </c>
      <c r="M65" s="1">
        <v>0.0</v>
      </c>
    </row>
    <row r="66">
      <c r="A66" s="1" t="s">
        <v>41</v>
      </c>
      <c r="B66" s="1" t="s">
        <v>42</v>
      </c>
      <c r="C66" s="1">
        <v>401.88</v>
      </c>
      <c r="D66" s="1">
        <v>404.53</v>
      </c>
      <c r="E66" s="1">
        <v>2.65</v>
      </c>
      <c r="F66" s="1">
        <v>0.0</v>
      </c>
      <c r="G66" s="1">
        <v>2.65</v>
      </c>
      <c r="H66" s="1">
        <v>168.0</v>
      </c>
      <c r="I66" s="1">
        <v>63.43</v>
      </c>
      <c r="J66" s="1">
        <v>63.46</v>
      </c>
      <c r="K66" s="1" t="s">
        <v>44</v>
      </c>
      <c r="L66" s="1">
        <v>84.0</v>
      </c>
      <c r="M66" s="1">
        <v>84.0</v>
      </c>
    </row>
    <row r="67">
      <c r="A67" s="1" t="s">
        <v>41</v>
      </c>
      <c r="B67" s="1" t="s">
        <v>42</v>
      </c>
      <c r="C67" s="1">
        <v>404.76</v>
      </c>
      <c r="D67" s="1">
        <v>407.0</v>
      </c>
      <c r="E67" s="1">
        <v>2.24</v>
      </c>
      <c r="F67" s="1">
        <v>0.0</v>
      </c>
      <c r="G67" s="1">
        <v>2.24</v>
      </c>
      <c r="H67" s="1">
        <v>168.0</v>
      </c>
      <c r="I67" s="1">
        <v>74.96</v>
      </c>
      <c r="J67" s="1">
        <v>75.0</v>
      </c>
      <c r="K67" s="1" t="s">
        <v>44</v>
      </c>
      <c r="L67" s="1">
        <v>84.0</v>
      </c>
      <c r="M67" s="1">
        <v>84.0</v>
      </c>
    </row>
    <row r="68">
      <c r="A68" s="1" t="s">
        <v>41</v>
      </c>
      <c r="B68" s="1" t="s">
        <v>42</v>
      </c>
      <c r="C68" s="1">
        <v>407.16</v>
      </c>
      <c r="D68" s="1">
        <v>412.53</v>
      </c>
      <c r="E68" s="1">
        <v>5.37</v>
      </c>
      <c r="F68" s="1">
        <v>0.0</v>
      </c>
      <c r="G68" s="1">
        <v>5.37</v>
      </c>
      <c r="H68" s="1">
        <v>160.0</v>
      </c>
      <c r="I68" s="1">
        <v>29.79</v>
      </c>
      <c r="J68" s="1">
        <v>29.79</v>
      </c>
      <c r="K68" s="1" t="s">
        <v>43</v>
      </c>
      <c r="L68" s="1">
        <v>-160.0</v>
      </c>
      <c r="M68" s="1">
        <v>0.0</v>
      </c>
    </row>
    <row r="69">
      <c r="A69" s="1" t="s">
        <v>41</v>
      </c>
      <c r="B69" s="1" t="s">
        <v>42</v>
      </c>
      <c r="C69" s="1">
        <v>412.55</v>
      </c>
      <c r="D69" s="1">
        <v>415.98</v>
      </c>
      <c r="E69" s="1">
        <v>3.43</v>
      </c>
      <c r="F69" s="1">
        <v>0.0</v>
      </c>
      <c r="G69" s="1">
        <v>3.43</v>
      </c>
      <c r="H69" s="1">
        <v>160.0</v>
      </c>
      <c r="I69" s="1">
        <v>46.67</v>
      </c>
      <c r="J69" s="1">
        <v>46.67</v>
      </c>
      <c r="K69" s="1" t="s">
        <v>43</v>
      </c>
      <c r="L69" s="1">
        <v>-160.0</v>
      </c>
      <c r="M69" s="1">
        <v>0.0</v>
      </c>
    </row>
    <row r="70">
      <c r="A70" s="1" t="s">
        <v>41</v>
      </c>
      <c r="B70" s="1" t="s">
        <v>42</v>
      </c>
      <c r="C70" s="1">
        <v>416.03</v>
      </c>
      <c r="D70" s="1">
        <v>425.19</v>
      </c>
      <c r="E70" s="1">
        <v>9.15</v>
      </c>
      <c r="F70" s="1">
        <v>0.0</v>
      </c>
      <c r="G70" s="1">
        <v>9.15</v>
      </c>
      <c r="H70" s="1">
        <v>160.0</v>
      </c>
      <c r="I70" s="1">
        <v>17.48</v>
      </c>
      <c r="J70" s="1">
        <v>17.48</v>
      </c>
      <c r="K70" s="1" t="s">
        <v>43</v>
      </c>
      <c r="L70" s="1">
        <v>-160.0</v>
      </c>
      <c r="M70" s="1">
        <v>0.0</v>
      </c>
    </row>
    <row r="71">
      <c r="A71" s="1" t="s">
        <v>41</v>
      </c>
      <c r="B71" s="1" t="s">
        <v>42</v>
      </c>
      <c r="C71" s="1">
        <v>425.23</v>
      </c>
      <c r="D71" s="1">
        <v>433.44</v>
      </c>
      <c r="E71" s="1">
        <v>8.21</v>
      </c>
      <c r="F71" s="1">
        <v>0.0</v>
      </c>
      <c r="G71" s="1">
        <v>8.21</v>
      </c>
      <c r="H71" s="1">
        <v>160.0</v>
      </c>
      <c r="I71" s="1">
        <v>19.48</v>
      </c>
      <c r="J71" s="1">
        <v>19.48</v>
      </c>
      <c r="K71" s="1" t="s">
        <v>43</v>
      </c>
      <c r="L71" s="1">
        <v>-160.0</v>
      </c>
      <c r="M71" s="1">
        <v>0.0</v>
      </c>
    </row>
    <row r="72">
      <c r="A72" s="1" t="s">
        <v>41</v>
      </c>
      <c r="B72" s="1" t="s">
        <v>42</v>
      </c>
      <c r="C72" s="1">
        <v>433.49</v>
      </c>
      <c r="D72" s="1">
        <v>438.3</v>
      </c>
      <c r="E72" s="1">
        <v>4.81</v>
      </c>
      <c r="F72" s="1">
        <v>0.0</v>
      </c>
      <c r="G72" s="1">
        <v>4.81</v>
      </c>
      <c r="H72" s="1">
        <v>160.0</v>
      </c>
      <c r="I72" s="1">
        <v>33.25</v>
      </c>
      <c r="J72" s="1">
        <v>33.25</v>
      </c>
      <c r="K72" s="1" t="s">
        <v>43</v>
      </c>
      <c r="L72" s="1">
        <v>-160.0</v>
      </c>
      <c r="M72" s="1">
        <v>0.0</v>
      </c>
    </row>
    <row r="73">
      <c r="A73" s="1" t="s">
        <v>41</v>
      </c>
      <c r="B73" s="1" t="s">
        <v>42</v>
      </c>
      <c r="C73" s="1">
        <v>438.37</v>
      </c>
      <c r="D73" s="1">
        <v>445.48</v>
      </c>
      <c r="E73" s="1">
        <v>7.11</v>
      </c>
      <c r="F73" s="1">
        <v>0.0</v>
      </c>
      <c r="G73" s="1">
        <v>7.11</v>
      </c>
      <c r="H73" s="1">
        <v>160.0</v>
      </c>
      <c r="I73" s="1">
        <v>22.51</v>
      </c>
      <c r="J73" s="1">
        <v>22.51</v>
      </c>
      <c r="K73" s="1" t="s">
        <v>43</v>
      </c>
      <c r="L73" s="1">
        <v>-160.0</v>
      </c>
      <c r="M73" s="1">
        <v>0.0</v>
      </c>
    </row>
    <row r="74">
      <c r="A74" s="1" t="s">
        <v>41</v>
      </c>
      <c r="B74" s="1" t="s">
        <v>42</v>
      </c>
      <c r="C74" s="1">
        <v>445.58</v>
      </c>
      <c r="D74" s="1">
        <v>453.88</v>
      </c>
      <c r="E74" s="1">
        <v>8.3</v>
      </c>
      <c r="F74" s="1">
        <v>0.0</v>
      </c>
      <c r="G74" s="1">
        <v>8.3</v>
      </c>
      <c r="H74" s="1">
        <v>160.0</v>
      </c>
      <c r="I74" s="1">
        <v>19.29</v>
      </c>
      <c r="J74" s="1">
        <v>19.29</v>
      </c>
      <c r="K74" s="1" t="s">
        <v>43</v>
      </c>
      <c r="L74" s="1">
        <v>-160.0</v>
      </c>
      <c r="M74" s="1">
        <v>0.0</v>
      </c>
    </row>
    <row r="75">
      <c r="A75" s="1" t="s">
        <v>41</v>
      </c>
      <c r="B75" s="1" t="s">
        <v>42</v>
      </c>
      <c r="C75" s="1">
        <v>453.92</v>
      </c>
      <c r="D75" s="1">
        <v>462.33</v>
      </c>
      <c r="E75" s="1">
        <v>8.42</v>
      </c>
      <c r="F75" s="1">
        <v>0.0</v>
      </c>
      <c r="G75" s="1">
        <v>8.42</v>
      </c>
      <c r="H75" s="1">
        <v>160.0</v>
      </c>
      <c r="I75" s="1">
        <v>19.01</v>
      </c>
      <c r="J75" s="1">
        <v>19.01</v>
      </c>
      <c r="K75" s="1" t="s">
        <v>43</v>
      </c>
      <c r="L75" s="1">
        <v>-160.0</v>
      </c>
      <c r="M75" s="1">
        <v>0.0</v>
      </c>
    </row>
    <row r="76">
      <c r="A76" s="1" t="s">
        <v>41</v>
      </c>
      <c r="B76" s="1" t="s">
        <v>42</v>
      </c>
      <c r="C76" s="1">
        <v>462.41</v>
      </c>
      <c r="D76" s="1">
        <v>469.79</v>
      </c>
      <c r="E76" s="1">
        <v>7.38</v>
      </c>
      <c r="F76" s="1">
        <v>0.0</v>
      </c>
      <c r="G76" s="1">
        <v>7.38</v>
      </c>
      <c r="H76" s="1">
        <v>160.0</v>
      </c>
      <c r="I76" s="1">
        <v>21.67</v>
      </c>
      <c r="J76" s="1">
        <v>21.67</v>
      </c>
      <c r="K76" s="1" t="s">
        <v>43</v>
      </c>
      <c r="L76" s="1">
        <v>-160.0</v>
      </c>
      <c r="M76" s="1">
        <v>0.0</v>
      </c>
    </row>
    <row r="77">
      <c r="A77" s="1" t="s">
        <v>41</v>
      </c>
      <c r="B77" s="1" t="s">
        <v>42</v>
      </c>
      <c r="C77" s="1">
        <v>469.82</v>
      </c>
      <c r="D77" s="1">
        <v>472.61</v>
      </c>
      <c r="E77" s="1">
        <v>2.78</v>
      </c>
      <c r="F77" s="1">
        <v>0.0</v>
      </c>
      <c r="G77" s="1">
        <v>2.78</v>
      </c>
      <c r="H77" s="1">
        <v>168.0</v>
      </c>
      <c r="I77" s="1">
        <v>60.33</v>
      </c>
      <c r="J77" s="1">
        <v>60.36</v>
      </c>
      <c r="K77" s="1" t="s">
        <v>44</v>
      </c>
      <c r="L77" s="1">
        <v>84.0</v>
      </c>
      <c r="M77" s="1">
        <v>84.0</v>
      </c>
    </row>
    <row r="78">
      <c r="A78" s="1" t="s">
        <v>41</v>
      </c>
      <c r="B78" s="1" t="s">
        <v>42</v>
      </c>
      <c r="C78" s="1">
        <v>473.36</v>
      </c>
      <c r="D78" s="1">
        <v>476.22</v>
      </c>
      <c r="E78" s="1">
        <v>2.86</v>
      </c>
      <c r="F78" s="1">
        <v>0.0</v>
      </c>
      <c r="G78" s="1">
        <v>2.86</v>
      </c>
      <c r="H78" s="1">
        <v>168.0</v>
      </c>
      <c r="I78" s="1">
        <v>58.76</v>
      </c>
      <c r="J78" s="1">
        <v>58.79</v>
      </c>
      <c r="K78" s="1" t="s">
        <v>44</v>
      </c>
      <c r="L78" s="1">
        <v>84.0</v>
      </c>
      <c r="M78" s="1">
        <v>84.0</v>
      </c>
    </row>
    <row r="79">
      <c r="A79" s="1" t="s">
        <v>41</v>
      </c>
      <c r="B79" s="1" t="s">
        <v>42</v>
      </c>
      <c r="C79" s="1">
        <v>476.63</v>
      </c>
      <c r="D79" s="1">
        <v>484.54</v>
      </c>
      <c r="E79" s="1">
        <v>7.9</v>
      </c>
      <c r="F79" s="1">
        <v>0.0</v>
      </c>
      <c r="G79" s="1">
        <v>7.9</v>
      </c>
      <c r="H79" s="1">
        <v>160.0</v>
      </c>
      <c r="I79" s="1">
        <v>20.24</v>
      </c>
      <c r="J79" s="1">
        <v>20.24</v>
      </c>
      <c r="K79" s="1" t="s">
        <v>43</v>
      </c>
      <c r="L79" s="1">
        <v>-160.0</v>
      </c>
      <c r="M79" s="1">
        <v>0.0</v>
      </c>
    </row>
    <row r="80">
      <c r="A80" s="1" t="s">
        <v>41</v>
      </c>
      <c r="B80" s="1" t="s">
        <v>42</v>
      </c>
      <c r="C80" s="1">
        <v>484.64</v>
      </c>
      <c r="D80" s="1">
        <v>493.14</v>
      </c>
      <c r="E80" s="1">
        <v>8.5</v>
      </c>
      <c r="F80" s="1">
        <v>0.0</v>
      </c>
      <c r="G80" s="1">
        <v>8.5</v>
      </c>
      <c r="H80" s="1">
        <v>160.0</v>
      </c>
      <c r="I80" s="1">
        <v>18.82</v>
      </c>
      <c r="J80" s="1">
        <v>18.82</v>
      </c>
      <c r="K80" s="1" t="s">
        <v>43</v>
      </c>
      <c r="L80" s="1">
        <v>-160.0</v>
      </c>
      <c r="M80" s="1">
        <v>0.0</v>
      </c>
    </row>
    <row r="81">
      <c r="A81" s="1" t="s">
        <v>41</v>
      </c>
      <c r="B81" s="1" t="s">
        <v>42</v>
      </c>
      <c r="C81" s="1">
        <v>493.17</v>
      </c>
      <c r="D81" s="1">
        <v>499.04</v>
      </c>
      <c r="E81" s="1">
        <v>5.87</v>
      </c>
      <c r="F81" s="1">
        <v>0.0</v>
      </c>
      <c r="G81" s="1">
        <v>5.87</v>
      </c>
      <c r="H81" s="1">
        <v>160.0</v>
      </c>
      <c r="I81" s="1">
        <v>27.24</v>
      </c>
      <c r="J81" s="1">
        <v>27.24</v>
      </c>
      <c r="K81" s="1" t="s">
        <v>43</v>
      </c>
      <c r="L81" s="1">
        <v>-160.0</v>
      </c>
      <c r="M81" s="1">
        <v>0.0</v>
      </c>
    </row>
    <row r="82">
      <c r="A82" s="1" t="s">
        <v>41</v>
      </c>
      <c r="B82" s="1" t="s">
        <v>42</v>
      </c>
      <c r="C82" s="1">
        <v>499.17</v>
      </c>
      <c r="D82" s="1">
        <v>506.79</v>
      </c>
      <c r="E82" s="1">
        <v>7.62</v>
      </c>
      <c r="F82" s="1">
        <v>0.0</v>
      </c>
      <c r="G82" s="1">
        <v>7.62</v>
      </c>
      <c r="H82" s="1">
        <v>160.0</v>
      </c>
      <c r="I82" s="1">
        <v>21.01</v>
      </c>
      <c r="J82" s="1">
        <v>21.01</v>
      </c>
      <c r="K82" s="1" t="s">
        <v>43</v>
      </c>
      <c r="L82" s="1">
        <v>-160.0</v>
      </c>
      <c r="M82" s="1">
        <v>0.0</v>
      </c>
    </row>
    <row r="83">
      <c r="A83" s="1" t="s">
        <v>41</v>
      </c>
      <c r="B83" s="1" t="s">
        <v>42</v>
      </c>
      <c r="C83" s="1">
        <v>506.89</v>
      </c>
      <c r="D83" s="1">
        <v>513.6</v>
      </c>
      <c r="E83" s="1">
        <v>6.71</v>
      </c>
      <c r="F83" s="1">
        <v>0.0</v>
      </c>
      <c r="G83" s="1">
        <v>6.71</v>
      </c>
      <c r="H83" s="1">
        <v>160.0</v>
      </c>
      <c r="I83" s="1">
        <v>23.86</v>
      </c>
      <c r="J83" s="1">
        <v>23.86</v>
      </c>
      <c r="K83" s="1" t="s">
        <v>43</v>
      </c>
      <c r="L83" s="1">
        <v>-160.0</v>
      </c>
      <c r="M83" s="1">
        <v>0.0</v>
      </c>
    </row>
    <row r="84">
      <c r="A84" s="1" t="s">
        <v>41</v>
      </c>
      <c r="B84" s="1" t="s">
        <v>42</v>
      </c>
      <c r="C84" s="1">
        <v>513.69</v>
      </c>
      <c r="D84" s="1">
        <v>519.6</v>
      </c>
      <c r="E84" s="1">
        <v>5.91</v>
      </c>
      <c r="F84" s="1">
        <v>0.0</v>
      </c>
      <c r="G84" s="1">
        <v>5.91</v>
      </c>
      <c r="H84" s="1">
        <v>160.0</v>
      </c>
      <c r="I84" s="1">
        <v>27.07</v>
      </c>
      <c r="J84" s="1">
        <v>27.07</v>
      </c>
      <c r="K84" s="1" t="s">
        <v>43</v>
      </c>
      <c r="L84" s="1">
        <v>-160.0</v>
      </c>
      <c r="M84" s="1">
        <v>0.0</v>
      </c>
    </row>
    <row r="85">
      <c r="A85" s="1" t="s">
        <v>41</v>
      </c>
      <c r="B85" s="1" t="s">
        <v>42</v>
      </c>
      <c r="C85" s="1">
        <v>519.77</v>
      </c>
      <c r="D85" s="1">
        <v>526.75</v>
      </c>
      <c r="E85" s="1">
        <v>6.98</v>
      </c>
      <c r="F85" s="1">
        <v>0.0</v>
      </c>
      <c r="G85" s="1">
        <v>6.98</v>
      </c>
      <c r="H85" s="1">
        <v>160.0</v>
      </c>
      <c r="I85" s="1">
        <v>22.92</v>
      </c>
      <c r="J85" s="1">
        <v>22.92</v>
      </c>
      <c r="K85" s="1" t="s">
        <v>43</v>
      </c>
      <c r="L85" s="1">
        <v>-160.0</v>
      </c>
      <c r="M85" s="1">
        <v>0.0</v>
      </c>
    </row>
    <row r="86">
      <c r="A86" s="1" t="s">
        <v>41</v>
      </c>
      <c r="B86" s="1" t="s">
        <v>42</v>
      </c>
      <c r="C86" s="1">
        <v>526.8</v>
      </c>
      <c r="D86" s="1">
        <v>532.53</v>
      </c>
      <c r="E86" s="1">
        <v>5.73</v>
      </c>
      <c r="F86" s="1">
        <v>0.0</v>
      </c>
      <c r="G86" s="1">
        <v>5.73</v>
      </c>
      <c r="H86" s="1">
        <v>160.0</v>
      </c>
      <c r="I86" s="1">
        <v>27.93</v>
      </c>
      <c r="J86" s="1">
        <v>27.93</v>
      </c>
      <c r="K86" s="1" t="s">
        <v>43</v>
      </c>
      <c r="L86" s="1">
        <v>-160.0</v>
      </c>
      <c r="M86" s="1">
        <v>0.0</v>
      </c>
    </row>
    <row r="87">
      <c r="A87" s="1" t="s">
        <v>41</v>
      </c>
      <c r="B87" s="1" t="s">
        <v>42</v>
      </c>
      <c r="C87" s="1">
        <v>532.58</v>
      </c>
      <c r="D87" s="1">
        <v>541.02</v>
      </c>
      <c r="E87" s="1">
        <v>8.44</v>
      </c>
      <c r="F87" s="1">
        <v>0.0</v>
      </c>
      <c r="G87" s="1">
        <v>8.44</v>
      </c>
      <c r="H87" s="1">
        <v>160.0</v>
      </c>
      <c r="I87" s="1">
        <v>18.95</v>
      </c>
      <c r="J87" s="1">
        <v>18.95</v>
      </c>
      <c r="K87" s="1" t="s">
        <v>43</v>
      </c>
      <c r="L87" s="1">
        <v>-160.0</v>
      </c>
      <c r="M87" s="1">
        <v>0.0</v>
      </c>
    </row>
    <row r="88">
      <c r="A88" s="1" t="s">
        <v>41</v>
      </c>
      <c r="B88" s="1" t="s">
        <v>42</v>
      </c>
      <c r="C88" s="1">
        <v>541.12</v>
      </c>
      <c r="D88" s="1">
        <v>543.14</v>
      </c>
      <c r="E88" s="1">
        <v>2.03</v>
      </c>
      <c r="F88" s="1">
        <v>0.0</v>
      </c>
      <c r="G88" s="1">
        <v>2.02</v>
      </c>
      <c r="H88" s="1">
        <v>168.0</v>
      </c>
      <c r="I88" s="1">
        <v>82.94</v>
      </c>
      <c r="J88" s="1">
        <v>82.99</v>
      </c>
      <c r="K88" s="1" t="s">
        <v>44</v>
      </c>
      <c r="L88" s="1">
        <v>84.0</v>
      </c>
      <c r="M88" s="1">
        <v>84.0</v>
      </c>
    </row>
    <row r="89">
      <c r="A89" s="1" t="s">
        <v>41</v>
      </c>
      <c r="B89" s="1" t="s">
        <v>42</v>
      </c>
      <c r="C89" s="1">
        <v>543.43</v>
      </c>
      <c r="D89" s="1">
        <v>546.82</v>
      </c>
      <c r="E89" s="1">
        <v>3.39</v>
      </c>
      <c r="F89" s="1">
        <v>0.0</v>
      </c>
      <c r="G89" s="1">
        <v>3.39</v>
      </c>
      <c r="H89" s="1">
        <v>168.0</v>
      </c>
      <c r="I89" s="1">
        <v>49.55</v>
      </c>
      <c r="J89" s="1">
        <v>49.57</v>
      </c>
      <c r="K89" s="1" t="s">
        <v>44</v>
      </c>
      <c r="L89" s="1">
        <v>84.0</v>
      </c>
      <c r="M89" s="1">
        <v>84.0</v>
      </c>
    </row>
    <row r="90">
      <c r="A90" s="1" t="s">
        <v>41</v>
      </c>
      <c r="B90" s="1" t="s">
        <v>42</v>
      </c>
      <c r="C90" s="1">
        <v>547.03</v>
      </c>
      <c r="D90" s="1">
        <v>552.57</v>
      </c>
      <c r="E90" s="1">
        <v>5.54</v>
      </c>
      <c r="F90" s="1">
        <v>0.0</v>
      </c>
      <c r="G90" s="1">
        <v>5.54</v>
      </c>
      <c r="H90" s="1">
        <v>160.0</v>
      </c>
      <c r="I90" s="1">
        <v>28.86</v>
      </c>
      <c r="J90" s="1">
        <v>28.86</v>
      </c>
      <c r="K90" s="1" t="s">
        <v>43</v>
      </c>
      <c r="L90" s="1">
        <v>-160.0</v>
      </c>
      <c r="M90" s="1">
        <v>0.0</v>
      </c>
    </row>
    <row r="91">
      <c r="A91" s="1" t="s">
        <v>41</v>
      </c>
      <c r="B91" s="1" t="s">
        <v>42</v>
      </c>
      <c r="C91" s="1">
        <v>552.66</v>
      </c>
      <c r="D91" s="1">
        <v>559.96</v>
      </c>
      <c r="E91" s="1">
        <v>7.3</v>
      </c>
      <c r="F91" s="1">
        <v>0.0</v>
      </c>
      <c r="G91" s="1">
        <v>7.3</v>
      </c>
      <c r="H91" s="1">
        <v>160.0</v>
      </c>
      <c r="I91" s="1">
        <v>21.9</v>
      </c>
      <c r="J91" s="1">
        <v>21.9</v>
      </c>
      <c r="K91" s="1" t="s">
        <v>43</v>
      </c>
      <c r="L91" s="1">
        <v>-160.0</v>
      </c>
      <c r="M91" s="1">
        <v>0.0</v>
      </c>
    </row>
    <row r="92">
      <c r="A92" s="1" t="s">
        <v>41</v>
      </c>
      <c r="B92" s="1" t="s">
        <v>42</v>
      </c>
      <c r="C92" s="1">
        <v>559.99</v>
      </c>
      <c r="D92" s="1">
        <v>566.24</v>
      </c>
      <c r="E92" s="1">
        <v>6.25</v>
      </c>
      <c r="F92" s="1">
        <v>0.0</v>
      </c>
      <c r="G92" s="1">
        <v>6.25</v>
      </c>
      <c r="H92" s="1">
        <v>160.0</v>
      </c>
      <c r="I92" s="1">
        <v>25.6</v>
      </c>
      <c r="J92" s="1">
        <v>25.6</v>
      </c>
      <c r="K92" s="1" t="s">
        <v>43</v>
      </c>
      <c r="L92" s="1">
        <v>-160.0</v>
      </c>
      <c r="M92" s="1">
        <v>0.0</v>
      </c>
    </row>
    <row r="93">
      <c r="A93" s="1" t="s">
        <v>41</v>
      </c>
      <c r="B93" s="1" t="s">
        <v>42</v>
      </c>
      <c r="C93" s="1">
        <v>566.43</v>
      </c>
      <c r="D93" s="1">
        <v>571.59</v>
      </c>
      <c r="E93" s="1">
        <v>5.16</v>
      </c>
      <c r="F93" s="1">
        <v>0.0</v>
      </c>
      <c r="G93" s="1">
        <v>5.16</v>
      </c>
      <c r="H93" s="1">
        <v>160.0</v>
      </c>
      <c r="I93" s="1">
        <v>31.03</v>
      </c>
      <c r="J93" s="1">
        <v>31.03</v>
      </c>
      <c r="K93" s="1" t="s">
        <v>43</v>
      </c>
      <c r="L93" s="1">
        <v>-160.0</v>
      </c>
      <c r="M93" s="1">
        <v>0.0</v>
      </c>
    </row>
    <row r="94">
      <c r="A94" s="1" t="s">
        <v>41</v>
      </c>
      <c r="B94" s="1" t="s">
        <v>42</v>
      </c>
      <c r="C94" s="1">
        <v>571.67</v>
      </c>
      <c r="D94" s="1">
        <v>578.69</v>
      </c>
      <c r="E94" s="1">
        <v>7.03</v>
      </c>
      <c r="F94" s="1">
        <v>0.0</v>
      </c>
      <c r="G94" s="1">
        <v>7.03</v>
      </c>
      <c r="H94" s="1">
        <v>160.0</v>
      </c>
      <c r="I94" s="1">
        <v>22.77</v>
      </c>
      <c r="J94" s="1">
        <v>22.77</v>
      </c>
      <c r="K94" s="1" t="s">
        <v>43</v>
      </c>
      <c r="L94" s="1">
        <v>-160.0</v>
      </c>
      <c r="M94" s="1">
        <v>0.0</v>
      </c>
    </row>
    <row r="95">
      <c r="A95" s="1" t="s">
        <v>41</v>
      </c>
      <c r="B95" s="1" t="s">
        <v>42</v>
      </c>
      <c r="C95" s="1">
        <v>578.91</v>
      </c>
      <c r="D95" s="1">
        <v>585.13</v>
      </c>
      <c r="E95" s="1">
        <v>6.22</v>
      </c>
      <c r="F95" s="1">
        <v>0.0</v>
      </c>
      <c r="G95" s="1">
        <v>6.22</v>
      </c>
      <c r="H95" s="1">
        <v>160.0</v>
      </c>
      <c r="I95" s="1">
        <v>25.73</v>
      </c>
      <c r="J95" s="1">
        <v>25.73</v>
      </c>
      <c r="K95" s="1" t="s">
        <v>43</v>
      </c>
      <c r="L95" s="1">
        <v>-160.0</v>
      </c>
      <c r="M95" s="1">
        <v>0.0</v>
      </c>
    </row>
    <row r="96">
      <c r="A96" s="1" t="s">
        <v>41</v>
      </c>
      <c r="B96" s="1" t="s">
        <v>42</v>
      </c>
      <c r="C96" s="1">
        <v>585.37</v>
      </c>
      <c r="D96" s="1">
        <v>594.2</v>
      </c>
      <c r="E96" s="1">
        <v>8.84</v>
      </c>
      <c r="F96" s="1">
        <v>0.0</v>
      </c>
      <c r="G96" s="1">
        <v>8.84</v>
      </c>
      <c r="H96" s="1">
        <v>160.0</v>
      </c>
      <c r="I96" s="1">
        <v>18.1</v>
      </c>
      <c r="J96" s="1">
        <v>18.1</v>
      </c>
      <c r="K96" s="1" t="s">
        <v>43</v>
      </c>
      <c r="L96" s="1">
        <v>-160.0</v>
      </c>
      <c r="M96" s="1">
        <v>0.0</v>
      </c>
    </row>
    <row r="97">
      <c r="A97" s="1" t="s">
        <v>41</v>
      </c>
      <c r="B97" s="1" t="s">
        <v>42</v>
      </c>
      <c r="C97" s="1">
        <v>594.35</v>
      </c>
      <c r="D97" s="1">
        <v>600.34</v>
      </c>
      <c r="E97" s="1">
        <v>6.0</v>
      </c>
      <c r="F97" s="1">
        <v>0.0</v>
      </c>
      <c r="G97" s="1">
        <v>6.0</v>
      </c>
      <c r="H97" s="1">
        <v>160.0</v>
      </c>
      <c r="I97" s="1">
        <v>26.67</v>
      </c>
      <c r="J97" s="1">
        <v>26.67</v>
      </c>
      <c r="K97" s="1" t="s">
        <v>43</v>
      </c>
      <c r="L97" s="1">
        <v>-160.0</v>
      </c>
      <c r="M97" s="1">
        <v>0.0</v>
      </c>
    </row>
    <row r="98">
      <c r="A98" s="1" t="s">
        <v>41</v>
      </c>
      <c r="B98" s="1" t="s">
        <v>42</v>
      </c>
      <c r="C98" s="1">
        <v>600.71</v>
      </c>
      <c r="D98" s="1">
        <v>610.08</v>
      </c>
      <c r="E98" s="1">
        <v>9.37</v>
      </c>
      <c r="F98" s="1">
        <v>0.0</v>
      </c>
      <c r="G98" s="1">
        <v>9.37</v>
      </c>
      <c r="H98" s="1">
        <v>160.0</v>
      </c>
      <c r="I98" s="1">
        <v>17.08</v>
      </c>
      <c r="J98" s="1">
        <v>17.08</v>
      </c>
      <c r="K98" s="1" t="s">
        <v>43</v>
      </c>
      <c r="L98" s="1">
        <v>-160.0</v>
      </c>
      <c r="M98" s="1">
        <v>0.0</v>
      </c>
    </row>
    <row r="99">
      <c r="A99" s="1" t="s">
        <v>41</v>
      </c>
      <c r="B99" s="1" t="s">
        <v>42</v>
      </c>
      <c r="C99" s="1">
        <v>610.1</v>
      </c>
      <c r="D99" s="1">
        <v>612.86</v>
      </c>
      <c r="E99" s="1">
        <v>2.76</v>
      </c>
      <c r="F99" s="1">
        <v>0.0</v>
      </c>
      <c r="G99" s="1">
        <v>2.76</v>
      </c>
      <c r="H99" s="1">
        <v>168.0</v>
      </c>
      <c r="I99" s="1">
        <v>60.83</v>
      </c>
      <c r="J99" s="1">
        <v>60.86</v>
      </c>
      <c r="K99" s="1" t="s">
        <v>44</v>
      </c>
      <c r="L99" s="1">
        <v>84.0</v>
      </c>
      <c r="M99" s="1">
        <v>84.0</v>
      </c>
    </row>
    <row r="100">
      <c r="A100" s="1" t="s">
        <v>41</v>
      </c>
      <c r="B100" s="1" t="s">
        <v>42</v>
      </c>
      <c r="C100" s="1">
        <v>613.36</v>
      </c>
      <c r="D100" s="1">
        <v>616.26</v>
      </c>
      <c r="E100" s="1">
        <v>2.91</v>
      </c>
      <c r="F100" s="1">
        <v>0.0</v>
      </c>
      <c r="G100" s="1">
        <v>2.91</v>
      </c>
      <c r="H100" s="1">
        <v>168.0</v>
      </c>
      <c r="I100" s="1">
        <v>57.76</v>
      </c>
      <c r="J100" s="1">
        <v>57.79</v>
      </c>
      <c r="K100" s="1" t="s">
        <v>44</v>
      </c>
      <c r="L100" s="1">
        <v>84.0</v>
      </c>
      <c r="M100" s="1">
        <v>84.0</v>
      </c>
    </row>
    <row r="101">
      <c r="A101" s="1" t="s">
        <v>41</v>
      </c>
      <c r="B101" s="1" t="s">
        <v>42</v>
      </c>
      <c r="C101" s="1">
        <v>616.36</v>
      </c>
      <c r="D101" s="1">
        <v>625.1</v>
      </c>
      <c r="E101" s="1">
        <v>8.74</v>
      </c>
      <c r="F101" s="1">
        <v>0.0</v>
      </c>
      <c r="G101" s="1">
        <v>8.74</v>
      </c>
      <c r="H101" s="1">
        <v>160.0</v>
      </c>
      <c r="I101" s="1">
        <v>18.31</v>
      </c>
      <c r="J101" s="1">
        <v>18.31</v>
      </c>
      <c r="K101" s="1" t="s">
        <v>43</v>
      </c>
      <c r="L101" s="1">
        <v>-160.0</v>
      </c>
      <c r="M101" s="1">
        <v>0.0</v>
      </c>
    </row>
    <row r="102">
      <c r="A102" s="1" t="s">
        <v>41</v>
      </c>
      <c r="B102" s="1" t="s">
        <v>42</v>
      </c>
      <c r="C102" s="1">
        <v>625.13</v>
      </c>
      <c r="D102" s="1">
        <v>634.02</v>
      </c>
      <c r="E102" s="1">
        <v>8.88</v>
      </c>
      <c r="F102" s="1">
        <v>0.0</v>
      </c>
      <c r="G102" s="1">
        <v>8.88</v>
      </c>
      <c r="H102" s="1">
        <v>160.0</v>
      </c>
      <c r="I102" s="1">
        <v>18.02</v>
      </c>
      <c r="J102" s="1">
        <v>18.02</v>
      </c>
      <c r="K102" s="1" t="s">
        <v>43</v>
      </c>
      <c r="L102" s="1">
        <v>-160.0</v>
      </c>
      <c r="M102" s="1">
        <v>0.0</v>
      </c>
    </row>
    <row r="105">
      <c r="A105" s="77" t="s">
        <v>45</v>
      </c>
    </row>
    <row r="106">
      <c r="A106" s="78" t="s">
        <v>46</v>
      </c>
      <c r="B106" s="79"/>
      <c r="C106" s="79"/>
      <c r="D106" s="79"/>
      <c r="E106" s="80">
        <f t="shared" ref="E106:J106" si="1">SUMIF($K$2:$K$103,"superdense",E1:E103)</f>
        <v>90.74</v>
      </c>
      <c r="F106" s="80">
        <f t="shared" si="1"/>
        <v>0</v>
      </c>
      <c r="G106" s="80">
        <f t="shared" si="1"/>
        <v>90.73</v>
      </c>
      <c r="H106" s="80">
        <f t="shared" si="1"/>
        <v>2952</v>
      </c>
      <c r="I106" s="80">
        <f t="shared" si="1"/>
        <v>764.61</v>
      </c>
      <c r="J106" s="80">
        <f t="shared" si="1"/>
        <v>764.86</v>
      </c>
      <c r="K106" s="80"/>
      <c r="L106" s="80">
        <f>IFERROR(__xludf.DUMMYFUNCTION("SUM(FILTER(L$1:L$103,$K$1:$K$103=""superdense""))"),1512.0)</f>
        <v>1512</v>
      </c>
      <c r="M106" s="80">
        <f>IFERROR(__xludf.DUMMYFUNCTION("SUM(FILTER(M1:M103,$K$1:$K$103=""superdense""))"),1512.0)</f>
        <v>1512</v>
      </c>
      <c r="N106" s="79"/>
      <c r="O106" s="79"/>
      <c r="P106" s="79"/>
      <c r="Q106" s="79"/>
      <c r="R106" s="79"/>
      <c r="S106" s="79"/>
      <c r="T106" s="79"/>
      <c r="U106" s="79"/>
      <c r="V106" s="79"/>
      <c r="W106" s="79"/>
      <c r="X106" s="79"/>
      <c r="Y106" s="79"/>
      <c r="Z106" s="79"/>
    </row>
    <row r="107">
      <c r="A107" s="78" t="s">
        <v>47</v>
      </c>
      <c r="B107" s="79"/>
      <c r="C107" s="79"/>
      <c r="D107" s="79"/>
      <c r="E107" s="80">
        <f>AVERAGEIF(K2:K104,"superdense",E2:E103)</f>
        <v>2.793888889</v>
      </c>
      <c r="F107" s="80">
        <f t="shared" ref="F107:J107" si="2">AVERAGEIF($K$2:$K$103,"superdense",F2:F103)</f>
        <v>0</v>
      </c>
      <c r="G107" s="80">
        <f t="shared" si="2"/>
        <v>2.793333333</v>
      </c>
      <c r="H107" s="80">
        <f t="shared" si="2"/>
        <v>168</v>
      </c>
      <c r="I107" s="80">
        <f t="shared" si="2"/>
        <v>61.65888889</v>
      </c>
      <c r="J107" s="80">
        <f t="shared" si="2"/>
        <v>61.68722222</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IFERROR(__xludf.DUMMYFUNCTION("MAX(FILTER(E1:E103,$K$1:$K$103=""superdense""))"),3.54)</f>
        <v>3.54</v>
      </c>
      <c r="F108" s="81">
        <f>IFERROR(__xludf.DUMMYFUNCTION("MAX(FILTER(F1:F103,$K$1:$K$103=""superdense""))"),0.0)</f>
        <v>0</v>
      </c>
      <c r="G108" s="81">
        <f>IFERROR(__xludf.DUMMYFUNCTION("MAX(FILTER(G1:G103,$K$1:$K$103=""superdense""))"),3.54)</f>
        <v>3.54</v>
      </c>
      <c r="H108" s="81">
        <f>IFERROR(__xludf.DUMMYFUNCTION("MAX(FILTER(H1:H103,$K$1:$K$103=""superdense""))"),168.0)</f>
        <v>168</v>
      </c>
      <c r="I108" s="81">
        <f>IFERROR(__xludf.DUMMYFUNCTION("MAX(FILTER(I1:I103,$K$1:$K$103=""superdense""))"),82.94)</f>
        <v>82.94</v>
      </c>
      <c r="J108" s="81">
        <f>IFERROR(__xludf.DUMMYFUNCTION("MAX(FILTER(J1:J103,$K$1:$K$103=""superdense""))"),82.99)</f>
        <v>82.99</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IFERROR(__xludf.DUMMYFUNCTION("MIN(FILTER(E1:E103,$K$1:$K$103=""superdense""))"),2.03)</f>
        <v>2.03</v>
      </c>
      <c r="F109" s="82">
        <f>IFERROR(__xludf.DUMMYFUNCTION("MIN(FILTER(F1:F103,$K$1:$K$103=""superdense""))"),0.0)</f>
        <v>0</v>
      </c>
      <c r="G109" s="82">
        <f>IFERROR(__xludf.DUMMYFUNCTION("MIN(FILTER(G1:G103,$K$1:$K$103=""superdense""))"),2.02)</f>
        <v>2.02</v>
      </c>
      <c r="H109" s="82">
        <f>IFERROR(__xludf.DUMMYFUNCTION("MIN(FILTER(H1:H103,$K$1:$K$103=""superdense""))"),168.0)</f>
        <v>168</v>
      </c>
      <c r="I109" s="82">
        <f>IFERROR(__xludf.DUMMYFUNCTION("MIN(FILTER(I1:I103,$K1:$K103=""superdense""))"),47.5)</f>
        <v>47.5</v>
      </c>
      <c r="J109" s="82">
        <f>IFERROR(__xludf.DUMMYFUNCTION("MIN(FILTER(J1:J103,$K1:$K103=""superdense""))"),47.52)</f>
        <v>47.52</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IFERROR(__xludf.DUMMYFUNCTION("MEDIAN(FILTER(E1:E103,$K$1:$K$103=""superdense""))"),2.7699999999999996)</f>
        <v>2.77</v>
      </c>
      <c r="F110" s="83">
        <f>IFERROR(__xludf.DUMMYFUNCTION("MEDIAN(FILTER(F1:F103,$K$1:$K$103=""superdense""))"),0.0)</f>
        <v>0</v>
      </c>
      <c r="G110" s="83">
        <f>IFERROR(__xludf.DUMMYFUNCTION("MEDIAN(FILTER(G1:G103,$K$1:$K$103=""superdense""))"),2.7699999999999996)</f>
        <v>2.77</v>
      </c>
      <c r="H110" s="83">
        <f>IFERROR(__xludf.DUMMYFUNCTION("MEDIAN(FILTER(H1:H103,$K$1:$K$103=""superdense""))"),168.0)</f>
        <v>168</v>
      </c>
      <c r="I110" s="83">
        <f>IFERROR(__xludf.DUMMYFUNCTION("MEDIAN(FILTER(I1:I103,$K$1:$K$103=""superdense""))"),60.58)</f>
        <v>60.58</v>
      </c>
      <c r="J110" s="83">
        <f>IFERROR(__xludf.DUMMYFUNCTION("MEDIAN(FILTER(J1:J103,$K$1:$K$103=""superdense""))"),60.61)</f>
        <v>60.61</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IFERROR(__xludf.DUMMYFUNCTION("STDEV.S(FILTER(E1:E103,$K$1:$K$103=""superdense""))"),0.4496683600020443)</f>
        <v>0.44966836</v>
      </c>
      <c r="F111" s="83">
        <f>IFERROR(__xludf.DUMMYFUNCTION("STDEV.S(FILTER(F1:F103,$K$1:$K$103=""superdense""))"),0.0)</f>
        <v>0</v>
      </c>
      <c r="G111" s="83">
        <f>IFERROR(__xludf.DUMMYFUNCTION("STDEV.S(FILTER(G1:G103,$K$1:$K$103=""superdense""))"),0.45067269980878716)</f>
        <v>0.4506726998</v>
      </c>
      <c r="H111" s="83">
        <f>IFERROR(__xludf.DUMMYFUNCTION("STDEV.S(FILTER(H1:H103,$K$1:$K$103=""superdense""))"),0.0)</f>
        <v>0</v>
      </c>
      <c r="I111" s="83">
        <f>IFERROR(__xludf.DUMMYFUNCTION("STDEV.S(FILTER(I1:I103,$K$1:$K$103=""superdense""))"),10.140957658043062)</f>
        <v>10.14095766</v>
      </c>
      <c r="J111" s="83">
        <f>IFERROR(__xludf.DUMMYFUNCTION("STDEV.S(FILTER(J1:J103,$K$1:$K$103=""superdense""))"),10.148532670267022)</f>
        <v>10.14853267</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13280</v>
      </c>
    </row>
    <row r="131">
      <c r="A131" s="77" t="s">
        <v>54</v>
      </c>
      <c r="B131" s="3">
        <f>SUM(H2:H103)-B130</f>
        <v>3024</v>
      </c>
    </row>
    <row r="132">
      <c r="A132" s="77" t="s">
        <v>55</v>
      </c>
      <c r="B132" s="3">
        <f>SUM(M2:M103)</f>
        <v>1512</v>
      </c>
    </row>
    <row r="133">
      <c r="A133" s="77" t="s">
        <v>56</v>
      </c>
      <c r="B133" s="3">
        <f>B131/B132</f>
        <v>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8.71"/>
    <col customWidth="1" min="11" max="11" width="22.29"/>
  </cols>
  <sheetData>
    <row r="1">
      <c r="A1" s="1" t="s">
        <v>28</v>
      </c>
      <c r="B1" s="1" t="s">
        <v>29</v>
      </c>
      <c r="C1" s="1" t="s">
        <v>30</v>
      </c>
      <c r="D1" s="1" t="s">
        <v>31</v>
      </c>
      <c r="E1" s="1" t="s">
        <v>32</v>
      </c>
      <c r="F1" s="1" t="s">
        <v>33</v>
      </c>
      <c r="G1" s="1" t="s">
        <v>34</v>
      </c>
      <c r="H1" s="1" t="s">
        <v>35</v>
      </c>
      <c r="I1" s="1" t="s">
        <v>36</v>
      </c>
      <c r="J1" s="1" t="s">
        <v>37</v>
      </c>
      <c r="K1" s="1" t="s">
        <v>38</v>
      </c>
      <c r="L1" s="1" t="s">
        <v>39</v>
      </c>
      <c r="M1" s="1" t="s">
        <v>40</v>
      </c>
    </row>
    <row r="2">
      <c r="A2" s="1" t="s">
        <v>41</v>
      </c>
      <c r="B2" s="1" t="s">
        <v>42</v>
      </c>
      <c r="C2" s="1">
        <v>1.83</v>
      </c>
      <c r="D2" s="1">
        <v>11.01</v>
      </c>
      <c r="E2" s="1">
        <v>9.18</v>
      </c>
      <c r="F2" s="1">
        <v>0.0</v>
      </c>
      <c r="G2" s="1">
        <v>9.18</v>
      </c>
      <c r="H2" s="1">
        <v>160.0</v>
      </c>
      <c r="I2" s="1">
        <v>17.42</v>
      </c>
      <c r="J2" s="1">
        <v>17.42</v>
      </c>
      <c r="K2" s="1" t="s">
        <v>43</v>
      </c>
      <c r="L2" s="1">
        <v>-160.0</v>
      </c>
      <c r="M2" s="1">
        <v>0.0</v>
      </c>
    </row>
    <row r="3">
      <c r="A3" s="1" t="s">
        <v>41</v>
      </c>
      <c r="B3" s="1" t="s">
        <v>42</v>
      </c>
      <c r="C3" s="1">
        <v>11.07</v>
      </c>
      <c r="D3" s="1">
        <v>13.65</v>
      </c>
      <c r="E3" s="1">
        <v>2.58</v>
      </c>
      <c r="F3" s="1">
        <v>0.0</v>
      </c>
      <c r="G3" s="1">
        <v>2.58</v>
      </c>
      <c r="H3" s="1">
        <v>168.0</v>
      </c>
      <c r="I3" s="1">
        <v>65.01</v>
      </c>
      <c r="J3" s="1">
        <v>65.06</v>
      </c>
      <c r="K3" s="1" t="s">
        <v>44</v>
      </c>
      <c r="L3" s="1">
        <v>84.0</v>
      </c>
      <c r="M3" s="1">
        <v>84.0</v>
      </c>
    </row>
    <row r="4">
      <c r="A4" s="1" t="s">
        <v>41</v>
      </c>
      <c r="B4" s="1" t="s">
        <v>42</v>
      </c>
      <c r="C4" s="1">
        <v>14.35</v>
      </c>
      <c r="D4" s="1">
        <v>17.86</v>
      </c>
      <c r="E4" s="1">
        <v>3.5</v>
      </c>
      <c r="F4" s="1">
        <v>0.0</v>
      </c>
      <c r="G4" s="1">
        <v>3.5</v>
      </c>
      <c r="H4" s="1">
        <v>168.0</v>
      </c>
      <c r="I4" s="1">
        <v>47.97</v>
      </c>
      <c r="J4" s="1">
        <v>47.99</v>
      </c>
      <c r="K4" s="1" t="s">
        <v>57</v>
      </c>
      <c r="L4" s="1">
        <v>76.0</v>
      </c>
      <c r="M4" s="1">
        <v>92.0</v>
      </c>
    </row>
    <row r="5">
      <c r="A5" s="1" t="s">
        <v>41</v>
      </c>
      <c r="B5" s="1" t="s">
        <v>42</v>
      </c>
      <c r="C5" s="1">
        <v>17.98</v>
      </c>
      <c r="D5" s="1">
        <v>22.17</v>
      </c>
      <c r="E5" s="1">
        <v>4.18</v>
      </c>
      <c r="F5" s="1">
        <v>0.0</v>
      </c>
      <c r="G5" s="1">
        <v>4.18</v>
      </c>
      <c r="H5" s="1">
        <v>168.0</v>
      </c>
      <c r="I5" s="1">
        <v>40.16</v>
      </c>
      <c r="J5" s="1">
        <v>40.2</v>
      </c>
      <c r="K5" s="1" t="s">
        <v>59</v>
      </c>
      <c r="L5" s="1">
        <v>0.0</v>
      </c>
      <c r="M5" s="1">
        <v>168.0</v>
      </c>
    </row>
    <row r="6">
      <c r="A6" s="1" t="s">
        <v>41</v>
      </c>
      <c r="B6" s="1" t="s">
        <v>42</v>
      </c>
      <c r="C6" s="1">
        <v>22.38</v>
      </c>
      <c r="D6" s="1">
        <v>29.69</v>
      </c>
      <c r="E6" s="1">
        <v>7.31</v>
      </c>
      <c r="F6" s="1">
        <v>0.0</v>
      </c>
      <c r="G6" s="1">
        <v>7.31</v>
      </c>
      <c r="H6" s="1">
        <v>160.0</v>
      </c>
      <c r="I6" s="1">
        <v>21.89</v>
      </c>
      <c r="J6" s="1">
        <v>21.89</v>
      </c>
      <c r="K6" s="1" t="s">
        <v>43</v>
      </c>
      <c r="L6" s="1">
        <v>-160.0</v>
      </c>
      <c r="M6" s="1">
        <v>0.0</v>
      </c>
    </row>
    <row r="7">
      <c r="A7" s="1" t="s">
        <v>41</v>
      </c>
      <c r="B7" s="1" t="s">
        <v>42</v>
      </c>
      <c r="C7" s="1">
        <v>29.89</v>
      </c>
      <c r="D7" s="1">
        <v>31.98</v>
      </c>
      <c r="E7" s="1">
        <v>2.08</v>
      </c>
      <c r="F7" s="1">
        <v>0.0</v>
      </c>
      <c r="G7" s="1">
        <v>2.08</v>
      </c>
      <c r="H7" s="1">
        <v>168.0</v>
      </c>
      <c r="I7" s="1">
        <v>80.6</v>
      </c>
      <c r="J7" s="1">
        <v>80.66</v>
      </c>
      <c r="K7" s="1" t="s">
        <v>44</v>
      </c>
      <c r="L7" s="1">
        <v>84.0</v>
      </c>
      <c r="M7" s="1">
        <v>84.0</v>
      </c>
    </row>
    <row r="8">
      <c r="A8" s="1" t="s">
        <v>41</v>
      </c>
      <c r="B8" s="1" t="s">
        <v>42</v>
      </c>
      <c r="C8" s="1">
        <v>32.08</v>
      </c>
      <c r="D8" s="1">
        <v>35.35</v>
      </c>
      <c r="E8" s="1">
        <v>3.27</v>
      </c>
      <c r="F8" s="1">
        <v>0.0</v>
      </c>
      <c r="G8" s="1">
        <v>3.27</v>
      </c>
      <c r="H8" s="1">
        <v>168.0</v>
      </c>
      <c r="I8" s="1">
        <v>51.43</v>
      </c>
      <c r="J8" s="1">
        <v>51.45</v>
      </c>
      <c r="K8" s="1" t="s">
        <v>57</v>
      </c>
      <c r="L8" s="1">
        <v>76.0</v>
      </c>
      <c r="M8" s="1">
        <v>92.0</v>
      </c>
    </row>
    <row r="9">
      <c r="A9" s="1" t="s">
        <v>41</v>
      </c>
      <c r="B9" s="1" t="s">
        <v>42</v>
      </c>
      <c r="C9" s="1">
        <v>35.69</v>
      </c>
      <c r="D9" s="1">
        <v>41.13</v>
      </c>
      <c r="E9" s="1">
        <v>5.44</v>
      </c>
      <c r="F9" s="1">
        <v>0.0</v>
      </c>
      <c r="G9" s="1">
        <v>5.43</v>
      </c>
      <c r="H9" s="1">
        <v>168.0</v>
      </c>
      <c r="I9" s="1">
        <v>30.91</v>
      </c>
      <c r="J9" s="1">
        <v>30.93</v>
      </c>
      <c r="K9" s="1" t="s">
        <v>59</v>
      </c>
      <c r="L9" s="1">
        <v>0.0</v>
      </c>
      <c r="M9" s="1">
        <v>168.0</v>
      </c>
    </row>
    <row r="10">
      <c r="A10" s="1" t="s">
        <v>41</v>
      </c>
      <c r="B10" s="1" t="s">
        <v>42</v>
      </c>
      <c r="C10" s="1">
        <v>41.29</v>
      </c>
      <c r="D10" s="1">
        <v>49.7</v>
      </c>
      <c r="E10" s="1">
        <v>8.4</v>
      </c>
      <c r="F10" s="1">
        <v>0.0</v>
      </c>
      <c r="G10" s="1">
        <v>8.4</v>
      </c>
      <c r="H10" s="1">
        <v>160.0</v>
      </c>
      <c r="I10" s="1">
        <v>19.04</v>
      </c>
      <c r="J10" s="1">
        <v>19.04</v>
      </c>
      <c r="K10" s="1" t="s">
        <v>43</v>
      </c>
      <c r="L10" s="1">
        <v>-160.0</v>
      </c>
      <c r="M10" s="1">
        <v>0.0</v>
      </c>
    </row>
    <row r="11">
      <c r="A11" s="1" t="s">
        <v>41</v>
      </c>
      <c r="B11" s="1" t="s">
        <v>42</v>
      </c>
      <c r="C11" s="1">
        <v>49.83</v>
      </c>
      <c r="D11" s="1">
        <v>52.88</v>
      </c>
      <c r="E11" s="1">
        <v>3.04</v>
      </c>
      <c r="F11" s="1">
        <v>0.0</v>
      </c>
      <c r="G11" s="1">
        <v>3.04</v>
      </c>
      <c r="H11" s="1">
        <v>168.0</v>
      </c>
      <c r="I11" s="1">
        <v>55.21</v>
      </c>
      <c r="J11" s="1">
        <v>55.24</v>
      </c>
      <c r="K11" s="1" t="s">
        <v>44</v>
      </c>
      <c r="L11" s="1">
        <v>84.0</v>
      </c>
      <c r="M11" s="1">
        <v>84.0</v>
      </c>
    </row>
    <row r="12">
      <c r="A12" s="1" t="s">
        <v>41</v>
      </c>
      <c r="B12" s="1" t="s">
        <v>42</v>
      </c>
      <c r="C12" s="1">
        <v>53.11</v>
      </c>
      <c r="D12" s="1">
        <v>56.13</v>
      </c>
      <c r="E12" s="1">
        <v>3.01</v>
      </c>
      <c r="F12" s="1">
        <v>0.0</v>
      </c>
      <c r="G12" s="1">
        <v>3.01</v>
      </c>
      <c r="H12" s="1">
        <v>168.0</v>
      </c>
      <c r="I12" s="1">
        <v>55.73</v>
      </c>
      <c r="J12" s="1">
        <v>55.76</v>
      </c>
      <c r="K12" s="1" t="s">
        <v>57</v>
      </c>
      <c r="L12" s="1">
        <v>76.0</v>
      </c>
      <c r="M12" s="1">
        <v>92.0</v>
      </c>
    </row>
    <row r="13">
      <c r="A13" s="1" t="s">
        <v>41</v>
      </c>
      <c r="B13" s="1" t="s">
        <v>42</v>
      </c>
      <c r="C13" s="1">
        <v>56.37</v>
      </c>
      <c r="D13" s="1">
        <v>61.4</v>
      </c>
      <c r="E13" s="1">
        <v>5.03</v>
      </c>
      <c r="F13" s="1">
        <v>0.0</v>
      </c>
      <c r="G13" s="1">
        <v>5.03</v>
      </c>
      <c r="H13" s="1">
        <v>168.0</v>
      </c>
      <c r="I13" s="1">
        <v>33.41</v>
      </c>
      <c r="J13" s="1">
        <v>33.43</v>
      </c>
      <c r="K13" s="1" t="s">
        <v>59</v>
      </c>
      <c r="L13" s="1">
        <v>0.0</v>
      </c>
      <c r="M13" s="1">
        <v>168.0</v>
      </c>
    </row>
    <row r="14">
      <c r="A14" s="1" t="s">
        <v>41</v>
      </c>
      <c r="B14" s="1" t="s">
        <v>42</v>
      </c>
      <c r="C14" s="1">
        <v>61.61</v>
      </c>
      <c r="D14" s="1">
        <v>67.02</v>
      </c>
      <c r="E14" s="1">
        <v>5.4</v>
      </c>
      <c r="F14" s="1">
        <v>0.0</v>
      </c>
      <c r="G14" s="1">
        <v>5.4</v>
      </c>
      <c r="H14" s="1">
        <v>160.0</v>
      </c>
      <c r="I14" s="1">
        <v>29.61</v>
      </c>
      <c r="J14" s="1">
        <v>29.61</v>
      </c>
      <c r="K14" s="1" t="s">
        <v>43</v>
      </c>
      <c r="L14" s="1">
        <v>-160.0</v>
      </c>
      <c r="M14" s="1">
        <v>0.0</v>
      </c>
    </row>
    <row r="15">
      <c r="A15" s="1" t="s">
        <v>41</v>
      </c>
      <c r="B15" s="1" t="s">
        <v>42</v>
      </c>
      <c r="C15" s="1">
        <v>67.05</v>
      </c>
      <c r="D15" s="1">
        <v>69.11</v>
      </c>
      <c r="E15" s="1">
        <v>2.06</v>
      </c>
      <c r="F15" s="1">
        <v>0.0</v>
      </c>
      <c r="G15" s="1">
        <v>2.06</v>
      </c>
      <c r="H15" s="1">
        <v>168.0</v>
      </c>
      <c r="I15" s="1">
        <v>81.48</v>
      </c>
      <c r="J15" s="1">
        <v>81.54</v>
      </c>
      <c r="K15" s="1" t="s">
        <v>44</v>
      </c>
      <c r="L15" s="1">
        <v>84.0</v>
      </c>
      <c r="M15" s="1">
        <v>84.0</v>
      </c>
    </row>
    <row r="16">
      <c r="A16" s="1" t="s">
        <v>41</v>
      </c>
      <c r="B16" s="1" t="s">
        <v>42</v>
      </c>
      <c r="C16" s="1">
        <v>69.35</v>
      </c>
      <c r="D16" s="1">
        <v>71.84</v>
      </c>
      <c r="E16" s="1">
        <v>2.48</v>
      </c>
      <c r="F16" s="1">
        <v>0.0</v>
      </c>
      <c r="G16" s="1">
        <v>2.48</v>
      </c>
      <c r="H16" s="1">
        <v>168.0</v>
      </c>
      <c r="I16" s="1">
        <v>67.67</v>
      </c>
      <c r="J16" s="1">
        <v>67.72</v>
      </c>
      <c r="K16" s="1" t="s">
        <v>57</v>
      </c>
      <c r="L16" s="1">
        <v>76.0</v>
      </c>
      <c r="M16" s="1">
        <v>92.0</v>
      </c>
    </row>
    <row r="17">
      <c r="A17" s="1" t="s">
        <v>41</v>
      </c>
      <c r="B17" s="1" t="s">
        <v>42</v>
      </c>
      <c r="C17" s="1">
        <v>72.04</v>
      </c>
      <c r="D17" s="1">
        <v>78.75</v>
      </c>
      <c r="E17" s="1">
        <v>6.71</v>
      </c>
      <c r="F17" s="1">
        <v>0.0</v>
      </c>
      <c r="G17" s="1">
        <v>6.71</v>
      </c>
      <c r="H17" s="1">
        <v>168.0</v>
      </c>
      <c r="I17" s="1">
        <v>25.03</v>
      </c>
      <c r="J17" s="1">
        <v>25.04</v>
      </c>
      <c r="K17" s="1" t="s">
        <v>59</v>
      </c>
      <c r="L17" s="1">
        <v>0.0</v>
      </c>
      <c r="M17" s="1">
        <v>168.0</v>
      </c>
    </row>
    <row r="18">
      <c r="A18" s="1" t="s">
        <v>41</v>
      </c>
      <c r="B18" s="1" t="s">
        <v>42</v>
      </c>
      <c r="C18" s="1">
        <v>79.0</v>
      </c>
      <c r="D18" s="1">
        <v>87.04</v>
      </c>
      <c r="E18" s="1">
        <v>8.04</v>
      </c>
      <c r="F18" s="1">
        <v>0.0</v>
      </c>
      <c r="G18" s="1">
        <v>8.04</v>
      </c>
      <c r="H18" s="1">
        <v>160.0</v>
      </c>
      <c r="I18" s="1">
        <v>19.9</v>
      </c>
      <c r="J18" s="1">
        <v>19.9</v>
      </c>
      <c r="K18" s="1" t="s">
        <v>43</v>
      </c>
      <c r="L18" s="1">
        <v>-160.0</v>
      </c>
      <c r="M18" s="1">
        <v>0.0</v>
      </c>
    </row>
    <row r="19">
      <c r="A19" s="1" t="s">
        <v>41</v>
      </c>
      <c r="B19" s="1" t="s">
        <v>42</v>
      </c>
      <c r="C19" s="1">
        <v>87.09</v>
      </c>
      <c r="D19" s="1">
        <v>90.07</v>
      </c>
      <c r="E19" s="1">
        <v>2.98</v>
      </c>
      <c r="F19" s="1">
        <v>0.0</v>
      </c>
      <c r="G19" s="1">
        <v>2.98</v>
      </c>
      <c r="H19" s="1">
        <v>168.0</v>
      </c>
      <c r="I19" s="1">
        <v>56.41</v>
      </c>
      <c r="J19" s="1">
        <v>56.44</v>
      </c>
      <c r="K19" s="1" t="s">
        <v>44</v>
      </c>
      <c r="L19" s="1">
        <v>84.0</v>
      </c>
      <c r="M19" s="1">
        <v>84.0</v>
      </c>
    </row>
    <row r="20">
      <c r="A20" s="1" t="s">
        <v>41</v>
      </c>
      <c r="B20" s="1" t="s">
        <v>42</v>
      </c>
      <c r="C20" s="1">
        <v>90.34</v>
      </c>
      <c r="D20" s="1">
        <v>92.79</v>
      </c>
      <c r="E20" s="1">
        <v>2.46</v>
      </c>
      <c r="F20" s="1">
        <v>0.0</v>
      </c>
      <c r="G20" s="1">
        <v>2.46</v>
      </c>
      <c r="H20" s="1">
        <v>168.0</v>
      </c>
      <c r="I20" s="1">
        <v>68.37</v>
      </c>
      <c r="J20" s="1">
        <v>68.42</v>
      </c>
      <c r="K20" s="1" t="s">
        <v>57</v>
      </c>
      <c r="L20" s="1">
        <v>76.0</v>
      </c>
      <c r="M20" s="1">
        <v>92.0</v>
      </c>
    </row>
    <row r="21">
      <c r="A21" s="1" t="s">
        <v>41</v>
      </c>
      <c r="B21" s="1" t="s">
        <v>42</v>
      </c>
      <c r="C21" s="1">
        <v>92.95</v>
      </c>
      <c r="D21" s="1">
        <v>97.67</v>
      </c>
      <c r="E21" s="1">
        <v>4.73</v>
      </c>
      <c r="F21" s="1">
        <v>0.0</v>
      </c>
      <c r="G21" s="1">
        <v>4.72</v>
      </c>
      <c r="H21" s="1">
        <v>168.0</v>
      </c>
      <c r="I21" s="1">
        <v>35.55</v>
      </c>
      <c r="J21" s="1">
        <v>35.58</v>
      </c>
      <c r="K21" s="1" t="s">
        <v>59</v>
      </c>
      <c r="L21" s="1">
        <v>0.0</v>
      </c>
      <c r="M21" s="1">
        <v>168.0</v>
      </c>
    </row>
    <row r="22">
      <c r="A22" s="1" t="s">
        <v>41</v>
      </c>
      <c r="B22" s="1" t="s">
        <v>42</v>
      </c>
      <c r="C22" s="1">
        <v>97.87</v>
      </c>
      <c r="D22" s="1">
        <v>104.68</v>
      </c>
      <c r="E22" s="1">
        <v>6.81</v>
      </c>
      <c r="F22" s="1">
        <v>0.0</v>
      </c>
      <c r="G22" s="1">
        <v>6.81</v>
      </c>
      <c r="H22" s="1">
        <v>160.0</v>
      </c>
      <c r="I22" s="1">
        <v>23.5</v>
      </c>
      <c r="J22" s="1">
        <v>23.5</v>
      </c>
      <c r="K22" s="1" t="s">
        <v>43</v>
      </c>
      <c r="L22" s="1">
        <v>-160.0</v>
      </c>
      <c r="M22" s="1">
        <v>0.0</v>
      </c>
    </row>
    <row r="23">
      <c r="A23" s="1" t="s">
        <v>41</v>
      </c>
      <c r="B23" s="1" t="s">
        <v>42</v>
      </c>
      <c r="C23" s="1">
        <v>104.73</v>
      </c>
      <c r="D23" s="1">
        <v>107.75</v>
      </c>
      <c r="E23" s="1">
        <v>3.02</v>
      </c>
      <c r="F23" s="1">
        <v>0.0</v>
      </c>
      <c r="G23" s="1">
        <v>3.02</v>
      </c>
      <c r="H23" s="1">
        <v>168.0</v>
      </c>
      <c r="I23" s="1">
        <v>55.67</v>
      </c>
      <c r="J23" s="1">
        <v>55.69</v>
      </c>
      <c r="K23" s="1" t="s">
        <v>44</v>
      </c>
      <c r="L23" s="1">
        <v>84.0</v>
      </c>
      <c r="M23" s="1">
        <v>84.0</v>
      </c>
    </row>
    <row r="24">
      <c r="A24" s="1" t="s">
        <v>41</v>
      </c>
      <c r="B24" s="1" t="s">
        <v>42</v>
      </c>
      <c r="C24" s="1">
        <v>107.86</v>
      </c>
      <c r="D24" s="1">
        <v>111.02</v>
      </c>
      <c r="E24" s="1">
        <v>3.16</v>
      </c>
      <c r="F24" s="1">
        <v>0.0</v>
      </c>
      <c r="G24" s="1">
        <v>3.16</v>
      </c>
      <c r="H24" s="1">
        <v>168.0</v>
      </c>
      <c r="I24" s="1">
        <v>53.17</v>
      </c>
      <c r="J24" s="1">
        <v>53.2</v>
      </c>
      <c r="K24" s="1" t="s">
        <v>57</v>
      </c>
      <c r="L24" s="1">
        <v>76.0</v>
      </c>
      <c r="M24" s="1">
        <v>92.0</v>
      </c>
    </row>
    <row r="25">
      <c r="A25" s="1" t="s">
        <v>41</v>
      </c>
      <c r="B25" s="1" t="s">
        <v>42</v>
      </c>
      <c r="C25" s="1">
        <v>111.81</v>
      </c>
      <c r="D25" s="1">
        <v>116.98</v>
      </c>
      <c r="E25" s="1">
        <v>5.17</v>
      </c>
      <c r="F25" s="1">
        <v>0.0</v>
      </c>
      <c r="G25" s="1">
        <v>5.17</v>
      </c>
      <c r="H25" s="1">
        <v>168.0</v>
      </c>
      <c r="I25" s="1">
        <v>32.49</v>
      </c>
      <c r="J25" s="1">
        <v>32.51</v>
      </c>
      <c r="K25" s="1" t="s">
        <v>59</v>
      </c>
      <c r="L25" s="1">
        <v>0.0</v>
      </c>
      <c r="M25" s="1">
        <v>168.0</v>
      </c>
    </row>
    <row r="26">
      <c r="A26" s="1" t="s">
        <v>41</v>
      </c>
      <c r="B26" s="1" t="s">
        <v>42</v>
      </c>
      <c r="C26" s="1">
        <v>117.22</v>
      </c>
      <c r="D26" s="1">
        <v>124.67</v>
      </c>
      <c r="E26" s="1">
        <v>7.45</v>
      </c>
      <c r="F26" s="1">
        <v>0.0</v>
      </c>
      <c r="G26" s="1">
        <v>7.45</v>
      </c>
      <c r="H26" s="1">
        <v>160.0</v>
      </c>
      <c r="I26" s="1">
        <v>21.49</v>
      </c>
      <c r="J26" s="1">
        <v>21.49</v>
      </c>
      <c r="K26" s="1" t="s">
        <v>43</v>
      </c>
      <c r="L26" s="1">
        <v>-160.0</v>
      </c>
      <c r="M26" s="1">
        <v>0.0</v>
      </c>
    </row>
    <row r="27">
      <c r="A27" s="1" t="s">
        <v>41</v>
      </c>
      <c r="B27" s="1" t="s">
        <v>42</v>
      </c>
      <c r="C27" s="1">
        <v>124.73</v>
      </c>
      <c r="D27" s="1">
        <v>127.08</v>
      </c>
      <c r="E27" s="1">
        <v>2.35</v>
      </c>
      <c r="F27" s="1">
        <v>0.0</v>
      </c>
      <c r="G27" s="1">
        <v>2.35</v>
      </c>
      <c r="H27" s="1">
        <v>168.0</v>
      </c>
      <c r="I27" s="1">
        <v>71.45</v>
      </c>
      <c r="J27" s="1">
        <v>71.5</v>
      </c>
      <c r="K27" s="1" t="s">
        <v>44</v>
      </c>
      <c r="L27" s="1">
        <v>84.0</v>
      </c>
      <c r="M27" s="1">
        <v>84.0</v>
      </c>
    </row>
    <row r="28">
      <c r="A28" s="1" t="s">
        <v>41</v>
      </c>
      <c r="B28" s="1" t="s">
        <v>42</v>
      </c>
      <c r="C28" s="1">
        <v>127.27</v>
      </c>
      <c r="D28" s="1">
        <v>130.35</v>
      </c>
      <c r="E28" s="1">
        <v>3.08</v>
      </c>
      <c r="F28" s="1">
        <v>0.0</v>
      </c>
      <c r="G28" s="1">
        <v>3.08</v>
      </c>
      <c r="H28" s="1">
        <v>168.0</v>
      </c>
      <c r="I28" s="1">
        <v>54.58</v>
      </c>
      <c r="J28" s="1">
        <v>54.6</v>
      </c>
      <c r="K28" s="1" t="s">
        <v>57</v>
      </c>
      <c r="L28" s="1">
        <v>76.0</v>
      </c>
      <c r="M28" s="1">
        <v>92.0</v>
      </c>
    </row>
    <row r="29">
      <c r="A29" s="1" t="s">
        <v>41</v>
      </c>
      <c r="B29" s="1" t="s">
        <v>42</v>
      </c>
      <c r="C29" s="1">
        <v>130.6</v>
      </c>
      <c r="D29" s="1">
        <v>135.44</v>
      </c>
      <c r="E29" s="1">
        <v>4.84</v>
      </c>
      <c r="F29" s="1">
        <v>0.0</v>
      </c>
      <c r="G29" s="1">
        <v>4.84</v>
      </c>
      <c r="H29" s="1">
        <v>168.0</v>
      </c>
      <c r="I29" s="1">
        <v>34.71</v>
      </c>
      <c r="J29" s="1">
        <v>34.74</v>
      </c>
      <c r="K29" s="1" t="s">
        <v>59</v>
      </c>
      <c r="L29" s="1">
        <v>0.0</v>
      </c>
      <c r="M29" s="1">
        <v>168.0</v>
      </c>
    </row>
    <row r="30">
      <c r="A30" s="1" t="s">
        <v>41</v>
      </c>
      <c r="B30" s="1" t="s">
        <v>42</v>
      </c>
      <c r="C30" s="1">
        <v>135.94</v>
      </c>
      <c r="D30" s="1">
        <v>142.88</v>
      </c>
      <c r="E30" s="1">
        <v>6.94</v>
      </c>
      <c r="F30" s="1">
        <v>0.0</v>
      </c>
      <c r="G30" s="1">
        <v>6.94</v>
      </c>
      <c r="H30" s="1">
        <v>160.0</v>
      </c>
      <c r="I30" s="1">
        <v>23.05</v>
      </c>
      <c r="J30" s="1">
        <v>23.05</v>
      </c>
      <c r="K30" s="1" t="s">
        <v>43</v>
      </c>
      <c r="L30" s="1">
        <v>-160.0</v>
      </c>
      <c r="M30" s="1">
        <v>0.0</v>
      </c>
    </row>
    <row r="31">
      <c r="A31" s="1" t="s">
        <v>41</v>
      </c>
      <c r="B31" s="1" t="s">
        <v>42</v>
      </c>
      <c r="C31" s="1">
        <v>142.94</v>
      </c>
      <c r="D31" s="1">
        <v>145.0</v>
      </c>
      <c r="E31" s="1">
        <v>2.05</v>
      </c>
      <c r="F31" s="1">
        <v>0.0</v>
      </c>
      <c r="G31" s="1">
        <v>2.05</v>
      </c>
      <c r="H31" s="1">
        <v>168.0</v>
      </c>
      <c r="I31" s="1">
        <v>81.92</v>
      </c>
      <c r="J31" s="1">
        <v>81.98</v>
      </c>
      <c r="K31" s="1" t="s">
        <v>44</v>
      </c>
      <c r="L31" s="1">
        <v>84.0</v>
      </c>
      <c r="M31" s="1">
        <v>84.0</v>
      </c>
    </row>
    <row r="32">
      <c r="A32" s="1" t="s">
        <v>41</v>
      </c>
      <c r="B32" s="1" t="s">
        <v>42</v>
      </c>
      <c r="C32" s="1">
        <v>145.09</v>
      </c>
      <c r="D32" s="1">
        <v>148.27</v>
      </c>
      <c r="E32" s="1">
        <v>3.18</v>
      </c>
      <c r="F32" s="1">
        <v>0.0</v>
      </c>
      <c r="G32" s="1">
        <v>3.18</v>
      </c>
      <c r="H32" s="1">
        <v>168.0</v>
      </c>
      <c r="I32" s="1">
        <v>52.86</v>
      </c>
      <c r="J32" s="1">
        <v>52.89</v>
      </c>
      <c r="K32" s="1" t="s">
        <v>57</v>
      </c>
      <c r="L32" s="1">
        <v>76.0</v>
      </c>
      <c r="M32" s="1">
        <v>92.0</v>
      </c>
    </row>
    <row r="33">
      <c r="A33" s="1" t="s">
        <v>41</v>
      </c>
      <c r="B33" s="1" t="s">
        <v>42</v>
      </c>
      <c r="C33" s="1">
        <v>148.55</v>
      </c>
      <c r="D33" s="1">
        <v>153.3</v>
      </c>
      <c r="E33" s="1">
        <v>4.75</v>
      </c>
      <c r="F33" s="1">
        <v>0.0</v>
      </c>
      <c r="G33" s="1">
        <v>4.74</v>
      </c>
      <c r="H33" s="1">
        <v>168.0</v>
      </c>
      <c r="I33" s="1">
        <v>35.39</v>
      </c>
      <c r="J33" s="1">
        <v>35.41</v>
      </c>
      <c r="K33" s="1" t="s">
        <v>59</v>
      </c>
      <c r="L33" s="1">
        <v>0.0</v>
      </c>
      <c r="M33" s="1">
        <v>168.0</v>
      </c>
    </row>
    <row r="34">
      <c r="A34" s="1" t="s">
        <v>41</v>
      </c>
      <c r="B34" s="1" t="s">
        <v>42</v>
      </c>
      <c r="C34" s="1">
        <v>153.83</v>
      </c>
      <c r="D34" s="1">
        <v>159.23</v>
      </c>
      <c r="E34" s="1">
        <v>5.4</v>
      </c>
      <c r="F34" s="1">
        <v>0.0</v>
      </c>
      <c r="G34" s="1">
        <v>5.4</v>
      </c>
      <c r="H34" s="1">
        <v>160.0</v>
      </c>
      <c r="I34" s="1">
        <v>29.63</v>
      </c>
      <c r="J34" s="1">
        <v>29.63</v>
      </c>
      <c r="K34" s="1" t="s">
        <v>43</v>
      </c>
      <c r="L34" s="1">
        <v>-160.0</v>
      </c>
      <c r="M34" s="1">
        <v>0.0</v>
      </c>
    </row>
    <row r="35">
      <c r="A35" s="1" t="s">
        <v>41</v>
      </c>
      <c r="B35" s="1" t="s">
        <v>42</v>
      </c>
      <c r="C35" s="1">
        <v>159.45</v>
      </c>
      <c r="D35" s="1">
        <v>161.46</v>
      </c>
      <c r="E35" s="1">
        <v>2.01</v>
      </c>
      <c r="F35" s="1">
        <v>0.0</v>
      </c>
      <c r="G35" s="1">
        <v>2.01</v>
      </c>
      <c r="H35" s="1">
        <v>168.0</v>
      </c>
      <c r="I35" s="1">
        <v>83.55</v>
      </c>
      <c r="J35" s="1">
        <v>83.63</v>
      </c>
      <c r="K35" s="1" t="s">
        <v>44</v>
      </c>
      <c r="L35" s="1">
        <v>84.0</v>
      </c>
      <c r="M35" s="1">
        <v>84.0</v>
      </c>
    </row>
    <row r="36">
      <c r="A36" s="1" t="s">
        <v>41</v>
      </c>
      <c r="B36" s="1" t="s">
        <v>42</v>
      </c>
      <c r="C36" s="1">
        <v>161.68</v>
      </c>
      <c r="D36" s="1">
        <v>163.86</v>
      </c>
      <c r="E36" s="1">
        <v>2.18</v>
      </c>
      <c r="F36" s="1">
        <v>0.0</v>
      </c>
      <c r="G36" s="1">
        <v>2.17</v>
      </c>
      <c r="H36" s="1">
        <v>168.0</v>
      </c>
      <c r="I36" s="1">
        <v>77.23</v>
      </c>
      <c r="J36" s="1">
        <v>77.3</v>
      </c>
      <c r="K36" s="1" t="s">
        <v>57</v>
      </c>
      <c r="L36" s="1">
        <v>76.0</v>
      </c>
      <c r="M36" s="1">
        <v>92.0</v>
      </c>
    </row>
    <row r="37">
      <c r="A37" s="1" t="s">
        <v>41</v>
      </c>
      <c r="B37" s="1" t="s">
        <v>42</v>
      </c>
      <c r="C37" s="1">
        <v>163.97</v>
      </c>
      <c r="D37" s="1">
        <v>168.2</v>
      </c>
      <c r="E37" s="1">
        <v>4.23</v>
      </c>
      <c r="F37" s="1">
        <v>0.0</v>
      </c>
      <c r="G37" s="1">
        <v>4.23</v>
      </c>
      <c r="H37" s="1">
        <v>168.0</v>
      </c>
      <c r="I37" s="1">
        <v>39.72</v>
      </c>
      <c r="J37" s="1">
        <v>39.75</v>
      </c>
      <c r="K37" s="1" t="s">
        <v>59</v>
      </c>
      <c r="L37" s="1">
        <v>0.0</v>
      </c>
      <c r="M37" s="1">
        <v>168.0</v>
      </c>
    </row>
    <row r="38">
      <c r="A38" s="1" t="s">
        <v>41</v>
      </c>
      <c r="B38" s="1" t="s">
        <v>42</v>
      </c>
      <c r="C38" s="1">
        <v>168.61</v>
      </c>
      <c r="D38" s="1">
        <v>171.94</v>
      </c>
      <c r="E38" s="1">
        <v>3.33</v>
      </c>
      <c r="F38" s="1">
        <v>0.0</v>
      </c>
      <c r="G38" s="1">
        <v>3.33</v>
      </c>
      <c r="H38" s="1">
        <v>160.0</v>
      </c>
      <c r="I38" s="1">
        <v>48.1</v>
      </c>
      <c r="J38" s="1">
        <v>48.1</v>
      </c>
      <c r="K38" s="1" t="s">
        <v>43</v>
      </c>
      <c r="L38" s="1">
        <v>-160.0</v>
      </c>
      <c r="M38" s="1">
        <v>0.0</v>
      </c>
    </row>
    <row r="39">
      <c r="A39" s="1" t="s">
        <v>41</v>
      </c>
      <c r="B39" s="1" t="s">
        <v>42</v>
      </c>
      <c r="C39" s="1">
        <v>171.98</v>
      </c>
      <c r="D39" s="1">
        <v>175.21</v>
      </c>
      <c r="E39" s="1">
        <v>3.23</v>
      </c>
      <c r="F39" s="1">
        <v>0.0</v>
      </c>
      <c r="G39" s="1">
        <v>3.23</v>
      </c>
      <c r="H39" s="1">
        <v>168.0</v>
      </c>
      <c r="I39" s="1">
        <v>52.04</v>
      </c>
      <c r="J39" s="1">
        <v>52.07</v>
      </c>
      <c r="K39" s="1" t="s">
        <v>44</v>
      </c>
      <c r="L39" s="1">
        <v>84.0</v>
      </c>
      <c r="M39" s="1">
        <v>84.0</v>
      </c>
    </row>
    <row r="40">
      <c r="A40" s="1" t="s">
        <v>41</v>
      </c>
      <c r="B40" s="1" t="s">
        <v>42</v>
      </c>
      <c r="C40" s="1">
        <v>175.39</v>
      </c>
      <c r="D40" s="1">
        <v>177.97</v>
      </c>
      <c r="E40" s="1">
        <v>2.58</v>
      </c>
      <c r="F40" s="1">
        <v>0.0</v>
      </c>
      <c r="G40" s="1">
        <v>2.58</v>
      </c>
      <c r="H40" s="1">
        <v>168.0</v>
      </c>
      <c r="I40" s="1">
        <v>65.19</v>
      </c>
      <c r="J40" s="1">
        <v>65.24</v>
      </c>
      <c r="K40" s="1" t="s">
        <v>57</v>
      </c>
      <c r="L40" s="1">
        <v>76.0</v>
      </c>
      <c r="M40" s="1">
        <v>92.0</v>
      </c>
    </row>
    <row r="41">
      <c r="A41" s="1" t="s">
        <v>41</v>
      </c>
      <c r="B41" s="1" t="s">
        <v>42</v>
      </c>
      <c r="C41" s="1">
        <v>178.06</v>
      </c>
      <c r="D41" s="1">
        <v>182.12</v>
      </c>
      <c r="E41" s="1">
        <v>4.06</v>
      </c>
      <c r="F41" s="1">
        <v>0.0</v>
      </c>
      <c r="G41" s="1">
        <v>4.06</v>
      </c>
      <c r="H41" s="1">
        <v>168.0</v>
      </c>
      <c r="I41" s="1">
        <v>41.39</v>
      </c>
      <c r="J41" s="1">
        <v>41.42</v>
      </c>
      <c r="K41" s="1" t="s">
        <v>59</v>
      </c>
      <c r="L41" s="1">
        <v>0.0</v>
      </c>
      <c r="M41" s="1">
        <v>168.0</v>
      </c>
    </row>
    <row r="42">
      <c r="A42" s="1" t="s">
        <v>41</v>
      </c>
      <c r="B42" s="1" t="s">
        <v>42</v>
      </c>
      <c r="C42" s="1">
        <v>182.36</v>
      </c>
      <c r="D42" s="1">
        <v>190.25</v>
      </c>
      <c r="E42" s="1">
        <v>7.89</v>
      </c>
      <c r="F42" s="1">
        <v>0.0</v>
      </c>
      <c r="G42" s="1">
        <v>7.89</v>
      </c>
      <c r="H42" s="1">
        <v>160.0</v>
      </c>
      <c r="I42" s="1">
        <v>20.29</v>
      </c>
      <c r="J42" s="1">
        <v>20.29</v>
      </c>
      <c r="K42" s="1" t="s">
        <v>43</v>
      </c>
      <c r="L42" s="1">
        <v>-160.0</v>
      </c>
      <c r="M42" s="1">
        <v>0.0</v>
      </c>
    </row>
    <row r="43">
      <c r="A43" s="1" t="s">
        <v>41</v>
      </c>
      <c r="B43" s="1" t="s">
        <v>42</v>
      </c>
      <c r="C43" s="1">
        <v>190.32</v>
      </c>
      <c r="D43" s="1">
        <v>192.49</v>
      </c>
      <c r="E43" s="1">
        <v>2.17</v>
      </c>
      <c r="F43" s="1">
        <v>0.0</v>
      </c>
      <c r="G43" s="1">
        <v>2.17</v>
      </c>
      <c r="H43" s="1">
        <v>168.0</v>
      </c>
      <c r="I43" s="1">
        <v>77.3</v>
      </c>
      <c r="J43" s="1">
        <v>77.37</v>
      </c>
      <c r="K43" s="1" t="s">
        <v>44</v>
      </c>
      <c r="L43" s="1">
        <v>84.0</v>
      </c>
      <c r="M43" s="1">
        <v>84.0</v>
      </c>
    </row>
    <row r="44">
      <c r="A44" s="1" t="s">
        <v>41</v>
      </c>
      <c r="B44" s="1" t="s">
        <v>42</v>
      </c>
      <c r="C44" s="1">
        <v>192.72</v>
      </c>
      <c r="D44" s="1">
        <v>195.61</v>
      </c>
      <c r="E44" s="1">
        <v>2.89</v>
      </c>
      <c r="F44" s="1">
        <v>0.0</v>
      </c>
      <c r="G44" s="1">
        <v>2.89</v>
      </c>
      <c r="H44" s="1">
        <v>168.0</v>
      </c>
      <c r="I44" s="1">
        <v>58.16</v>
      </c>
      <c r="J44" s="1">
        <v>58.2</v>
      </c>
      <c r="K44" s="1" t="s">
        <v>57</v>
      </c>
      <c r="L44" s="1">
        <v>76.0</v>
      </c>
      <c r="M44" s="1">
        <v>92.0</v>
      </c>
    </row>
    <row r="45">
      <c r="A45" s="1" t="s">
        <v>41</v>
      </c>
      <c r="B45" s="1" t="s">
        <v>42</v>
      </c>
      <c r="C45" s="1">
        <v>195.76</v>
      </c>
      <c r="D45" s="1">
        <v>201.25</v>
      </c>
      <c r="E45" s="1">
        <v>5.49</v>
      </c>
      <c r="F45" s="1">
        <v>0.0</v>
      </c>
      <c r="G45" s="1">
        <v>5.49</v>
      </c>
      <c r="H45" s="1">
        <v>168.0</v>
      </c>
      <c r="I45" s="1">
        <v>30.59</v>
      </c>
      <c r="J45" s="1">
        <v>30.61</v>
      </c>
      <c r="K45" s="1" t="s">
        <v>59</v>
      </c>
      <c r="L45" s="1">
        <v>0.0</v>
      </c>
      <c r="M45" s="1">
        <v>168.0</v>
      </c>
    </row>
    <row r="46">
      <c r="A46" s="1" t="s">
        <v>41</v>
      </c>
      <c r="B46" s="1" t="s">
        <v>42</v>
      </c>
      <c r="C46" s="1">
        <v>201.39</v>
      </c>
      <c r="D46" s="1">
        <v>211.9</v>
      </c>
      <c r="E46" s="1">
        <v>10.51</v>
      </c>
      <c r="F46" s="1">
        <v>0.0</v>
      </c>
      <c r="G46" s="1">
        <v>10.51</v>
      </c>
      <c r="H46" s="1">
        <v>160.0</v>
      </c>
      <c r="I46" s="1">
        <v>15.22</v>
      </c>
      <c r="J46" s="1">
        <v>15.22</v>
      </c>
      <c r="K46" s="1" t="s">
        <v>43</v>
      </c>
      <c r="L46" s="1">
        <v>-160.0</v>
      </c>
      <c r="M46" s="1">
        <v>0.0</v>
      </c>
    </row>
    <row r="47">
      <c r="A47" s="1" t="s">
        <v>41</v>
      </c>
      <c r="B47" s="1" t="s">
        <v>42</v>
      </c>
      <c r="C47" s="1">
        <v>212.5</v>
      </c>
      <c r="D47" s="1">
        <v>215.11</v>
      </c>
      <c r="E47" s="1">
        <v>2.61</v>
      </c>
      <c r="F47" s="1">
        <v>0.0</v>
      </c>
      <c r="G47" s="1">
        <v>2.61</v>
      </c>
      <c r="H47" s="1">
        <v>168.0</v>
      </c>
      <c r="I47" s="1">
        <v>64.27</v>
      </c>
      <c r="J47" s="1">
        <v>64.32</v>
      </c>
      <c r="K47" s="1" t="s">
        <v>44</v>
      </c>
      <c r="L47" s="1">
        <v>84.0</v>
      </c>
      <c r="M47" s="1">
        <v>84.0</v>
      </c>
    </row>
    <row r="48">
      <c r="A48" s="1" t="s">
        <v>41</v>
      </c>
      <c r="B48" s="1" t="s">
        <v>42</v>
      </c>
      <c r="C48" s="1">
        <v>215.33</v>
      </c>
      <c r="D48" s="1">
        <v>217.45</v>
      </c>
      <c r="E48" s="1">
        <v>2.12</v>
      </c>
      <c r="F48" s="1">
        <v>0.0</v>
      </c>
      <c r="G48" s="1">
        <v>2.12</v>
      </c>
      <c r="H48" s="1">
        <v>168.0</v>
      </c>
      <c r="I48" s="1">
        <v>79.33</v>
      </c>
      <c r="J48" s="1">
        <v>79.4</v>
      </c>
      <c r="K48" s="1" t="s">
        <v>57</v>
      </c>
      <c r="L48" s="1">
        <v>76.0</v>
      </c>
      <c r="M48" s="1">
        <v>92.0</v>
      </c>
    </row>
    <row r="49">
      <c r="A49" s="1" t="s">
        <v>41</v>
      </c>
      <c r="B49" s="1" t="s">
        <v>42</v>
      </c>
      <c r="C49" s="1">
        <v>217.63</v>
      </c>
      <c r="D49" s="1">
        <v>222.93</v>
      </c>
      <c r="E49" s="1">
        <v>5.3</v>
      </c>
      <c r="F49" s="1">
        <v>0.0</v>
      </c>
      <c r="G49" s="1">
        <v>5.29</v>
      </c>
      <c r="H49" s="1">
        <v>168.0</v>
      </c>
      <c r="I49" s="1">
        <v>31.71</v>
      </c>
      <c r="J49" s="1">
        <v>31.73</v>
      </c>
      <c r="K49" s="1" t="s">
        <v>59</v>
      </c>
      <c r="L49" s="1">
        <v>0.0</v>
      </c>
      <c r="M49" s="1">
        <v>168.0</v>
      </c>
    </row>
    <row r="50">
      <c r="A50" s="1" t="s">
        <v>41</v>
      </c>
      <c r="B50" s="1" t="s">
        <v>42</v>
      </c>
      <c r="C50" s="1">
        <v>223.18</v>
      </c>
      <c r="D50" s="1">
        <v>229.64</v>
      </c>
      <c r="E50" s="1">
        <v>6.46</v>
      </c>
      <c r="F50" s="1">
        <v>0.0</v>
      </c>
      <c r="G50" s="1">
        <v>6.46</v>
      </c>
      <c r="H50" s="1">
        <v>160.0</v>
      </c>
      <c r="I50" s="1">
        <v>24.77</v>
      </c>
      <c r="J50" s="1">
        <v>24.77</v>
      </c>
      <c r="K50" s="1" t="s">
        <v>43</v>
      </c>
      <c r="L50" s="1">
        <v>-160.0</v>
      </c>
      <c r="M50" s="1">
        <v>0.0</v>
      </c>
    </row>
    <row r="51">
      <c r="A51" s="1" t="s">
        <v>41</v>
      </c>
      <c r="B51" s="1" t="s">
        <v>42</v>
      </c>
      <c r="C51" s="1">
        <v>229.72</v>
      </c>
      <c r="D51" s="1">
        <v>232.19</v>
      </c>
      <c r="E51" s="1">
        <v>2.47</v>
      </c>
      <c r="F51" s="1">
        <v>0.0</v>
      </c>
      <c r="G51" s="1">
        <v>2.47</v>
      </c>
      <c r="H51" s="1">
        <v>168.0</v>
      </c>
      <c r="I51" s="1">
        <v>68.05</v>
      </c>
      <c r="J51" s="1">
        <v>68.1</v>
      </c>
      <c r="K51" s="1" t="s">
        <v>44</v>
      </c>
      <c r="L51" s="1">
        <v>84.0</v>
      </c>
      <c r="M51" s="1">
        <v>84.0</v>
      </c>
    </row>
    <row r="52">
      <c r="A52" s="1" t="s">
        <v>41</v>
      </c>
      <c r="B52" s="1" t="s">
        <v>42</v>
      </c>
      <c r="C52" s="1">
        <v>232.48</v>
      </c>
      <c r="D52" s="1">
        <v>234.95</v>
      </c>
      <c r="E52" s="1">
        <v>2.47</v>
      </c>
      <c r="F52" s="1">
        <v>0.0</v>
      </c>
      <c r="G52" s="1">
        <v>2.47</v>
      </c>
      <c r="H52" s="1">
        <v>168.0</v>
      </c>
      <c r="I52" s="1">
        <v>67.95</v>
      </c>
      <c r="J52" s="1">
        <v>68.0</v>
      </c>
      <c r="K52" s="1" t="s">
        <v>57</v>
      </c>
      <c r="L52" s="1">
        <v>76.0</v>
      </c>
      <c r="M52" s="1">
        <v>92.0</v>
      </c>
    </row>
    <row r="53">
      <c r="A53" s="1" t="s">
        <v>41</v>
      </c>
      <c r="B53" s="1" t="s">
        <v>42</v>
      </c>
      <c r="C53" s="1">
        <v>235.08</v>
      </c>
      <c r="D53" s="1">
        <v>240.19</v>
      </c>
      <c r="E53" s="1">
        <v>5.11</v>
      </c>
      <c r="F53" s="1">
        <v>0.0</v>
      </c>
      <c r="G53" s="1">
        <v>5.11</v>
      </c>
      <c r="H53" s="1">
        <v>168.0</v>
      </c>
      <c r="I53" s="1">
        <v>32.87</v>
      </c>
      <c r="J53" s="1">
        <v>32.89</v>
      </c>
      <c r="K53" s="1" t="s">
        <v>59</v>
      </c>
      <c r="L53" s="1">
        <v>0.0</v>
      </c>
      <c r="M53" s="1">
        <v>168.0</v>
      </c>
    </row>
    <row r="54">
      <c r="A54" s="1" t="s">
        <v>41</v>
      </c>
      <c r="B54" s="1" t="s">
        <v>42</v>
      </c>
      <c r="C54" s="1">
        <v>240.41</v>
      </c>
      <c r="D54" s="1">
        <v>247.92</v>
      </c>
      <c r="E54" s="1">
        <v>7.51</v>
      </c>
      <c r="F54" s="1">
        <v>0.0</v>
      </c>
      <c r="G54" s="1">
        <v>7.51</v>
      </c>
      <c r="H54" s="1">
        <v>160.0</v>
      </c>
      <c r="I54" s="1">
        <v>21.31</v>
      </c>
      <c r="J54" s="1">
        <v>21.31</v>
      </c>
      <c r="K54" s="1" t="s">
        <v>43</v>
      </c>
      <c r="L54" s="1">
        <v>-160.0</v>
      </c>
      <c r="M54" s="1">
        <v>0.0</v>
      </c>
    </row>
    <row r="55">
      <c r="A55" s="1" t="s">
        <v>41</v>
      </c>
      <c r="B55" s="1" t="s">
        <v>42</v>
      </c>
      <c r="C55" s="1">
        <v>248.13</v>
      </c>
      <c r="D55" s="1">
        <v>250.48</v>
      </c>
      <c r="E55" s="1">
        <v>2.35</v>
      </c>
      <c r="F55" s="1">
        <v>0.0</v>
      </c>
      <c r="G55" s="1">
        <v>2.35</v>
      </c>
      <c r="H55" s="1">
        <v>168.0</v>
      </c>
      <c r="I55" s="1">
        <v>71.49</v>
      </c>
      <c r="J55" s="1">
        <v>71.54</v>
      </c>
      <c r="K55" s="1" t="s">
        <v>44</v>
      </c>
      <c r="L55" s="1">
        <v>84.0</v>
      </c>
      <c r="M55" s="1">
        <v>84.0</v>
      </c>
    </row>
    <row r="56">
      <c r="A56" s="1" t="s">
        <v>41</v>
      </c>
      <c r="B56" s="1" t="s">
        <v>42</v>
      </c>
      <c r="C56" s="1">
        <v>250.72</v>
      </c>
      <c r="D56" s="1">
        <v>254.97</v>
      </c>
      <c r="E56" s="1">
        <v>4.25</v>
      </c>
      <c r="F56" s="1">
        <v>0.0</v>
      </c>
      <c r="G56" s="1">
        <v>4.25</v>
      </c>
      <c r="H56" s="1">
        <v>168.0</v>
      </c>
      <c r="I56" s="1">
        <v>39.49</v>
      </c>
      <c r="J56" s="1">
        <v>39.5</v>
      </c>
      <c r="K56" s="1" t="s">
        <v>57</v>
      </c>
      <c r="L56" s="1">
        <v>76.0</v>
      </c>
      <c r="M56" s="1">
        <v>92.0</v>
      </c>
    </row>
    <row r="57">
      <c r="A57" s="1" t="s">
        <v>41</v>
      </c>
      <c r="B57" s="1" t="s">
        <v>42</v>
      </c>
      <c r="C57" s="1">
        <v>255.12</v>
      </c>
      <c r="D57" s="1">
        <v>260.41</v>
      </c>
      <c r="E57" s="1">
        <v>5.29</v>
      </c>
      <c r="F57" s="1">
        <v>0.0</v>
      </c>
      <c r="G57" s="1">
        <v>5.29</v>
      </c>
      <c r="H57" s="1">
        <v>168.0</v>
      </c>
      <c r="I57" s="1">
        <v>31.73</v>
      </c>
      <c r="J57" s="1">
        <v>31.75</v>
      </c>
      <c r="K57" s="1" t="s">
        <v>59</v>
      </c>
      <c r="L57" s="1">
        <v>0.0</v>
      </c>
      <c r="M57" s="1">
        <v>168.0</v>
      </c>
    </row>
    <row r="58">
      <c r="A58" s="1" t="s">
        <v>41</v>
      </c>
      <c r="B58" s="1" t="s">
        <v>42</v>
      </c>
      <c r="C58" s="1">
        <v>261.07</v>
      </c>
      <c r="D58" s="1">
        <v>268.89</v>
      </c>
      <c r="E58" s="1">
        <v>7.82</v>
      </c>
      <c r="F58" s="1">
        <v>0.0</v>
      </c>
      <c r="G58" s="1">
        <v>7.82</v>
      </c>
      <c r="H58" s="1">
        <v>160.0</v>
      </c>
      <c r="I58" s="1">
        <v>20.46</v>
      </c>
      <c r="J58" s="1">
        <v>20.46</v>
      </c>
      <c r="K58" s="1" t="s">
        <v>43</v>
      </c>
      <c r="L58" s="1">
        <v>-160.0</v>
      </c>
      <c r="M58" s="1">
        <v>0.0</v>
      </c>
    </row>
    <row r="59">
      <c r="A59" s="1" t="s">
        <v>41</v>
      </c>
      <c r="B59" s="1" t="s">
        <v>42</v>
      </c>
      <c r="C59" s="1">
        <v>269.01</v>
      </c>
      <c r="D59" s="1">
        <v>271.5</v>
      </c>
      <c r="E59" s="1">
        <v>2.49</v>
      </c>
      <c r="F59" s="1">
        <v>0.0</v>
      </c>
      <c r="G59" s="1">
        <v>2.48</v>
      </c>
      <c r="H59" s="1">
        <v>168.0</v>
      </c>
      <c r="I59" s="1">
        <v>67.57</v>
      </c>
      <c r="J59" s="1">
        <v>67.61</v>
      </c>
      <c r="K59" s="1" t="s">
        <v>44</v>
      </c>
      <c r="L59" s="1">
        <v>84.0</v>
      </c>
      <c r="M59" s="1">
        <v>84.0</v>
      </c>
    </row>
    <row r="60">
      <c r="A60" s="1" t="s">
        <v>41</v>
      </c>
      <c r="B60" s="1" t="s">
        <v>42</v>
      </c>
      <c r="C60" s="1">
        <v>271.64</v>
      </c>
      <c r="D60" s="1">
        <v>274.7</v>
      </c>
      <c r="E60" s="1">
        <v>3.06</v>
      </c>
      <c r="F60" s="1">
        <v>0.0</v>
      </c>
      <c r="G60" s="1">
        <v>3.06</v>
      </c>
      <c r="H60" s="1">
        <v>168.0</v>
      </c>
      <c r="I60" s="1">
        <v>54.82</v>
      </c>
      <c r="J60" s="1">
        <v>54.85</v>
      </c>
      <c r="K60" s="1" t="s">
        <v>57</v>
      </c>
      <c r="L60" s="1">
        <v>76.0</v>
      </c>
      <c r="M60" s="1">
        <v>92.0</v>
      </c>
    </row>
    <row r="61">
      <c r="A61" s="1" t="s">
        <v>41</v>
      </c>
      <c r="B61" s="1" t="s">
        <v>42</v>
      </c>
      <c r="C61" s="1">
        <v>274.93</v>
      </c>
      <c r="D61" s="1">
        <v>279.96</v>
      </c>
      <c r="E61" s="1">
        <v>5.03</v>
      </c>
      <c r="F61" s="1">
        <v>0.0</v>
      </c>
      <c r="G61" s="1">
        <v>5.03</v>
      </c>
      <c r="H61" s="1">
        <v>168.0</v>
      </c>
      <c r="I61" s="1">
        <v>33.38</v>
      </c>
      <c r="J61" s="1">
        <v>33.4</v>
      </c>
      <c r="K61" s="1" t="s">
        <v>59</v>
      </c>
      <c r="L61" s="1">
        <v>0.0</v>
      </c>
      <c r="M61" s="1">
        <v>168.0</v>
      </c>
    </row>
    <row r="62">
      <c r="A62" s="1" t="s">
        <v>41</v>
      </c>
      <c r="B62" s="1" t="s">
        <v>42</v>
      </c>
      <c r="C62" s="1">
        <v>280.23</v>
      </c>
      <c r="D62" s="1">
        <v>288.71</v>
      </c>
      <c r="E62" s="1">
        <v>8.47</v>
      </c>
      <c r="F62" s="1">
        <v>0.0</v>
      </c>
      <c r="G62" s="1">
        <v>8.47</v>
      </c>
      <c r="H62" s="1">
        <v>160.0</v>
      </c>
      <c r="I62" s="1">
        <v>18.88</v>
      </c>
      <c r="J62" s="1">
        <v>18.88</v>
      </c>
      <c r="K62" s="1" t="s">
        <v>43</v>
      </c>
      <c r="L62" s="1">
        <v>-160.0</v>
      </c>
      <c r="M62" s="1">
        <v>0.0</v>
      </c>
    </row>
    <row r="63">
      <c r="A63" s="1" t="s">
        <v>41</v>
      </c>
      <c r="B63" s="1" t="s">
        <v>42</v>
      </c>
      <c r="C63" s="1">
        <v>288.88</v>
      </c>
      <c r="D63" s="1">
        <v>291.66</v>
      </c>
      <c r="E63" s="1">
        <v>2.78</v>
      </c>
      <c r="F63" s="1">
        <v>0.0</v>
      </c>
      <c r="G63" s="1">
        <v>2.78</v>
      </c>
      <c r="H63" s="1">
        <v>168.0</v>
      </c>
      <c r="I63" s="1">
        <v>60.49</v>
      </c>
      <c r="J63" s="1">
        <v>60.53</v>
      </c>
      <c r="K63" s="1" t="s">
        <v>44</v>
      </c>
      <c r="L63" s="1">
        <v>84.0</v>
      </c>
      <c r="M63" s="1">
        <v>84.0</v>
      </c>
    </row>
    <row r="64">
      <c r="A64" s="1" t="s">
        <v>41</v>
      </c>
      <c r="B64" s="1" t="s">
        <v>42</v>
      </c>
      <c r="C64" s="1">
        <v>291.85</v>
      </c>
      <c r="D64" s="1">
        <v>295.01</v>
      </c>
      <c r="E64" s="1">
        <v>3.16</v>
      </c>
      <c r="F64" s="1">
        <v>0.0</v>
      </c>
      <c r="G64" s="1">
        <v>3.16</v>
      </c>
      <c r="H64" s="1">
        <v>168.0</v>
      </c>
      <c r="I64" s="1">
        <v>53.09</v>
      </c>
      <c r="J64" s="1">
        <v>53.12</v>
      </c>
      <c r="K64" s="1" t="s">
        <v>57</v>
      </c>
      <c r="L64" s="1">
        <v>76.0</v>
      </c>
      <c r="M64" s="1">
        <v>92.0</v>
      </c>
    </row>
    <row r="65">
      <c r="A65" s="1" t="s">
        <v>41</v>
      </c>
      <c r="B65" s="1" t="s">
        <v>42</v>
      </c>
      <c r="C65" s="1">
        <v>295.17</v>
      </c>
      <c r="D65" s="1">
        <v>299.79</v>
      </c>
      <c r="E65" s="1">
        <v>4.61</v>
      </c>
      <c r="F65" s="1">
        <v>0.0</v>
      </c>
      <c r="G65" s="1">
        <v>4.61</v>
      </c>
      <c r="H65" s="1">
        <v>168.0</v>
      </c>
      <c r="I65" s="1">
        <v>36.43</v>
      </c>
      <c r="J65" s="1">
        <v>36.45</v>
      </c>
      <c r="K65" s="1" t="s">
        <v>59</v>
      </c>
      <c r="L65" s="1">
        <v>0.0</v>
      </c>
      <c r="M65" s="1">
        <v>168.0</v>
      </c>
    </row>
    <row r="66">
      <c r="A66" s="1" t="s">
        <v>41</v>
      </c>
      <c r="B66" s="1" t="s">
        <v>42</v>
      </c>
      <c r="C66" s="1">
        <v>299.94</v>
      </c>
      <c r="D66" s="1">
        <v>308.54</v>
      </c>
      <c r="E66" s="1">
        <v>8.61</v>
      </c>
      <c r="F66" s="1">
        <v>0.0</v>
      </c>
      <c r="G66" s="1">
        <v>8.61</v>
      </c>
      <c r="H66" s="1">
        <v>160.0</v>
      </c>
      <c r="I66" s="1">
        <v>18.59</v>
      </c>
      <c r="J66" s="1">
        <v>18.59</v>
      </c>
      <c r="K66" s="1" t="s">
        <v>43</v>
      </c>
      <c r="L66" s="1">
        <v>-160.0</v>
      </c>
      <c r="M66" s="1">
        <v>0.0</v>
      </c>
    </row>
    <row r="67">
      <c r="A67" s="1" t="s">
        <v>41</v>
      </c>
      <c r="B67" s="1" t="s">
        <v>42</v>
      </c>
      <c r="C67" s="1">
        <v>308.64</v>
      </c>
      <c r="D67" s="1">
        <v>310.74</v>
      </c>
      <c r="E67" s="1">
        <v>2.11</v>
      </c>
      <c r="F67" s="1">
        <v>0.0</v>
      </c>
      <c r="G67" s="1">
        <v>2.11</v>
      </c>
      <c r="H67" s="1">
        <v>168.0</v>
      </c>
      <c r="I67" s="1">
        <v>79.74</v>
      </c>
      <c r="J67" s="1">
        <v>79.8</v>
      </c>
      <c r="K67" s="1" t="s">
        <v>44</v>
      </c>
      <c r="L67" s="1">
        <v>84.0</v>
      </c>
      <c r="M67" s="1">
        <v>84.0</v>
      </c>
    </row>
    <row r="68">
      <c r="A68" s="1" t="s">
        <v>41</v>
      </c>
      <c r="B68" s="1" t="s">
        <v>42</v>
      </c>
      <c r="C68" s="1">
        <v>310.99</v>
      </c>
      <c r="D68" s="1">
        <v>314.49</v>
      </c>
      <c r="E68" s="1">
        <v>3.5</v>
      </c>
      <c r="F68" s="1">
        <v>0.0</v>
      </c>
      <c r="G68" s="1">
        <v>3.5</v>
      </c>
      <c r="H68" s="1">
        <v>168.0</v>
      </c>
      <c r="I68" s="1">
        <v>48.01</v>
      </c>
      <c r="J68" s="1">
        <v>48.04</v>
      </c>
      <c r="K68" s="1" t="s">
        <v>57</v>
      </c>
      <c r="L68" s="1">
        <v>76.0</v>
      </c>
      <c r="M68" s="1">
        <v>92.0</v>
      </c>
    </row>
    <row r="69">
      <c r="A69" s="1" t="s">
        <v>41</v>
      </c>
      <c r="B69" s="1" t="s">
        <v>42</v>
      </c>
      <c r="C69" s="1">
        <v>314.64</v>
      </c>
      <c r="D69" s="1">
        <v>320.75</v>
      </c>
      <c r="E69" s="1">
        <v>6.11</v>
      </c>
      <c r="F69" s="1">
        <v>0.0</v>
      </c>
      <c r="G69" s="1">
        <v>6.11</v>
      </c>
      <c r="H69" s="1">
        <v>168.0</v>
      </c>
      <c r="I69" s="1">
        <v>27.48</v>
      </c>
      <c r="J69" s="1">
        <v>27.49</v>
      </c>
      <c r="K69" s="1" t="s">
        <v>59</v>
      </c>
      <c r="L69" s="1">
        <v>0.0</v>
      </c>
      <c r="M69" s="1">
        <v>168.0</v>
      </c>
    </row>
    <row r="70">
      <c r="A70" s="1" t="s">
        <v>41</v>
      </c>
      <c r="B70" s="1" t="s">
        <v>42</v>
      </c>
      <c r="C70" s="1">
        <v>320.95</v>
      </c>
      <c r="D70" s="1">
        <v>328.19</v>
      </c>
      <c r="E70" s="1">
        <v>7.24</v>
      </c>
      <c r="F70" s="1">
        <v>0.0</v>
      </c>
      <c r="G70" s="1">
        <v>7.24</v>
      </c>
      <c r="H70" s="1">
        <v>160.0</v>
      </c>
      <c r="I70" s="1">
        <v>22.1</v>
      </c>
      <c r="J70" s="1">
        <v>22.1</v>
      </c>
      <c r="K70" s="1" t="s">
        <v>43</v>
      </c>
      <c r="L70" s="1">
        <v>-160.0</v>
      </c>
      <c r="M70" s="1">
        <v>0.0</v>
      </c>
    </row>
    <row r="71">
      <c r="A71" s="1" t="s">
        <v>41</v>
      </c>
      <c r="B71" s="1" t="s">
        <v>42</v>
      </c>
      <c r="C71" s="1">
        <v>328.23</v>
      </c>
      <c r="D71" s="1">
        <v>330.77</v>
      </c>
      <c r="E71" s="1">
        <v>2.54</v>
      </c>
      <c r="F71" s="1">
        <v>0.0</v>
      </c>
      <c r="G71" s="1">
        <v>2.54</v>
      </c>
      <c r="H71" s="1">
        <v>168.0</v>
      </c>
      <c r="I71" s="1">
        <v>66.22</v>
      </c>
      <c r="J71" s="1">
        <v>66.26</v>
      </c>
      <c r="K71" s="1" t="s">
        <v>44</v>
      </c>
      <c r="L71" s="1">
        <v>84.0</v>
      </c>
      <c r="M71" s="1">
        <v>84.0</v>
      </c>
    </row>
    <row r="72">
      <c r="A72" s="1" t="s">
        <v>41</v>
      </c>
      <c r="B72" s="1" t="s">
        <v>42</v>
      </c>
      <c r="C72" s="1">
        <v>331.07</v>
      </c>
      <c r="D72" s="1">
        <v>333.6</v>
      </c>
      <c r="E72" s="1">
        <v>2.53</v>
      </c>
      <c r="F72" s="1">
        <v>0.0</v>
      </c>
      <c r="G72" s="1">
        <v>2.53</v>
      </c>
      <c r="H72" s="1">
        <v>168.0</v>
      </c>
      <c r="I72" s="1">
        <v>66.43</v>
      </c>
      <c r="J72" s="1">
        <v>66.47</v>
      </c>
      <c r="K72" s="1" t="s">
        <v>57</v>
      </c>
      <c r="L72" s="1">
        <v>76.0</v>
      </c>
      <c r="M72" s="1">
        <v>92.0</v>
      </c>
    </row>
    <row r="73">
      <c r="A73" s="1" t="s">
        <v>41</v>
      </c>
      <c r="B73" s="1" t="s">
        <v>42</v>
      </c>
      <c r="C73" s="1">
        <v>333.77</v>
      </c>
      <c r="D73" s="1">
        <v>339.76</v>
      </c>
      <c r="E73" s="1">
        <v>5.99</v>
      </c>
      <c r="F73" s="1">
        <v>0.0</v>
      </c>
      <c r="G73" s="1">
        <v>5.98</v>
      </c>
      <c r="H73" s="1">
        <v>168.0</v>
      </c>
      <c r="I73" s="1">
        <v>28.07</v>
      </c>
      <c r="J73" s="1">
        <v>28.08</v>
      </c>
      <c r="K73" s="1" t="s">
        <v>59</v>
      </c>
      <c r="L73" s="1">
        <v>0.0</v>
      </c>
      <c r="M73" s="1">
        <v>168.0</v>
      </c>
    </row>
    <row r="74">
      <c r="A74" s="1" t="s">
        <v>41</v>
      </c>
      <c r="B74" s="1" t="s">
        <v>42</v>
      </c>
      <c r="C74" s="1">
        <v>340.15</v>
      </c>
      <c r="D74" s="1">
        <v>344.15</v>
      </c>
      <c r="E74" s="1">
        <v>4.0</v>
      </c>
      <c r="F74" s="1">
        <v>0.0</v>
      </c>
      <c r="G74" s="1">
        <v>4.0</v>
      </c>
      <c r="H74" s="1">
        <v>160.0</v>
      </c>
      <c r="I74" s="1">
        <v>40.0</v>
      </c>
      <c r="J74" s="1">
        <v>40.0</v>
      </c>
      <c r="K74" s="1" t="s">
        <v>43</v>
      </c>
      <c r="L74" s="1">
        <v>-160.0</v>
      </c>
      <c r="M74" s="1">
        <v>0.0</v>
      </c>
    </row>
    <row r="75">
      <c r="A75" s="1" t="s">
        <v>41</v>
      </c>
      <c r="B75" s="1" t="s">
        <v>42</v>
      </c>
      <c r="C75" s="1">
        <v>344.2</v>
      </c>
      <c r="D75" s="1">
        <v>347.22</v>
      </c>
      <c r="E75" s="1">
        <v>3.02</v>
      </c>
      <c r="F75" s="1">
        <v>0.0</v>
      </c>
      <c r="G75" s="1">
        <v>3.02</v>
      </c>
      <c r="H75" s="1">
        <v>168.0</v>
      </c>
      <c r="I75" s="1">
        <v>55.56</v>
      </c>
      <c r="J75" s="1">
        <v>55.59</v>
      </c>
      <c r="K75" s="1" t="s">
        <v>44</v>
      </c>
      <c r="L75" s="1">
        <v>84.0</v>
      </c>
      <c r="M75" s="1">
        <v>84.0</v>
      </c>
    </row>
    <row r="76">
      <c r="A76" s="1" t="s">
        <v>41</v>
      </c>
      <c r="B76" s="1" t="s">
        <v>42</v>
      </c>
      <c r="C76" s="1">
        <v>347.39</v>
      </c>
      <c r="D76" s="1">
        <v>350.14</v>
      </c>
      <c r="E76" s="1">
        <v>2.75</v>
      </c>
      <c r="F76" s="1">
        <v>0.0</v>
      </c>
      <c r="G76" s="1">
        <v>2.75</v>
      </c>
      <c r="H76" s="1">
        <v>168.0</v>
      </c>
      <c r="I76" s="1">
        <v>61.1</v>
      </c>
      <c r="J76" s="1">
        <v>61.14</v>
      </c>
      <c r="K76" s="1" t="s">
        <v>57</v>
      </c>
      <c r="L76" s="1">
        <v>76.0</v>
      </c>
      <c r="M76" s="1">
        <v>92.0</v>
      </c>
    </row>
    <row r="77">
      <c r="A77" s="1" t="s">
        <v>41</v>
      </c>
      <c r="B77" s="1" t="s">
        <v>42</v>
      </c>
      <c r="C77" s="1">
        <v>350.44</v>
      </c>
      <c r="D77" s="1">
        <v>355.6</v>
      </c>
      <c r="E77" s="1">
        <v>5.16</v>
      </c>
      <c r="F77" s="1">
        <v>0.0</v>
      </c>
      <c r="G77" s="1">
        <v>5.15</v>
      </c>
      <c r="H77" s="1">
        <v>168.0</v>
      </c>
      <c r="I77" s="1">
        <v>32.58</v>
      </c>
      <c r="J77" s="1">
        <v>32.6</v>
      </c>
      <c r="K77" s="1" t="s">
        <v>59</v>
      </c>
      <c r="L77" s="1">
        <v>0.0</v>
      </c>
      <c r="M77" s="1">
        <v>168.0</v>
      </c>
    </row>
    <row r="78">
      <c r="A78" s="1" t="s">
        <v>41</v>
      </c>
      <c r="B78" s="1" t="s">
        <v>42</v>
      </c>
      <c r="C78" s="1">
        <v>355.84</v>
      </c>
      <c r="D78" s="1">
        <v>363.33</v>
      </c>
      <c r="E78" s="1">
        <v>7.49</v>
      </c>
      <c r="F78" s="1">
        <v>0.0</v>
      </c>
      <c r="G78" s="1">
        <v>7.49</v>
      </c>
      <c r="H78" s="1">
        <v>160.0</v>
      </c>
      <c r="I78" s="1">
        <v>21.36</v>
      </c>
      <c r="J78" s="1">
        <v>21.36</v>
      </c>
      <c r="K78" s="1" t="s">
        <v>43</v>
      </c>
      <c r="L78" s="1">
        <v>-160.0</v>
      </c>
      <c r="M78" s="1">
        <v>0.0</v>
      </c>
    </row>
    <row r="79">
      <c r="A79" s="1" t="s">
        <v>41</v>
      </c>
      <c r="B79" s="1" t="s">
        <v>42</v>
      </c>
      <c r="C79" s="1">
        <v>363.39</v>
      </c>
      <c r="D79" s="1">
        <v>365.64</v>
      </c>
      <c r="E79" s="1">
        <v>2.25</v>
      </c>
      <c r="F79" s="1">
        <v>0.0</v>
      </c>
      <c r="G79" s="1">
        <v>2.24</v>
      </c>
      <c r="H79" s="1">
        <v>168.0</v>
      </c>
      <c r="I79" s="1">
        <v>74.8</v>
      </c>
      <c r="J79" s="1">
        <v>74.87</v>
      </c>
      <c r="K79" s="1" t="s">
        <v>44</v>
      </c>
      <c r="L79" s="1">
        <v>84.0</v>
      </c>
      <c r="M79" s="1">
        <v>84.0</v>
      </c>
    </row>
    <row r="80">
      <c r="A80" s="1" t="s">
        <v>41</v>
      </c>
      <c r="B80" s="1" t="s">
        <v>42</v>
      </c>
      <c r="C80" s="1">
        <v>365.84</v>
      </c>
      <c r="D80" s="1">
        <v>369.58</v>
      </c>
      <c r="E80" s="1">
        <v>3.74</v>
      </c>
      <c r="F80" s="1">
        <v>0.0</v>
      </c>
      <c r="G80" s="1">
        <v>3.73</v>
      </c>
      <c r="H80" s="1">
        <v>168.0</v>
      </c>
      <c r="I80" s="1">
        <v>44.97</v>
      </c>
      <c r="J80" s="1">
        <v>45.0</v>
      </c>
      <c r="K80" s="1" t="s">
        <v>57</v>
      </c>
      <c r="L80" s="1">
        <v>76.0</v>
      </c>
      <c r="M80" s="1">
        <v>92.0</v>
      </c>
    </row>
    <row r="81">
      <c r="A81" s="1" t="s">
        <v>41</v>
      </c>
      <c r="B81" s="1" t="s">
        <v>42</v>
      </c>
      <c r="C81" s="1">
        <v>369.75</v>
      </c>
      <c r="D81" s="1">
        <v>375.56</v>
      </c>
      <c r="E81" s="1">
        <v>5.81</v>
      </c>
      <c r="F81" s="1">
        <v>0.0</v>
      </c>
      <c r="G81" s="1">
        <v>5.8</v>
      </c>
      <c r="H81" s="1">
        <v>168.0</v>
      </c>
      <c r="I81" s="1">
        <v>28.94</v>
      </c>
      <c r="J81" s="1">
        <v>28.96</v>
      </c>
      <c r="K81" s="1" t="s">
        <v>59</v>
      </c>
      <c r="L81" s="1">
        <v>0.0</v>
      </c>
      <c r="M81" s="1">
        <v>168.0</v>
      </c>
    </row>
    <row r="82">
      <c r="A82" s="1" t="s">
        <v>41</v>
      </c>
      <c r="B82" s="1" t="s">
        <v>42</v>
      </c>
      <c r="C82" s="1">
        <v>375.7</v>
      </c>
      <c r="D82" s="1">
        <v>383.91</v>
      </c>
      <c r="E82" s="1">
        <v>8.21</v>
      </c>
      <c r="F82" s="1">
        <v>0.0</v>
      </c>
      <c r="G82" s="1">
        <v>8.21</v>
      </c>
      <c r="H82" s="1">
        <v>160.0</v>
      </c>
      <c r="I82" s="1">
        <v>19.5</v>
      </c>
      <c r="J82" s="1">
        <v>19.5</v>
      </c>
      <c r="K82" s="1" t="s">
        <v>43</v>
      </c>
      <c r="L82" s="1">
        <v>-160.0</v>
      </c>
      <c r="M82" s="1">
        <v>0.0</v>
      </c>
    </row>
    <row r="83">
      <c r="A83" s="1" t="s">
        <v>41</v>
      </c>
      <c r="B83" s="1" t="s">
        <v>42</v>
      </c>
      <c r="C83" s="1">
        <v>383.95</v>
      </c>
      <c r="D83" s="1">
        <v>386.52</v>
      </c>
      <c r="E83" s="1">
        <v>2.57</v>
      </c>
      <c r="F83" s="1">
        <v>0.0</v>
      </c>
      <c r="G83" s="1">
        <v>2.57</v>
      </c>
      <c r="H83" s="1">
        <v>168.0</v>
      </c>
      <c r="I83" s="1">
        <v>65.33</v>
      </c>
      <c r="J83" s="1">
        <v>65.37</v>
      </c>
      <c r="K83" s="1" t="s">
        <v>44</v>
      </c>
      <c r="L83" s="1">
        <v>84.0</v>
      </c>
      <c r="M83" s="1">
        <v>84.0</v>
      </c>
    </row>
    <row r="84">
      <c r="A84" s="1" t="s">
        <v>41</v>
      </c>
      <c r="B84" s="1" t="s">
        <v>42</v>
      </c>
      <c r="C84" s="1">
        <v>386.91</v>
      </c>
      <c r="D84" s="1">
        <v>389.32</v>
      </c>
      <c r="E84" s="1">
        <v>2.4</v>
      </c>
      <c r="F84" s="1">
        <v>0.0</v>
      </c>
      <c r="G84" s="1">
        <v>2.4</v>
      </c>
      <c r="H84" s="1">
        <v>168.0</v>
      </c>
      <c r="I84" s="1">
        <v>69.94</v>
      </c>
      <c r="J84" s="1">
        <v>69.99</v>
      </c>
      <c r="K84" s="1" t="s">
        <v>57</v>
      </c>
      <c r="L84" s="1">
        <v>76.0</v>
      </c>
      <c r="M84" s="1">
        <v>92.0</v>
      </c>
    </row>
    <row r="85">
      <c r="A85" s="1" t="s">
        <v>41</v>
      </c>
      <c r="B85" s="1" t="s">
        <v>42</v>
      </c>
      <c r="C85" s="1">
        <v>389.6</v>
      </c>
      <c r="D85" s="1">
        <v>393.9</v>
      </c>
      <c r="E85" s="1">
        <v>4.3</v>
      </c>
      <c r="F85" s="1">
        <v>0.0</v>
      </c>
      <c r="G85" s="1">
        <v>4.3</v>
      </c>
      <c r="H85" s="1">
        <v>168.0</v>
      </c>
      <c r="I85" s="1">
        <v>39.05</v>
      </c>
      <c r="J85" s="1">
        <v>39.08</v>
      </c>
      <c r="K85" s="1" t="s">
        <v>59</v>
      </c>
      <c r="L85" s="1">
        <v>0.0</v>
      </c>
      <c r="M85" s="1">
        <v>168.0</v>
      </c>
    </row>
    <row r="86">
      <c r="A86" s="1" t="s">
        <v>41</v>
      </c>
      <c r="B86" s="1" t="s">
        <v>42</v>
      </c>
      <c r="C86" s="1">
        <v>394.07</v>
      </c>
      <c r="D86" s="1">
        <v>400.43</v>
      </c>
      <c r="E86" s="1">
        <v>6.36</v>
      </c>
      <c r="F86" s="1">
        <v>0.0</v>
      </c>
      <c r="G86" s="1">
        <v>6.36</v>
      </c>
      <c r="H86" s="1">
        <v>160.0</v>
      </c>
      <c r="I86" s="1">
        <v>25.17</v>
      </c>
      <c r="J86" s="1">
        <v>25.17</v>
      </c>
      <c r="K86" s="1" t="s">
        <v>43</v>
      </c>
      <c r="L86" s="1">
        <v>-160.0</v>
      </c>
      <c r="M86" s="1">
        <v>0.0</v>
      </c>
    </row>
    <row r="87">
      <c r="A87" s="1" t="s">
        <v>41</v>
      </c>
      <c r="B87" s="1" t="s">
        <v>42</v>
      </c>
      <c r="C87" s="1">
        <v>400.6</v>
      </c>
      <c r="D87" s="1">
        <v>402.96</v>
      </c>
      <c r="E87" s="1">
        <v>2.36</v>
      </c>
      <c r="F87" s="1">
        <v>0.0</v>
      </c>
      <c r="G87" s="1">
        <v>2.36</v>
      </c>
      <c r="H87" s="1">
        <v>168.0</v>
      </c>
      <c r="I87" s="1">
        <v>71.23</v>
      </c>
      <c r="J87" s="1">
        <v>71.28</v>
      </c>
      <c r="K87" s="1" t="s">
        <v>44</v>
      </c>
      <c r="L87" s="1">
        <v>84.0</v>
      </c>
      <c r="M87" s="1">
        <v>84.0</v>
      </c>
    </row>
    <row r="88">
      <c r="A88" s="1" t="s">
        <v>41</v>
      </c>
      <c r="B88" s="1" t="s">
        <v>42</v>
      </c>
      <c r="C88" s="1">
        <v>403.08</v>
      </c>
      <c r="D88" s="1">
        <v>405.83</v>
      </c>
      <c r="E88" s="1">
        <v>2.75</v>
      </c>
      <c r="F88" s="1">
        <v>0.0</v>
      </c>
      <c r="G88" s="1">
        <v>2.75</v>
      </c>
      <c r="H88" s="1">
        <v>168.0</v>
      </c>
      <c r="I88" s="1">
        <v>61.06</v>
      </c>
      <c r="J88" s="1">
        <v>61.1</v>
      </c>
      <c r="K88" s="1" t="s">
        <v>57</v>
      </c>
      <c r="L88" s="1">
        <v>76.0</v>
      </c>
      <c r="M88" s="1">
        <v>92.0</v>
      </c>
    </row>
    <row r="89">
      <c r="A89" s="1" t="s">
        <v>41</v>
      </c>
      <c r="B89" s="1" t="s">
        <v>42</v>
      </c>
      <c r="C89" s="1">
        <v>405.98</v>
      </c>
      <c r="D89" s="1">
        <v>410.35</v>
      </c>
      <c r="E89" s="1">
        <v>4.37</v>
      </c>
      <c r="F89" s="1">
        <v>0.0</v>
      </c>
      <c r="G89" s="1">
        <v>4.37</v>
      </c>
      <c r="H89" s="1">
        <v>168.0</v>
      </c>
      <c r="I89" s="1">
        <v>38.44</v>
      </c>
      <c r="J89" s="1">
        <v>38.47</v>
      </c>
      <c r="K89" s="1" t="s">
        <v>59</v>
      </c>
      <c r="L89" s="1">
        <v>0.0</v>
      </c>
      <c r="M89" s="1">
        <v>168.0</v>
      </c>
    </row>
    <row r="90">
      <c r="A90" s="1" t="s">
        <v>41</v>
      </c>
      <c r="B90" s="1" t="s">
        <v>42</v>
      </c>
      <c r="C90" s="1">
        <v>410.86</v>
      </c>
      <c r="D90" s="1">
        <v>417.71</v>
      </c>
      <c r="E90" s="1">
        <v>6.85</v>
      </c>
      <c r="F90" s="1">
        <v>0.0</v>
      </c>
      <c r="G90" s="1">
        <v>6.85</v>
      </c>
      <c r="H90" s="1">
        <v>160.0</v>
      </c>
      <c r="I90" s="1">
        <v>23.36</v>
      </c>
      <c r="J90" s="1">
        <v>23.36</v>
      </c>
      <c r="K90" s="1" t="s">
        <v>43</v>
      </c>
      <c r="L90" s="1">
        <v>-160.0</v>
      </c>
      <c r="M90" s="1">
        <v>0.0</v>
      </c>
    </row>
    <row r="91">
      <c r="A91" s="1" t="s">
        <v>41</v>
      </c>
      <c r="B91" s="1" t="s">
        <v>42</v>
      </c>
      <c r="C91" s="1">
        <v>417.81</v>
      </c>
      <c r="D91" s="1">
        <v>420.42</v>
      </c>
      <c r="E91" s="1">
        <v>2.62</v>
      </c>
      <c r="F91" s="1">
        <v>0.0</v>
      </c>
      <c r="G91" s="1">
        <v>2.61</v>
      </c>
      <c r="H91" s="1">
        <v>168.0</v>
      </c>
      <c r="I91" s="1">
        <v>64.23</v>
      </c>
      <c r="J91" s="1">
        <v>64.27</v>
      </c>
      <c r="K91" s="1" t="s">
        <v>44</v>
      </c>
      <c r="L91" s="1">
        <v>84.0</v>
      </c>
      <c r="M91" s="1">
        <v>84.0</v>
      </c>
    </row>
    <row r="92">
      <c r="A92" s="1" t="s">
        <v>41</v>
      </c>
      <c r="B92" s="1" t="s">
        <v>42</v>
      </c>
      <c r="C92" s="1">
        <v>420.57</v>
      </c>
      <c r="D92" s="1">
        <v>423.33</v>
      </c>
      <c r="E92" s="1">
        <v>2.76</v>
      </c>
      <c r="F92" s="1">
        <v>0.0</v>
      </c>
      <c r="G92" s="1">
        <v>2.76</v>
      </c>
      <c r="H92" s="1">
        <v>168.0</v>
      </c>
      <c r="I92" s="1">
        <v>60.9</v>
      </c>
      <c r="J92" s="1">
        <v>60.94</v>
      </c>
      <c r="K92" s="1" t="s">
        <v>57</v>
      </c>
      <c r="L92" s="1">
        <v>76.0</v>
      </c>
      <c r="M92" s="1">
        <v>92.0</v>
      </c>
    </row>
    <row r="93">
      <c r="A93" s="1" t="s">
        <v>41</v>
      </c>
      <c r="B93" s="1" t="s">
        <v>42</v>
      </c>
      <c r="C93" s="1">
        <v>423.54</v>
      </c>
      <c r="D93" s="1">
        <v>428.62</v>
      </c>
      <c r="E93" s="1">
        <v>5.08</v>
      </c>
      <c r="F93" s="1">
        <v>0.0</v>
      </c>
      <c r="G93" s="1">
        <v>5.08</v>
      </c>
      <c r="H93" s="1">
        <v>168.0</v>
      </c>
      <c r="I93" s="1">
        <v>33.07</v>
      </c>
      <c r="J93" s="1">
        <v>33.09</v>
      </c>
      <c r="K93" s="1" t="s">
        <v>59</v>
      </c>
      <c r="L93" s="1">
        <v>0.0</v>
      </c>
      <c r="M93" s="1">
        <v>168.0</v>
      </c>
    </row>
    <row r="94">
      <c r="A94" s="1" t="s">
        <v>41</v>
      </c>
      <c r="B94" s="1" t="s">
        <v>42</v>
      </c>
      <c r="C94" s="1">
        <v>428.77</v>
      </c>
      <c r="D94" s="1">
        <v>437.69</v>
      </c>
      <c r="E94" s="1">
        <v>8.92</v>
      </c>
      <c r="F94" s="1">
        <v>0.0</v>
      </c>
      <c r="G94" s="1">
        <v>8.92</v>
      </c>
      <c r="H94" s="1">
        <v>160.0</v>
      </c>
      <c r="I94" s="1">
        <v>17.93</v>
      </c>
      <c r="J94" s="1">
        <v>17.93</v>
      </c>
      <c r="K94" s="1" t="s">
        <v>43</v>
      </c>
      <c r="L94" s="1">
        <v>-160.0</v>
      </c>
      <c r="M94" s="1">
        <v>0.0</v>
      </c>
    </row>
    <row r="95">
      <c r="A95" s="1" t="s">
        <v>41</v>
      </c>
      <c r="B95" s="1" t="s">
        <v>42</v>
      </c>
      <c r="C95" s="1">
        <v>437.73</v>
      </c>
      <c r="D95" s="1">
        <v>440.13</v>
      </c>
      <c r="E95" s="1">
        <v>2.4</v>
      </c>
      <c r="F95" s="1">
        <v>0.0</v>
      </c>
      <c r="G95" s="1">
        <v>2.4</v>
      </c>
      <c r="H95" s="1">
        <v>168.0</v>
      </c>
      <c r="I95" s="1">
        <v>70.0</v>
      </c>
      <c r="J95" s="1">
        <v>70.06</v>
      </c>
      <c r="K95" s="1" t="s">
        <v>44</v>
      </c>
      <c r="L95" s="1">
        <v>84.0</v>
      </c>
      <c r="M95" s="1">
        <v>84.0</v>
      </c>
    </row>
    <row r="96">
      <c r="A96" s="1" t="s">
        <v>41</v>
      </c>
      <c r="B96" s="1" t="s">
        <v>42</v>
      </c>
      <c r="C96" s="1">
        <v>440.38</v>
      </c>
      <c r="D96" s="1">
        <v>442.89</v>
      </c>
      <c r="E96" s="1">
        <v>2.52</v>
      </c>
      <c r="F96" s="1">
        <v>0.0</v>
      </c>
      <c r="G96" s="1">
        <v>2.52</v>
      </c>
      <c r="H96" s="1">
        <v>168.0</v>
      </c>
      <c r="I96" s="1">
        <v>66.69</v>
      </c>
      <c r="J96" s="1">
        <v>66.74</v>
      </c>
      <c r="K96" s="1" t="s">
        <v>57</v>
      </c>
      <c r="L96" s="1">
        <v>76.0</v>
      </c>
      <c r="M96" s="1">
        <v>92.0</v>
      </c>
    </row>
    <row r="97">
      <c r="A97" s="1" t="s">
        <v>41</v>
      </c>
      <c r="B97" s="1" t="s">
        <v>42</v>
      </c>
      <c r="C97" s="1">
        <v>443.06</v>
      </c>
      <c r="D97" s="1">
        <v>447.91</v>
      </c>
      <c r="E97" s="1">
        <v>4.85</v>
      </c>
      <c r="F97" s="1">
        <v>0.0</v>
      </c>
      <c r="G97" s="1">
        <v>4.85</v>
      </c>
      <c r="H97" s="1">
        <v>168.0</v>
      </c>
      <c r="I97" s="1">
        <v>34.63</v>
      </c>
      <c r="J97" s="1">
        <v>34.66</v>
      </c>
      <c r="K97" s="1" t="s">
        <v>59</v>
      </c>
      <c r="L97" s="1">
        <v>0.0</v>
      </c>
      <c r="M97" s="1">
        <v>168.0</v>
      </c>
    </row>
    <row r="98">
      <c r="A98" s="1" t="s">
        <v>41</v>
      </c>
      <c r="B98" s="1" t="s">
        <v>42</v>
      </c>
      <c r="C98" s="1">
        <v>448.13</v>
      </c>
      <c r="D98" s="1">
        <v>456.42</v>
      </c>
      <c r="E98" s="1">
        <v>8.29</v>
      </c>
      <c r="F98" s="1">
        <v>0.0</v>
      </c>
      <c r="G98" s="1">
        <v>8.29</v>
      </c>
      <c r="H98" s="1">
        <v>160.0</v>
      </c>
      <c r="I98" s="1">
        <v>19.29</v>
      </c>
      <c r="J98" s="1">
        <v>19.29</v>
      </c>
      <c r="K98" s="1" t="s">
        <v>43</v>
      </c>
      <c r="L98" s="1">
        <v>-160.0</v>
      </c>
      <c r="M98" s="1">
        <v>0.0</v>
      </c>
    </row>
    <row r="99">
      <c r="A99" s="1" t="s">
        <v>41</v>
      </c>
      <c r="B99" s="1" t="s">
        <v>42</v>
      </c>
      <c r="C99" s="1">
        <v>456.48</v>
      </c>
      <c r="D99" s="1">
        <v>460.75</v>
      </c>
      <c r="E99" s="1">
        <v>4.27</v>
      </c>
      <c r="F99" s="1">
        <v>0.0</v>
      </c>
      <c r="G99" s="1">
        <v>4.27</v>
      </c>
      <c r="H99" s="1">
        <v>168.0</v>
      </c>
      <c r="I99" s="1">
        <v>39.34</v>
      </c>
      <c r="J99" s="1">
        <v>39.36</v>
      </c>
      <c r="K99" s="1" t="s">
        <v>44</v>
      </c>
      <c r="L99" s="1">
        <v>84.0</v>
      </c>
      <c r="M99" s="1">
        <v>84.0</v>
      </c>
    </row>
    <row r="100">
      <c r="A100" s="1" t="s">
        <v>41</v>
      </c>
      <c r="B100" s="1" t="s">
        <v>42</v>
      </c>
      <c r="C100" s="1">
        <v>460.93</v>
      </c>
      <c r="D100" s="1">
        <v>463.14</v>
      </c>
      <c r="E100" s="1">
        <v>2.2</v>
      </c>
      <c r="F100" s="1">
        <v>0.0</v>
      </c>
      <c r="G100" s="1">
        <v>2.2</v>
      </c>
      <c r="H100" s="1">
        <v>168.0</v>
      </c>
      <c r="I100" s="1">
        <v>76.27</v>
      </c>
      <c r="J100" s="1">
        <v>76.34</v>
      </c>
      <c r="K100" s="1" t="s">
        <v>57</v>
      </c>
      <c r="L100" s="1">
        <v>76.0</v>
      </c>
      <c r="M100" s="1">
        <v>92.0</v>
      </c>
    </row>
    <row r="101">
      <c r="A101" s="1" t="s">
        <v>41</v>
      </c>
      <c r="B101" s="1" t="s">
        <v>42</v>
      </c>
      <c r="C101" s="1">
        <v>463.44</v>
      </c>
      <c r="D101" s="1">
        <v>467.94</v>
      </c>
      <c r="E101" s="1">
        <v>4.5</v>
      </c>
      <c r="F101" s="1">
        <v>0.0</v>
      </c>
      <c r="G101" s="1">
        <v>4.5</v>
      </c>
      <c r="H101" s="1">
        <v>168.0</v>
      </c>
      <c r="I101" s="1">
        <v>37.3</v>
      </c>
      <c r="J101" s="1">
        <v>37.33</v>
      </c>
      <c r="K101" s="1" t="s">
        <v>59</v>
      </c>
      <c r="L101" s="1">
        <v>0.0</v>
      </c>
      <c r="M101" s="1">
        <v>168.0</v>
      </c>
    </row>
    <row r="102">
      <c r="A102" s="1" t="s">
        <v>41</v>
      </c>
      <c r="B102" s="1" t="s">
        <v>42</v>
      </c>
      <c r="C102" s="1">
        <v>468.19</v>
      </c>
      <c r="D102" s="1">
        <v>472.51</v>
      </c>
      <c r="E102" s="1">
        <v>4.32</v>
      </c>
      <c r="F102" s="1">
        <v>0.0</v>
      </c>
      <c r="G102" s="1">
        <v>4.32</v>
      </c>
      <c r="H102" s="1">
        <v>160.0</v>
      </c>
      <c r="I102" s="1">
        <v>37.02</v>
      </c>
      <c r="J102" s="1">
        <v>37.02</v>
      </c>
      <c r="K102" s="1" t="s">
        <v>43</v>
      </c>
      <c r="L102" s="1">
        <v>-160.0</v>
      </c>
      <c r="M102" s="1">
        <v>0.0</v>
      </c>
    </row>
    <row r="105">
      <c r="A105" s="77" t="s">
        <v>45</v>
      </c>
    </row>
    <row r="106">
      <c r="A106" s="78" t="s">
        <v>46</v>
      </c>
      <c r="B106" s="79"/>
      <c r="C106" s="79"/>
      <c r="D106" s="79"/>
      <c r="E106" s="80">
        <f t="shared" ref="E106:J106" si="1">SUMIF($K$2:$K$103,"superdense",E1:E103)</f>
        <v>182.89</v>
      </c>
      <c r="F106" s="80">
        <f t="shared" si="1"/>
        <v>0</v>
      </c>
      <c r="G106" s="80">
        <f t="shared" si="1"/>
        <v>182.89</v>
      </c>
      <c r="H106" s="80">
        <f t="shared" si="1"/>
        <v>4000</v>
      </c>
      <c r="I106" s="80">
        <f t="shared" si="1"/>
        <v>581.86</v>
      </c>
      <c r="J106" s="80">
        <f t="shared" si="1"/>
        <v>581.86</v>
      </c>
      <c r="K106" s="80"/>
      <c r="L106" s="80">
        <f>IFERROR(__xludf.DUMMYFUNCTION("SUM(FILTER(L$1:L$103,$K$1:$K$103=""superdense""))"),2100.0)</f>
        <v>2100</v>
      </c>
      <c r="M106" s="80">
        <f>IFERROR(__xludf.DUMMYFUNCTION("SUM(FILTER(M1:M103,$K$1:$K$103=""superdense""))"),2100.0)</f>
        <v>2100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2.5764</v>
      </c>
      <c r="F107" s="80">
        <f t="shared" ref="F107:J107" si="2">AVERAGEIF($K$2:$K$103,"superdense",F2:F103)</f>
        <v>0</v>
      </c>
      <c r="G107" s="80">
        <f t="shared" si="2"/>
        <v>2.5752</v>
      </c>
      <c r="H107" s="80">
        <f t="shared" si="2"/>
        <v>168</v>
      </c>
      <c r="I107" s="80">
        <f t="shared" si="2"/>
        <v>67.1584</v>
      </c>
      <c r="J107" s="80">
        <f t="shared" si="2"/>
        <v>67.2056</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IFERROR(__xludf.DUMMYFUNCTION("MAX(FILTER(E1:E103,$K$1:$K$103=""superdense""))"),4.27)</f>
        <v>4.27</v>
      </c>
      <c r="F108" s="81">
        <f>IFERROR(__xludf.DUMMYFUNCTION("MAX(FILTER(F1:F103,$K$1:$K$103=""superdense""))"),0.0)</f>
        <v>0</v>
      </c>
      <c r="G108" s="81">
        <f>IFERROR(__xludf.DUMMYFUNCTION("MAX(FILTER(G1:G103,$K$1:$K$103=""superdense""))"),4.27)</f>
        <v>4.27</v>
      </c>
      <c r="H108" s="81">
        <f>IFERROR(__xludf.DUMMYFUNCTION("MAX(FILTER(H1:H103,$K$1:$K$103=""superdense""))"),168.0)</f>
        <v>168</v>
      </c>
      <c r="I108" s="81">
        <f>IFERROR(__xludf.DUMMYFUNCTION("MAX(FILTER(I1:I103,$K$1:$K$103=""superdense""))"),83.55)</f>
        <v>83.55</v>
      </c>
      <c r="J108" s="81">
        <f>IFERROR(__xludf.DUMMYFUNCTION("MAX(FILTER(J1:J103,$K$1:$K$103=""superdense""))"),83.63)</f>
        <v>83.63</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IFERROR(__xludf.DUMMYFUNCTION("MIN(FILTER(E1:E103,$K$1:$K$103=""superdense""))"),2.01)</f>
        <v>2.01</v>
      </c>
      <c r="F109" s="82">
        <f>IFERROR(__xludf.DUMMYFUNCTION("MIN(FILTER(F1:F103,$K$1:$K$103=""superdense""))"),0.0)</f>
        <v>0</v>
      </c>
      <c r="G109" s="82">
        <f>IFERROR(__xludf.DUMMYFUNCTION("MIN(FILTER(G1:G103,$K$1:$K$103=""superdense""))"),2.01)</f>
        <v>2.01</v>
      </c>
      <c r="H109" s="82">
        <f>IFERROR(__xludf.DUMMYFUNCTION("MIN(FILTER(H1:H103,$K$1:$K$103=""superdense""))"),168.0)</f>
        <v>168</v>
      </c>
      <c r="I109" s="82">
        <f>IFERROR(__xludf.DUMMYFUNCTION("MIN(FILTER(I1:I103,$K1:$K103=""superdense""))"),39.34)</f>
        <v>39.34</v>
      </c>
      <c r="J109" s="82">
        <f>IFERROR(__xludf.DUMMYFUNCTION("MIN(FILTER(J1:J103,$K1:$K103=""superdense""))"),39.36)</f>
        <v>39.36</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IFERROR(__xludf.DUMMYFUNCTION("MEDIAN(FILTER(E1:E103,$K$1:$K$103=""superdense""))"),2.49)</f>
        <v>2.49</v>
      </c>
      <c r="F110" s="83">
        <f>IFERROR(__xludf.DUMMYFUNCTION("MEDIAN(FILTER(F1:F103,$K$1:$K$103=""superdense""))"),0.0)</f>
        <v>0</v>
      </c>
      <c r="G110" s="83">
        <f>IFERROR(__xludf.DUMMYFUNCTION("MEDIAN(FILTER(G1:G103,$K$1:$K$103=""superdense""))"),2.48)</f>
        <v>2.48</v>
      </c>
      <c r="H110" s="83">
        <f>IFERROR(__xludf.DUMMYFUNCTION("MEDIAN(FILTER(H1:H103,$K$1:$K$103=""superdense""))"),168.0)</f>
        <v>168</v>
      </c>
      <c r="I110" s="83">
        <f>IFERROR(__xludf.DUMMYFUNCTION("MEDIAN(FILTER(I1:I103,$K$1:$K$103=""superdense""))"),67.57)</f>
        <v>67.57</v>
      </c>
      <c r="J110" s="83">
        <f>IFERROR(__xludf.DUMMYFUNCTION("MEDIAN(FILTER(J1:J103,$K$1:$K$103=""superdense""))"),67.61)</f>
        <v>67.61</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IFERROR(__xludf.DUMMYFUNCTION("STDEV.S(FILTER(E1:E103,$K$1:$K$103=""superdense""))"),0.4963271770381575)</f>
        <v>0.496327177</v>
      </c>
      <c r="F111" s="83">
        <f>IFERROR(__xludf.DUMMYFUNCTION("STDEV.S(FILTER(F1:F103,$K$1:$K$103=""superdense""))"),0.0)</f>
        <v>0</v>
      </c>
      <c r="G111" s="83">
        <f>IFERROR(__xludf.DUMMYFUNCTION("STDEV.S(FILTER(G1:G103,$K$1:$K$103=""superdense""))"),0.49664809808689825)</f>
        <v>0.4966480981</v>
      </c>
      <c r="H111" s="83">
        <f>IFERROR(__xludf.DUMMYFUNCTION("STDEV.S(FILTER(H1:H103,$K$1:$K$103=""superdense""))"),0.0)</f>
        <v>0</v>
      </c>
      <c r="I111" s="83">
        <f>IFERROR(__xludf.DUMMYFUNCTION("STDEV.S(FILTER(I1:I103,$K$1:$K$103=""superdense""))"),10.901390843985611)</f>
        <v>10.90139084</v>
      </c>
      <c r="J111" s="83">
        <f>IFERROR(__xludf.DUMMYFUNCTION("STDEV.S(FILTER(J1:J103,$K$1:$K$103=""superdense""))"),10.915587890718486)</f>
        <v>10.91558789</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72</v>
      </c>
      <c r="F114" s="80">
        <f t="shared" si="3"/>
        <v>0</v>
      </c>
      <c r="G114" s="80">
        <f t="shared" si="3"/>
        <v>71.98</v>
      </c>
      <c r="H114" s="80">
        <f t="shared" si="3"/>
        <v>4200</v>
      </c>
      <c r="I114" s="80">
        <f t="shared" si="3"/>
        <v>1502.41</v>
      </c>
      <c r="J114" s="80">
        <f t="shared" si="3"/>
        <v>1503.4</v>
      </c>
      <c r="L114" s="80">
        <f>IFERROR(__xludf.DUMMYFUNCTION("SUM(FILTER(L$1:L$103,$K$1:$K$103=""normal""))"),0.0)</f>
        <v>0</v>
      </c>
      <c r="M114" s="80">
        <f>IFERROR(__xludf.DUMMYFUNCTION("SUM(FILTER(M9:M111,$K$1:$K$103=""normal""))"),3948.0)</f>
        <v>3948</v>
      </c>
    </row>
    <row r="115">
      <c r="A115" s="78" t="s">
        <v>47</v>
      </c>
      <c r="B115" s="79"/>
      <c r="C115" s="79"/>
      <c r="D115" s="79"/>
      <c r="E115" s="80">
        <f t="shared" ref="E115:J115" si="4">AVERAGEIF($K$1:$K$103,"normal",E$1:E$103)</f>
        <v>5.0456</v>
      </c>
      <c r="F115" s="80">
        <f t="shared" si="4"/>
        <v>0</v>
      </c>
      <c r="G115" s="80">
        <f t="shared" si="4"/>
        <v>5.0428</v>
      </c>
      <c r="H115" s="80">
        <f t="shared" si="4"/>
        <v>168</v>
      </c>
      <c r="I115" s="80">
        <f t="shared" si="4"/>
        <v>33.8012</v>
      </c>
      <c r="J115" s="80">
        <f t="shared" si="4"/>
        <v>33.824</v>
      </c>
      <c r="L115" s="80">
        <f>AVERAGEIF($K$2:$K$103,"normal",L10:L111)</f>
        <v>3.5</v>
      </c>
      <c r="M115" s="80">
        <f>AVERAGEIF($K$2:$K$103,"normal",M$2:M$103)</f>
        <v>168</v>
      </c>
    </row>
    <row r="116">
      <c r="A116" s="78" t="s">
        <v>48</v>
      </c>
      <c r="B116" s="79"/>
      <c r="C116" s="79"/>
      <c r="D116" s="79"/>
      <c r="E116" s="81">
        <f>IFERROR(__xludf.DUMMYFUNCTION("MAX(FILTER(E$1:E$103,$K$1:$K$103=""normal""))"),6.71)</f>
        <v>6.71</v>
      </c>
      <c r="F116" s="81">
        <f>IFERROR(__xludf.DUMMYFUNCTION("MAX(FILTER(F$1:F$103,$K$1:$K$103=""normal""))"),0.0)</f>
        <v>0</v>
      </c>
      <c r="G116" s="81">
        <f>IFERROR(__xludf.DUMMYFUNCTION("MAX(FILTER(G$1:G$103,$K$1:$K$103=""normal""))"),6.71)</f>
        <v>6.71</v>
      </c>
      <c r="H116" s="81">
        <f>IFERROR(__xludf.DUMMYFUNCTION("MAX(FILTER(H$1:H$103,$K$1:$K$103=""normal""))"),168.0)</f>
        <v>168</v>
      </c>
      <c r="I116" s="81">
        <f>IFERROR(__xludf.DUMMYFUNCTION("MAX(FILTER(I$1:I$103,$K$1:$K$103=""normal""))"),41.39)</f>
        <v>41.39</v>
      </c>
      <c r="J116" s="81">
        <f>IFERROR(__xludf.DUMMYFUNCTION("MAX(FILTER(J$1:J$103,$K$1:$K$103=""normal""))"),41.42)</f>
        <v>41.42</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IFERROR(__xludf.DUMMYFUNCTION("MIN(FILTER(E$1:E$103,$K$1:$K$103=""normal""))"),4.06)</f>
        <v>4.06</v>
      </c>
      <c r="F117" s="82">
        <f>IFERROR(__xludf.DUMMYFUNCTION("MIN(FILTER(F$1:F$103,$K$1:$K$103=""normal""))"),0.0)</f>
        <v>0</v>
      </c>
      <c r="G117" s="82">
        <f>IFERROR(__xludf.DUMMYFUNCTION("MIN(FILTER(G$1:G$103,$K$1:$K$103=""normal""))"),4.06)</f>
        <v>4.06</v>
      </c>
      <c r="H117" s="82">
        <f>IFERROR(__xludf.DUMMYFUNCTION("MIN(FILTER(H$1:H$103,$K$1:$K$103=""normal""))"),168.0)</f>
        <v>168</v>
      </c>
      <c r="I117" s="82">
        <f>IFERROR(__xludf.DUMMYFUNCTION("MIN(FILTER(I$1:I$103,$K$1:$K$103=""normal""))"),25.03)</f>
        <v>25.03</v>
      </c>
      <c r="J117" s="82">
        <f>IFERROR(__xludf.DUMMYFUNCTION("MIN(FILTER(J$1:J$103,$K$1:$K$103=""normal""))"),25.04)</f>
        <v>25.04</v>
      </c>
      <c r="L117" s="82">
        <f>IFERROR(__xludf.DUMMYFUNCTION("MIN(FILTER(L$1:L$103,$K9:$K111=""normal""))"),0.0)</f>
        <v>0</v>
      </c>
      <c r="M117" s="82">
        <f>IFERROR(__xludf.DUMMYFUNCTION("MIN(FILTER(M$1:M$103,$K9:$K111=""normal""))"),168.0)</f>
        <v>168</v>
      </c>
    </row>
    <row r="118">
      <c r="A118" s="78" t="s">
        <v>50</v>
      </c>
      <c r="B118" s="79"/>
      <c r="C118" s="79"/>
      <c r="D118" s="79"/>
      <c r="E118" s="83">
        <f>IFERROR(__xludf.DUMMYFUNCTION("MEDIAN(FILTER(E$1:E$103,$K$1:$K$103=""normal""))"),5.03)</f>
        <v>5.03</v>
      </c>
      <c r="F118" s="83">
        <f>IFERROR(__xludf.DUMMYFUNCTION("MEDIAN(FILTER(F$1:F$103,$K$1:$K$103=""normal""))"),0.0)</f>
        <v>0</v>
      </c>
      <c r="G118" s="83">
        <f>IFERROR(__xludf.DUMMYFUNCTION("MEDIAN(FILTER(G$1:G$103,$K$1:$K$103=""normal""))"),5.03)</f>
        <v>5.03</v>
      </c>
      <c r="H118" s="83">
        <f>IFERROR(__xludf.DUMMYFUNCTION("MEDIAN(FILTER(H$1:H$103,$K$1:$K$103=""normal""))"),168.0)</f>
        <v>168</v>
      </c>
      <c r="I118" s="83">
        <f>IFERROR(__xludf.DUMMYFUNCTION("MEDIAN(FILTER(I$1:I$103,$K$1:$K$103=""normal""))"),33.38)</f>
        <v>33.38</v>
      </c>
      <c r="J118" s="83">
        <f>IFERROR(__xludf.DUMMYFUNCTION("MEDIAN(FILTER(J$1:J$103,$K$1:$K$103=""normal""))"),33.4)</f>
        <v>33.4</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IFERROR(__xludf.DUMMYFUNCTION("STDEV.S(FILTER(E$1:E$103,$K$1:$K$103=""normal""))"),0.6469291563481533)</f>
        <v>0.6469291563</v>
      </c>
      <c r="F119" s="83">
        <f>IFERROR(__xludf.DUMMYFUNCTION("STDEV.S(FILTER(F$1:F$103,$K$1:$K$103=""normal""))"),0.0)</f>
        <v>0</v>
      </c>
      <c r="G119" s="83">
        <f>IFERROR(__xludf.DUMMYFUNCTION("STDEV.S(FILTER(G$1:G$103,$K$1:$K$103=""normal""))"),0.6457458220280381)</f>
        <v>0.645745822</v>
      </c>
      <c r="H119" s="83">
        <f>IFERROR(__xludf.DUMMYFUNCTION("STDEV.S(FILTER(H$1:H$103,$K$1:$K$103=""normal""))"),0.0)</f>
        <v>0</v>
      </c>
      <c r="I119" s="83">
        <f>IFERROR(__xludf.DUMMYFUNCTION("STDEV.S(FILTER(I$1:I$103,$K$1:$K$103=""normal""))"),4.153404547276045)</f>
        <v>4.153404547</v>
      </c>
      <c r="J119" s="83">
        <f>IFERROR(__xludf.DUMMYFUNCTION("STDEV.S(FILTER(J$1:J$103,$K$1:$K$103=""normal""))"),4.159818705985475)</f>
        <v>4.159818706</v>
      </c>
      <c r="L119" s="83">
        <f>IFERROR(__xludf.DUMMYFUNCTION("STDEV.S(FILTER(L$1:L$103,$K$1:$K$103=""normal""))"),0.0)</f>
        <v>0</v>
      </c>
      <c r="M119" s="83">
        <f>IFERROR(__xludf.DUMMYFUNCTION("STDEV.S(FILTER(M$1:M$103,$K$1:$K$103=""normal""))"),0.0)</f>
        <v>0</v>
      </c>
    </row>
    <row r="130">
      <c r="A130" s="77" t="s">
        <v>53</v>
      </c>
      <c r="B130" s="3">
        <f>SUMIF(K2:K103, "epr",H2:H103)</f>
        <v>4160</v>
      </c>
    </row>
    <row r="131">
      <c r="A131" s="77" t="s">
        <v>54</v>
      </c>
      <c r="B131" s="3">
        <f>SUM(H2:H103)-B130</f>
        <v>12600</v>
      </c>
    </row>
    <row r="132">
      <c r="A132" s="77" t="s">
        <v>55</v>
      </c>
      <c r="B132" s="3">
        <f>SUM(M2:M103)</f>
        <v>8600</v>
      </c>
    </row>
    <row r="133">
      <c r="A133" s="77" t="s">
        <v>56</v>
      </c>
      <c r="B133" s="3">
        <f>B131/B132</f>
        <v>1.465116279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1.81</v>
      </c>
      <c r="D2" s="1">
        <v>9.43</v>
      </c>
      <c r="E2" s="1">
        <v>7.61</v>
      </c>
      <c r="F2" s="1">
        <v>0.0</v>
      </c>
      <c r="G2" s="1">
        <v>7.61</v>
      </c>
      <c r="H2" s="1">
        <v>160.0</v>
      </c>
      <c r="I2" s="1">
        <v>21.01</v>
      </c>
      <c r="J2" s="1">
        <v>21.01</v>
      </c>
      <c r="K2" s="1" t="s">
        <v>43</v>
      </c>
      <c r="L2" s="1">
        <v>-160.0</v>
      </c>
      <c r="M2" s="1">
        <v>0.0</v>
      </c>
    </row>
    <row r="3">
      <c r="A3" s="1" t="s">
        <v>41</v>
      </c>
      <c r="B3" s="1" t="s">
        <v>42</v>
      </c>
      <c r="C3" s="1">
        <v>9.59</v>
      </c>
      <c r="D3" s="1">
        <v>14.3</v>
      </c>
      <c r="E3" s="1">
        <v>4.7</v>
      </c>
      <c r="F3" s="1">
        <v>0.0</v>
      </c>
      <c r="G3" s="1">
        <v>4.7</v>
      </c>
      <c r="H3" s="1">
        <v>160.0</v>
      </c>
      <c r="I3" s="1">
        <v>34.01</v>
      </c>
      <c r="J3" s="1">
        <v>34.01</v>
      </c>
      <c r="K3" s="1" t="s">
        <v>43</v>
      </c>
      <c r="L3" s="1">
        <v>-160.0</v>
      </c>
      <c r="M3" s="1">
        <v>0.0</v>
      </c>
    </row>
    <row r="4">
      <c r="A4" s="1" t="s">
        <v>41</v>
      </c>
      <c r="B4" s="1" t="s">
        <v>42</v>
      </c>
      <c r="C4" s="1">
        <v>14.32</v>
      </c>
      <c r="D4" s="1">
        <v>16.98</v>
      </c>
      <c r="E4" s="1">
        <v>2.66</v>
      </c>
      <c r="F4" s="1">
        <v>0.0</v>
      </c>
      <c r="G4" s="1">
        <v>2.66</v>
      </c>
      <c r="H4" s="1">
        <v>168.0</v>
      </c>
      <c r="I4" s="1">
        <v>63.17</v>
      </c>
      <c r="J4" s="1">
        <v>63.19</v>
      </c>
      <c r="K4" s="1" t="s">
        <v>44</v>
      </c>
      <c r="L4" s="1">
        <v>84.0</v>
      </c>
      <c r="M4" s="1">
        <v>84.0</v>
      </c>
    </row>
    <row r="5">
      <c r="A5" s="1" t="s">
        <v>41</v>
      </c>
      <c r="B5" s="1" t="s">
        <v>42</v>
      </c>
      <c r="C5" s="1">
        <v>17.56</v>
      </c>
      <c r="D5" s="1">
        <v>20.13</v>
      </c>
      <c r="E5" s="1">
        <v>2.58</v>
      </c>
      <c r="F5" s="1">
        <v>0.0</v>
      </c>
      <c r="G5" s="1">
        <v>2.58</v>
      </c>
      <c r="H5" s="1">
        <v>168.0</v>
      </c>
      <c r="I5" s="1">
        <v>65.21</v>
      </c>
      <c r="J5" s="1">
        <v>65.23</v>
      </c>
      <c r="K5" s="1" t="s">
        <v>44</v>
      </c>
      <c r="L5" s="1">
        <v>84.0</v>
      </c>
      <c r="M5" s="1">
        <v>84.0</v>
      </c>
    </row>
    <row r="6">
      <c r="A6" s="1" t="s">
        <v>41</v>
      </c>
      <c r="B6" s="1" t="s">
        <v>42</v>
      </c>
      <c r="C6" s="1">
        <v>20.31</v>
      </c>
      <c r="D6" s="1">
        <v>22.12</v>
      </c>
      <c r="E6" s="1">
        <v>1.81</v>
      </c>
      <c r="F6" s="1">
        <v>0.0</v>
      </c>
      <c r="G6" s="1">
        <v>1.81</v>
      </c>
      <c r="H6" s="1">
        <v>168.0</v>
      </c>
      <c r="I6" s="1">
        <v>92.93</v>
      </c>
      <c r="J6" s="1">
        <v>92.99</v>
      </c>
      <c r="K6" s="1" t="s">
        <v>44</v>
      </c>
      <c r="L6" s="1">
        <v>84.0</v>
      </c>
      <c r="M6" s="1">
        <v>84.0</v>
      </c>
    </row>
    <row r="7">
      <c r="A7" s="1" t="s">
        <v>41</v>
      </c>
      <c r="B7" s="1" t="s">
        <v>42</v>
      </c>
      <c r="C7" s="1">
        <v>22.37</v>
      </c>
      <c r="D7" s="1">
        <v>29.0</v>
      </c>
      <c r="E7" s="1">
        <v>6.64</v>
      </c>
      <c r="F7" s="1">
        <v>0.0</v>
      </c>
      <c r="G7" s="1">
        <v>6.64</v>
      </c>
      <c r="H7" s="1">
        <v>160.0</v>
      </c>
      <c r="I7" s="1">
        <v>24.11</v>
      </c>
      <c r="J7" s="1">
        <v>24.11</v>
      </c>
      <c r="K7" s="1" t="s">
        <v>43</v>
      </c>
      <c r="L7" s="1">
        <v>-160.0</v>
      </c>
      <c r="M7" s="1">
        <v>0.0</v>
      </c>
    </row>
    <row r="8">
      <c r="A8" s="1" t="s">
        <v>41</v>
      </c>
      <c r="B8" s="1" t="s">
        <v>42</v>
      </c>
      <c r="C8" s="1">
        <v>29.15</v>
      </c>
      <c r="D8" s="1">
        <v>36.88</v>
      </c>
      <c r="E8" s="1">
        <v>7.73</v>
      </c>
      <c r="F8" s="1">
        <v>0.0</v>
      </c>
      <c r="G8" s="1">
        <v>7.73</v>
      </c>
      <c r="H8" s="1">
        <v>160.0</v>
      </c>
      <c r="I8" s="1">
        <v>20.69</v>
      </c>
      <c r="J8" s="1">
        <v>20.69</v>
      </c>
      <c r="K8" s="1" t="s">
        <v>43</v>
      </c>
      <c r="L8" s="1">
        <v>-160.0</v>
      </c>
      <c r="M8" s="1">
        <v>0.0</v>
      </c>
    </row>
    <row r="9">
      <c r="A9" s="1" t="s">
        <v>41</v>
      </c>
      <c r="B9" s="1" t="s">
        <v>42</v>
      </c>
      <c r="C9" s="1">
        <v>37.24</v>
      </c>
      <c r="D9" s="1">
        <v>39.81</v>
      </c>
      <c r="E9" s="1">
        <v>2.57</v>
      </c>
      <c r="F9" s="1">
        <v>0.0</v>
      </c>
      <c r="G9" s="1">
        <v>2.57</v>
      </c>
      <c r="H9" s="1">
        <v>168.0</v>
      </c>
      <c r="I9" s="1">
        <v>65.33</v>
      </c>
      <c r="J9" s="1">
        <v>65.36</v>
      </c>
      <c r="K9" s="1" t="s">
        <v>44</v>
      </c>
      <c r="L9" s="1">
        <v>84.0</v>
      </c>
      <c r="M9" s="1">
        <v>84.0</v>
      </c>
    </row>
    <row r="10">
      <c r="A10" s="1" t="s">
        <v>41</v>
      </c>
      <c r="B10" s="1" t="s">
        <v>42</v>
      </c>
      <c r="C10" s="1">
        <v>39.95</v>
      </c>
      <c r="D10" s="1">
        <v>42.56</v>
      </c>
      <c r="E10" s="1">
        <v>2.61</v>
      </c>
      <c r="F10" s="1">
        <v>0.0</v>
      </c>
      <c r="G10" s="1">
        <v>2.61</v>
      </c>
      <c r="H10" s="1">
        <v>168.0</v>
      </c>
      <c r="I10" s="1">
        <v>64.32</v>
      </c>
      <c r="J10" s="1">
        <v>64.35</v>
      </c>
      <c r="K10" s="1" t="s">
        <v>44</v>
      </c>
      <c r="L10" s="1">
        <v>84.0</v>
      </c>
      <c r="M10" s="1">
        <v>84.0</v>
      </c>
    </row>
    <row r="11">
      <c r="A11" s="1" t="s">
        <v>41</v>
      </c>
      <c r="B11" s="1" t="s">
        <v>42</v>
      </c>
      <c r="C11" s="1">
        <v>42.86</v>
      </c>
      <c r="D11" s="1">
        <v>45.68</v>
      </c>
      <c r="E11" s="1">
        <v>2.82</v>
      </c>
      <c r="F11" s="1">
        <v>0.0</v>
      </c>
      <c r="G11" s="1">
        <v>2.82</v>
      </c>
      <c r="H11" s="1">
        <v>168.0</v>
      </c>
      <c r="I11" s="1">
        <v>59.49</v>
      </c>
      <c r="J11" s="1">
        <v>59.52</v>
      </c>
      <c r="K11" s="1" t="s">
        <v>44</v>
      </c>
      <c r="L11" s="1">
        <v>84.0</v>
      </c>
      <c r="M11" s="1">
        <v>84.0</v>
      </c>
    </row>
    <row r="12">
      <c r="A12" s="1" t="s">
        <v>41</v>
      </c>
      <c r="B12" s="1" t="s">
        <v>42</v>
      </c>
      <c r="C12" s="1">
        <v>45.95</v>
      </c>
      <c r="D12" s="1">
        <v>52.13</v>
      </c>
      <c r="E12" s="1">
        <v>6.17</v>
      </c>
      <c r="F12" s="1">
        <v>0.0</v>
      </c>
      <c r="G12" s="1">
        <v>6.17</v>
      </c>
      <c r="H12" s="1">
        <v>160.0</v>
      </c>
      <c r="I12" s="1">
        <v>25.93</v>
      </c>
      <c r="J12" s="1">
        <v>25.93</v>
      </c>
      <c r="K12" s="1" t="s">
        <v>43</v>
      </c>
      <c r="L12" s="1">
        <v>-160.0</v>
      </c>
      <c r="M12" s="1">
        <v>0.0</v>
      </c>
    </row>
    <row r="13">
      <c r="A13" s="1" t="s">
        <v>41</v>
      </c>
      <c r="B13" s="1" t="s">
        <v>42</v>
      </c>
      <c r="C13" s="1">
        <v>52.15</v>
      </c>
      <c r="D13" s="1">
        <v>57.37</v>
      </c>
      <c r="E13" s="1">
        <v>5.22</v>
      </c>
      <c r="F13" s="1">
        <v>0.0</v>
      </c>
      <c r="G13" s="1">
        <v>5.22</v>
      </c>
      <c r="H13" s="1">
        <v>160.0</v>
      </c>
      <c r="I13" s="1">
        <v>30.63</v>
      </c>
      <c r="J13" s="1">
        <v>30.63</v>
      </c>
      <c r="K13" s="1" t="s">
        <v>43</v>
      </c>
      <c r="L13" s="1">
        <v>-160.0</v>
      </c>
      <c r="M13" s="1">
        <v>0.0</v>
      </c>
    </row>
    <row r="14">
      <c r="A14" s="1" t="s">
        <v>41</v>
      </c>
      <c r="B14" s="1" t="s">
        <v>42</v>
      </c>
      <c r="C14" s="1">
        <v>57.39</v>
      </c>
      <c r="D14" s="1">
        <v>59.86</v>
      </c>
      <c r="E14" s="1">
        <v>2.47</v>
      </c>
      <c r="F14" s="1">
        <v>0.0</v>
      </c>
      <c r="G14" s="1">
        <v>2.47</v>
      </c>
      <c r="H14" s="1">
        <v>168.0</v>
      </c>
      <c r="I14" s="1">
        <v>67.95</v>
      </c>
      <c r="J14" s="1">
        <v>67.97</v>
      </c>
      <c r="K14" s="1" t="s">
        <v>44</v>
      </c>
      <c r="L14" s="1">
        <v>84.0</v>
      </c>
      <c r="M14" s="1">
        <v>84.0</v>
      </c>
    </row>
    <row r="15">
      <c r="A15" s="1" t="s">
        <v>41</v>
      </c>
      <c r="B15" s="1" t="s">
        <v>42</v>
      </c>
      <c r="C15" s="1">
        <v>60.12</v>
      </c>
      <c r="D15" s="1">
        <v>63.08</v>
      </c>
      <c r="E15" s="1">
        <v>2.96</v>
      </c>
      <c r="F15" s="1">
        <v>0.0</v>
      </c>
      <c r="G15" s="1">
        <v>2.96</v>
      </c>
      <c r="H15" s="1">
        <v>168.0</v>
      </c>
      <c r="I15" s="1">
        <v>56.75</v>
      </c>
      <c r="J15" s="1">
        <v>56.77</v>
      </c>
      <c r="K15" s="1" t="s">
        <v>44</v>
      </c>
      <c r="L15" s="1">
        <v>84.0</v>
      </c>
      <c r="M15" s="1">
        <v>84.0</v>
      </c>
    </row>
    <row r="16">
      <c r="A16" s="1" t="s">
        <v>41</v>
      </c>
      <c r="B16" s="1" t="s">
        <v>42</v>
      </c>
      <c r="C16" s="1">
        <v>63.58</v>
      </c>
      <c r="D16" s="1">
        <v>66.63</v>
      </c>
      <c r="E16" s="1">
        <v>3.05</v>
      </c>
      <c r="F16" s="1">
        <v>0.0</v>
      </c>
      <c r="G16" s="1">
        <v>3.04</v>
      </c>
      <c r="H16" s="1">
        <v>168.0</v>
      </c>
      <c r="I16" s="1">
        <v>55.15</v>
      </c>
      <c r="J16" s="1">
        <v>55.17</v>
      </c>
      <c r="K16" s="1" t="s">
        <v>44</v>
      </c>
      <c r="L16" s="1">
        <v>84.0</v>
      </c>
      <c r="M16" s="1">
        <v>84.0</v>
      </c>
    </row>
    <row r="17">
      <c r="A17" s="1" t="s">
        <v>41</v>
      </c>
      <c r="B17" s="1" t="s">
        <v>42</v>
      </c>
      <c r="C17" s="1">
        <v>66.9</v>
      </c>
      <c r="D17" s="1">
        <v>76.5</v>
      </c>
      <c r="E17" s="1">
        <v>9.6</v>
      </c>
      <c r="F17" s="1">
        <v>0.0</v>
      </c>
      <c r="G17" s="1">
        <v>9.6</v>
      </c>
      <c r="H17" s="1">
        <v>160.0</v>
      </c>
      <c r="I17" s="1">
        <v>16.66</v>
      </c>
      <c r="J17" s="1">
        <v>16.66</v>
      </c>
      <c r="K17" s="1" t="s">
        <v>43</v>
      </c>
      <c r="L17" s="1">
        <v>-160.0</v>
      </c>
      <c r="M17" s="1">
        <v>0.0</v>
      </c>
    </row>
    <row r="18">
      <c r="A18" s="1" t="s">
        <v>41</v>
      </c>
      <c r="B18" s="1" t="s">
        <v>42</v>
      </c>
      <c r="C18" s="1">
        <v>76.7</v>
      </c>
      <c r="D18" s="1">
        <v>81.4</v>
      </c>
      <c r="E18" s="1">
        <v>4.7</v>
      </c>
      <c r="F18" s="1">
        <v>0.0</v>
      </c>
      <c r="G18" s="1">
        <v>4.7</v>
      </c>
      <c r="H18" s="1">
        <v>160.0</v>
      </c>
      <c r="I18" s="1">
        <v>34.03</v>
      </c>
      <c r="J18" s="1">
        <v>34.03</v>
      </c>
      <c r="K18" s="1" t="s">
        <v>43</v>
      </c>
      <c r="L18" s="1">
        <v>-160.0</v>
      </c>
      <c r="M18" s="1">
        <v>0.0</v>
      </c>
    </row>
    <row r="19">
      <c r="A19" s="1" t="s">
        <v>41</v>
      </c>
      <c r="B19" s="1" t="s">
        <v>42</v>
      </c>
      <c r="C19" s="1">
        <v>81.44</v>
      </c>
      <c r="D19" s="1">
        <v>84.98</v>
      </c>
      <c r="E19" s="1">
        <v>3.54</v>
      </c>
      <c r="F19" s="1">
        <v>0.0</v>
      </c>
      <c r="G19" s="1">
        <v>3.54</v>
      </c>
      <c r="H19" s="1">
        <v>168.0</v>
      </c>
      <c r="I19" s="1">
        <v>47.39</v>
      </c>
      <c r="J19" s="1">
        <v>47.41</v>
      </c>
      <c r="K19" s="1" t="s">
        <v>44</v>
      </c>
      <c r="L19" s="1">
        <v>84.0</v>
      </c>
      <c r="M19" s="1">
        <v>84.0</v>
      </c>
    </row>
    <row r="20">
      <c r="A20" s="1" t="s">
        <v>41</v>
      </c>
      <c r="B20" s="1" t="s">
        <v>42</v>
      </c>
      <c r="C20" s="1">
        <v>85.33</v>
      </c>
      <c r="D20" s="1">
        <v>89.06</v>
      </c>
      <c r="E20" s="1">
        <v>3.73</v>
      </c>
      <c r="F20" s="1">
        <v>0.0</v>
      </c>
      <c r="G20" s="1">
        <v>3.73</v>
      </c>
      <c r="H20" s="1">
        <v>168.0</v>
      </c>
      <c r="I20" s="1">
        <v>45.0</v>
      </c>
      <c r="J20" s="1">
        <v>45.01</v>
      </c>
      <c r="K20" s="1" t="s">
        <v>44</v>
      </c>
      <c r="L20" s="1">
        <v>84.0</v>
      </c>
      <c r="M20" s="1">
        <v>84.0</v>
      </c>
    </row>
    <row r="21">
      <c r="A21" s="1" t="s">
        <v>41</v>
      </c>
      <c r="B21" s="1" t="s">
        <v>42</v>
      </c>
      <c r="C21" s="1">
        <v>89.45</v>
      </c>
      <c r="D21" s="1">
        <v>92.22</v>
      </c>
      <c r="E21" s="1">
        <v>2.77</v>
      </c>
      <c r="F21" s="1">
        <v>0.0</v>
      </c>
      <c r="G21" s="1">
        <v>2.76</v>
      </c>
      <c r="H21" s="1">
        <v>168.0</v>
      </c>
      <c r="I21" s="1">
        <v>60.75</v>
      </c>
      <c r="J21" s="1">
        <v>60.77</v>
      </c>
      <c r="K21" s="1" t="s">
        <v>44</v>
      </c>
      <c r="L21" s="1">
        <v>84.0</v>
      </c>
      <c r="M21" s="1">
        <v>84.0</v>
      </c>
    </row>
    <row r="22">
      <c r="A22" s="1" t="s">
        <v>41</v>
      </c>
      <c r="B22" s="1" t="s">
        <v>42</v>
      </c>
      <c r="C22" s="1">
        <v>92.57</v>
      </c>
      <c r="D22" s="1">
        <v>100.38</v>
      </c>
      <c r="E22" s="1">
        <v>7.81</v>
      </c>
      <c r="F22" s="1">
        <v>0.0</v>
      </c>
      <c r="G22" s="1">
        <v>7.81</v>
      </c>
      <c r="H22" s="1">
        <v>160.0</v>
      </c>
      <c r="I22" s="1">
        <v>20.5</v>
      </c>
      <c r="J22" s="1">
        <v>20.5</v>
      </c>
      <c r="K22" s="1" t="s">
        <v>43</v>
      </c>
      <c r="L22" s="1">
        <v>-160.0</v>
      </c>
      <c r="M22" s="1">
        <v>0.0</v>
      </c>
    </row>
    <row r="23">
      <c r="A23" s="1" t="s">
        <v>41</v>
      </c>
      <c r="B23" s="1" t="s">
        <v>42</v>
      </c>
      <c r="C23" s="1">
        <v>100.42</v>
      </c>
      <c r="D23" s="1">
        <v>107.2</v>
      </c>
      <c r="E23" s="1">
        <v>6.78</v>
      </c>
      <c r="F23" s="1">
        <v>0.0</v>
      </c>
      <c r="G23" s="1">
        <v>6.78</v>
      </c>
      <c r="H23" s="1">
        <v>160.0</v>
      </c>
      <c r="I23" s="1">
        <v>23.59</v>
      </c>
      <c r="J23" s="1">
        <v>23.59</v>
      </c>
      <c r="K23" s="1" t="s">
        <v>43</v>
      </c>
      <c r="L23" s="1">
        <v>-160.0</v>
      </c>
      <c r="M23" s="1">
        <v>0.0</v>
      </c>
    </row>
    <row r="24">
      <c r="A24" s="1" t="s">
        <v>41</v>
      </c>
      <c r="B24" s="1" t="s">
        <v>42</v>
      </c>
      <c r="C24" s="1">
        <v>107.24</v>
      </c>
      <c r="D24" s="1">
        <v>109.6</v>
      </c>
      <c r="E24" s="1">
        <v>2.37</v>
      </c>
      <c r="F24" s="1">
        <v>0.0</v>
      </c>
      <c r="G24" s="1">
        <v>2.37</v>
      </c>
      <c r="H24" s="1">
        <v>168.0</v>
      </c>
      <c r="I24" s="1">
        <v>70.98</v>
      </c>
      <c r="J24" s="1">
        <v>71.01</v>
      </c>
      <c r="K24" s="1" t="s">
        <v>44</v>
      </c>
      <c r="L24" s="1">
        <v>84.0</v>
      </c>
      <c r="M24" s="1">
        <v>84.0</v>
      </c>
    </row>
    <row r="25">
      <c r="A25" s="1" t="s">
        <v>41</v>
      </c>
      <c r="B25" s="1" t="s">
        <v>42</v>
      </c>
      <c r="C25" s="1">
        <v>109.73</v>
      </c>
      <c r="D25" s="1">
        <v>112.06</v>
      </c>
      <c r="E25" s="1">
        <v>2.33</v>
      </c>
      <c r="F25" s="1">
        <v>0.0</v>
      </c>
      <c r="G25" s="1">
        <v>2.32</v>
      </c>
      <c r="H25" s="1">
        <v>168.0</v>
      </c>
      <c r="I25" s="1">
        <v>72.25</v>
      </c>
      <c r="J25" s="1">
        <v>72.28</v>
      </c>
      <c r="K25" s="1" t="s">
        <v>44</v>
      </c>
      <c r="L25" s="1">
        <v>84.0</v>
      </c>
      <c r="M25" s="1">
        <v>84.0</v>
      </c>
    </row>
    <row r="26">
      <c r="A26" s="1" t="s">
        <v>41</v>
      </c>
      <c r="B26" s="1" t="s">
        <v>42</v>
      </c>
      <c r="C26" s="1">
        <v>112.32</v>
      </c>
      <c r="D26" s="1">
        <v>114.87</v>
      </c>
      <c r="E26" s="1">
        <v>2.55</v>
      </c>
      <c r="F26" s="1">
        <v>0.0</v>
      </c>
      <c r="G26" s="1">
        <v>2.55</v>
      </c>
      <c r="H26" s="1">
        <v>168.0</v>
      </c>
      <c r="I26" s="1">
        <v>65.82</v>
      </c>
      <c r="J26" s="1">
        <v>65.84</v>
      </c>
      <c r="K26" s="1" t="s">
        <v>44</v>
      </c>
      <c r="L26" s="1">
        <v>84.0</v>
      </c>
      <c r="M26" s="1">
        <v>84.0</v>
      </c>
    </row>
    <row r="27">
      <c r="A27" s="1" t="s">
        <v>41</v>
      </c>
      <c r="B27" s="1" t="s">
        <v>42</v>
      </c>
      <c r="C27" s="1">
        <v>114.96</v>
      </c>
      <c r="D27" s="1">
        <v>120.82</v>
      </c>
      <c r="E27" s="1">
        <v>5.86</v>
      </c>
      <c r="F27" s="1">
        <v>0.0</v>
      </c>
      <c r="G27" s="1">
        <v>5.86</v>
      </c>
      <c r="H27" s="1">
        <v>160.0</v>
      </c>
      <c r="I27" s="1">
        <v>27.3</v>
      </c>
      <c r="J27" s="1">
        <v>27.3</v>
      </c>
      <c r="K27" s="1" t="s">
        <v>43</v>
      </c>
      <c r="L27" s="1">
        <v>-160.0</v>
      </c>
      <c r="M27" s="1">
        <v>0.0</v>
      </c>
    </row>
    <row r="28">
      <c r="A28" s="1" t="s">
        <v>41</v>
      </c>
      <c r="B28" s="1" t="s">
        <v>42</v>
      </c>
      <c r="C28" s="1">
        <v>120.88</v>
      </c>
      <c r="D28" s="1">
        <v>126.88</v>
      </c>
      <c r="E28" s="1">
        <v>6.0</v>
      </c>
      <c r="F28" s="1">
        <v>0.0</v>
      </c>
      <c r="G28" s="1">
        <v>6.0</v>
      </c>
      <c r="H28" s="1">
        <v>160.0</v>
      </c>
      <c r="I28" s="1">
        <v>26.65</v>
      </c>
      <c r="J28" s="1">
        <v>26.65</v>
      </c>
      <c r="K28" s="1" t="s">
        <v>43</v>
      </c>
      <c r="L28" s="1">
        <v>-160.0</v>
      </c>
      <c r="M28" s="1">
        <v>0.0</v>
      </c>
    </row>
    <row r="29">
      <c r="A29" s="1" t="s">
        <v>41</v>
      </c>
      <c r="B29" s="1" t="s">
        <v>42</v>
      </c>
      <c r="C29" s="1">
        <v>126.91</v>
      </c>
      <c r="D29" s="1">
        <v>129.84</v>
      </c>
      <c r="E29" s="1">
        <v>2.93</v>
      </c>
      <c r="F29" s="1">
        <v>0.0</v>
      </c>
      <c r="G29" s="1">
        <v>2.92</v>
      </c>
      <c r="H29" s="1">
        <v>168.0</v>
      </c>
      <c r="I29" s="1">
        <v>57.43</v>
      </c>
      <c r="J29" s="1">
        <v>57.45</v>
      </c>
      <c r="K29" s="1" t="s">
        <v>44</v>
      </c>
      <c r="L29" s="1">
        <v>84.0</v>
      </c>
      <c r="M29" s="1">
        <v>84.0</v>
      </c>
    </row>
    <row r="30">
      <c r="A30" s="1" t="s">
        <v>41</v>
      </c>
      <c r="B30" s="1" t="s">
        <v>42</v>
      </c>
      <c r="C30" s="1">
        <v>130.0</v>
      </c>
      <c r="D30" s="1">
        <v>132.2</v>
      </c>
      <c r="E30" s="1">
        <v>2.2</v>
      </c>
      <c r="F30" s="1">
        <v>0.0</v>
      </c>
      <c r="G30" s="1">
        <v>2.2</v>
      </c>
      <c r="H30" s="1">
        <v>168.0</v>
      </c>
      <c r="I30" s="1">
        <v>76.44</v>
      </c>
      <c r="J30" s="1">
        <v>76.48</v>
      </c>
      <c r="K30" s="1" t="s">
        <v>44</v>
      </c>
      <c r="L30" s="1">
        <v>84.0</v>
      </c>
      <c r="M30" s="1">
        <v>84.0</v>
      </c>
    </row>
    <row r="31">
      <c r="A31" s="1" t="s">
        <v>41</v>
      </c>
      <c r="B31" s="1" t="s">
        <v>42</v>
      </c>
      <c r="C31" s="1">
        <v>132.56</v>
      </c>
      <c r="D31" s="1">
        <v>134.97</v>
      </c>
      <c r="E31" s="1">
        <v>2.41</v>
      </c>
      <c r="F31" s="1">
        <v>0.0</v>
      </c>
      <c r="G31" s="1">
        <v>2.41</v>
      </c>
      <c r="H31" s="1">
        <v>168.0</v>
      </c>
      <c r="I31" s="1">
        <v>69.62</v>
      </c>
      <c r="J31" s="1">
        <v>69.65</v>
      </c>
      <c r="K31" s="1" t="s">
        <v>44</v>
      </c>
      <c r="L31" s="1">
        <v>84.0</v>
      </c>
      <c r="M31" s="1">
        <v>84.0</v>
      </c>
    </row>
    <row r="32">
      <c r="A32" s="1" t="s">
        <v>41</v>
      </c>
      <c r="B32" s="1" t="s">
        <v>42</v>
      </c>
      <c r="C32" s="1">
        <v>135.25</v>
      </c>
      <c r="D32" s="1">
        <v>144.35</v>
      </c>
      <c r="E32" s="1">
        <v>9.1</v>
      </c>
      <c r="F32" s="1">
        <v>0.0</v>
      </c>
      <c r="G32" s="1">
        <v>9.1</v>
      </c>
      <c r="H32" s="1">
        <v>160.0</v>
      </c>
      <c r="I32" s="1">
        <v>17.58</v>
      </c>
      <c r="J32" s="1">
        <v>17.58</v>
      </c>
      <c r="K32" s="1" t="s">
        <v>43</v>
      </c>
      <c r="L32" s="1">
        <v>-160.0</v>
      </c>
      <c r="M32" s="1">
        <v>0.0</v>
      </c>
    </row>
    <row r="33">
      <c r="A33" s="1" t="s">
        <v>41</v>
      </c>
      <c r="B33" s="1" t="s">
        <v>42</v>
      </c>
      <c r="C33" s="1">
        <v>144.39</v>
      </c>
      <c r="D33" s="1">
        <v>152.47</v>
      </c>
      <c r="E33" s="1">
        <v>8.08</v>
      </c>
      <c r="F33" s="1">
        <v>0.0</v>
      </c>
      <c r="G33" s="1">
        <v>8.08</v>
      </c>
      <c r="H33" s="1">
        <v>160.0</v>
      </c>
      <c r="I33" s="1">
        <v>19.81</v>
      </c>
      <c r="J33" s="1">
        <v>19.81</v>
      </c>
      <c r="K33" s="1" t="s">
        <v>43</v>
      </c>
      <c r="L33" s="1">
        <v>-160.0</v>
      </c>
      <c r="M33" s="1">
        <v>0.0</v>
      </c>
    </row>
    <row r="34">
      <c r="A34" s="1" t="s">
        <v>41</v>
      </c>
      <c r="B34" s="1" t="s">
        <v>42</v>
      </c>
      <c r="C34" s="1">
        <v>152.53</v>
      </c>
      <c r="D34" s="1">
        <v>154.73</v>
      </c>
      <c r="E34" s="1">
        <v>2.2</v>
      </c>
      <c r="F34" s="1">
        <v>0.0</v>
      </c>
      <c r="G34" s="1">
        <v>2.2</v>
      </c>
      <c r="H34" s="1">
        <v>168.0</v>
      </c>
      <c r="I34" s="1">
        <v>76.23</v>
      </c>
      <c r="J34" s="1">
        <v>76.27</v>
      </c>
      <c r="K34" s="1" t="s">
        <v>44</v>
      </c>
      <c r="L34" s="1">
        <v>84.0</v>
      </c>
      <c r="M34" s="1">
        <v>84.0</v>
      </c>
    </row>
    <row r="35">
      <c r="A35" s="1" t="s">
        <v>41</v>
      </c>
      <c r="B35" s="1" t="s">
        <v>42</v>
      </c>
      <c r="C35" s="1">
        <v>156.02</v>
      </c>
      <c r="D35" s="1">
        <v>158.49</v>
      </c>
      <c r="E35" s="1">
        <v>2.46</v>
      </c>
      <c r="F35" s="1">
        <v>0.0</v>
      </c>
      <c r="G35" s="1">
        <v>2.46</v>
      </c>
      <c r="H35" s="1">
        <v>168.0</v>
      </c>
      <c r="I35" s="1">
        <v>68.26</v>
      </c>
      <c r="J35" s="1">
        <v>68.29</v>
      </c>
      <c r="K35" s="1" t="s">
        <v>44</v>
      </c>
      <c r="L35" s="1">
        <v>84.0</v>
      </c>
      <c r="M35" s="1">
        <v>84.0</v>
      </c>
    </row>
    <row r="36">
      <c r="A36" s="1" t="s">
        <v>41</v>
      </c>
      <c r="B36" s="1" t="s">
        <v>42</v>
      </c>
      <c r="C36" s="1">
        <v>158.56</v>
      </c>
      <c r="D36" s="1">
        <v>161.28</v>
      </c>
      <c r="E36" s="1">
        <v>2.72</v>
      </c>
      <c r="F36" s="1">
        <v>0.0</v>
      </c>
      <c r="G36" s="1">
        <v>2.72</v>
      </c>
      <c r="H36" s="1">
        <v>168.0</v>
      </c>
      <c r="I36" s="1">
        <v>61.72</v>
      </c>
      <c r="J36" s="1">
        <v>61.75</v>
      </c>
      <c r="K36" s="1" t="s">
        <v>44</v>
      </c>
      <c r="L36" s="1">
        <v>84.0</v>
      </c>
      <c r="M36" s="1">
        <v>84.0</v>
      </c>
    </row>
    <row r="37">
      <c r="A37" s="1" t="s">
        <v>41</v>
      </c>
      <c r="B37" s="1" t="s">
        <v>42</v>
      </c>
      <c r="C37" s="1">
        <v>161.55</v>
      </c>
      <c r="D37" s="1">
        <v>167.72</v>
      </c>
      <c r="E37" s="1">
        <v>6.17</v>
      </c>
      <c r="F37" s="1">
        <v>0.0</v>
      </c>
      <c r="G37" s="1">
        <v>6.17</v>
      </c>
      <c r="H37" s="1">
        <v>160.0</v>
      </c>
      <c r="I37" s="1">
        <v>25.93</v>
      </c>
      <c r="J37" s="1">
        <v>25.93</v>
      </c>
      <c r="K37" s="1" t="s">
        <v>43</v>
      </c>
      <c r="L37" s="1">
        <v>-160.0</v>
      </c>
      <c r="M37" s="1">
        <v>0.0</v>
      </c>
    </row>
    <row r="38">
      <c r="A38" s="1" t="s">
        <v>41</v>
      </c>
      <c r="B38" s="1" t="s">
        <v>42</v>
      </c>
      <c r="C38" s="1">
        <v>167.79</v>
      </c>
      <c r="D38" s="1">
        <v>175.06</v>
      </c>
      <c r="E38" s="1">
        <v>7.27</v>
      </c>
      <c r="F38" s="1">
        <v>0.0</v>
      </c>
      <c r="G38" s="1">
        <v>7.27</v>
      </c>
      <c r="H38" s="1">
        <v>160.0</v>
      </c>
      <c r="I38" s="1">
        <v>22.02</v>
      </c>
      <c r="J38" s="1">
        <v>22.02</v>
      </c>
      <c r="K38" s="1" t="s">
        <v>43</v>
      </c>
      <c r="L38" s="1">
        <v>-160.0</v>
      </c>
      <c r="M38" s="1">
        <v>0.0</v>
      </c>
    </row>
    <row r="39">
      <c r="A39" s="1" t="s">
        <v>41</v>
      </c>
      <c r="B39" s="1" t="s">
        <v>42</v>
      </c>
      <c r="C39" s="1">
        <v>175.22</v>
      </c>
      <c r="D39" s="1">
        <v>177.43</v>
      </c>
      <c r="E39" s="1">
        <v>2.21</v>
      </c>
      <c r="F39" s="1">
        <v>0.0</v>
      </c>
      <c r="G39" s="1">
        <v>2.21</v>
      </c>
      <c r="H39" s="1">
        <v>168.0</v>
      </c>
      <c r="I39" s="1">
        <v>76.06</v>
      </c>
      <c r="J39" s="1">
        <v>76.1</v>
      </c>
      <c r="K39" s="1" t="s">
        <v>44</v>
      </c>
      <c r="L39" s="1">
        <v>84.0</v>
      </c>
      <c r="M39" s="1">
        <v>84.0</v>
      </c>
    </row>
    <row r="40">
      <c r="A40" s="1" t="s">
        <v>41</v>
      </c>
      <c r="B40" s="1" t="s">
        <v>42</v>
      </c>
      <c r="C40" s="1">
        <v>177.57</v>
      </c>
      <c r="D40" s="1">
        <v>180.54</v>
      </c>
      <c r="E40" s="1">
        <v>2.98</v>
      </c>
      <c r="F40" s="1">
        <v>0.0</v>
      </c>
      <c r="G40" s="1">
        <v>2.98</v>
      </c>
      <c r="H40" s="1">
        <v>168.0</v>
      </c>
      <c r="I40" s="1">
        <v>56.44</v>
      </c>
      <c r="J40" s="1">
        <v>56.46</v>
      </c>
      <c r="K40" s="1" t="s">
        <v>44</v>
      </c>
      <c r="L40" s="1">
        <v>84.0</v>
      </c>
      <c r="M40" s="1">
        <v>84.0</v>
      </c>
    </row>
    <row r="41">
      <c r="A41" s="1" t="s">
        <v>41</v>
      </c>
      <c r="B41" s="1" t="s">
        <v>42</v>
      </c>
      <c r="C41" s="1">
        <v>180.71</v>
      </c>
      <c r="D41" s="1">
        <v>183.53</v>
      </c>
      <c r="E41" s="1">
        <v>2.82</v>
      </c>
      <c r="F41" s="1">
        <v>0.0</v>
      </c>
      <c r="G41" s="1">
        <v>2.82</v>
      </c>
      <c r="H41" s="1">
        <v>168.0</v>
      </c>
      <c r="I41" s="1">
        <v>59.54</v>
      </c>
      <c r="J41" s="1">
        <v>59.57</v>
      </c>
      <c r="K41" s="1" t="s">
        <v>44</v>
      </c>
      <c r="L41" s="1">
        <v>84.0</v>
      </c>
      <c r="M41" s="1">
        <v>84.0</v>
      </c>
    </row>
    <row r="42">
      <c r="A42" s="1" t="s">
        <v>41</v>
      </c>
      <c r="B42" s="1" t="s">
        <v>42</v>
      </c>
      <c r="C42" s="1">
        <v>183.73</v>
      </c>
      <c r="D42" s="1">
        <v>192.84</v>
      </c>
      <c r="E42" s="1">
        <v>9.11</v>
      </c>
      <c r="F42" s="1">
        <v>0.0</v>
      </c>
      <c r="G42" s="1">
        <v>9.11</v>
      </c>
      <c r="H42" s="1">
        <v>160.0</v>
      </c>
      <c r="I42" s="1">
        <v>17.56</v>
      </c>
      <c r="J42" s="1">
        <v>17.56</v>
      </c>
      <c r="K42" s="1" t="s">
        <v>43</v>
      </c>
      <c r="L42" s="1">
        <v>-160.0</v>
      </c>
      <c r="M42" s="1">
        <v>0.0</v>
      </c>
    </row>
    <row r="43">
      <c r="A43" s="1" t="s">
        <v>41</v>
      </c>
      <c r="B43" s="1" t="s">
        <v>42</v>
      </c>
      <c r="C43" s="1">
        <v>193.05</v>
      </c>
      <c r="D43" s="1">
        <v>199.88</v>
      </c>
      <c r="E43" s="1">
        <v>6.82</v>
      </c>
      <c r="F43" s="1">
        <v>0.0</v>
      </c>
      <c r="G43" s="1">
        <v>6.82</v>
      </c>
      <c r="H43" s="1">
        <v>160.0</v>
      </c>
      <c r="I43" s="1">
        <v>23.45</v>
      </c>
      <c r="J43" s="1">
        <v>23.45</v>
      </c>
      <c r="K43" s="1" t="s">
        <v>43</v>
      </c>
      <c r="L43" s="1">
        <v>-160.0</v>
      </c>
      <c r="M43" s="1">
        <v>0.0</v>
      </c>
    </row>
    <row r="44">
      <c r="A44" s="1" t="s">
        <v>41</v>
      </c>
      <c r="B44" s="1" t="s">
        <v>42</v>
      </c>
      <c r="C44" s="1">
        <v>199.88</v>
      </c>
      <c r="D44" s="1">
        <v>203.1</v>
      </c>
      <c r="E44" s="1">
        <v>3.23</v>
      </c>
      <c r="F44" s="1">
        <v>0.0</v>
      </c>
      <c r="G44" s="1">
        <v>3.22</v>
      </c>
      <c r="H44" s="1">
        <v>168.0</v>
      </c>
      <c r="I44" s="1">
        <v>52.09</v>
      </c>
      <c r="J44" s="1">
        <v>52.11</v>
      </c>
      <c r="K44" s="1" t="s">
        <v>44</v>
      </c>
      <c r="L44" s="1">
        <v>84.0</v>
      </c>
      <c r="M44" s="1">
        <v>84.0</v>
      </c>
    </row>
    <row r="45">
      <c r="A45" s="1" t="s">
        <v>41</v>
      </c>
      <c r="B45" s="1" t="s">
        <v>42</v>
      </c>
      <c r="C45" s="1">
        <v>203.33</v>
      </c>
      <c r="D45" s="1">
        <v>206.17</v>
      </c>
      <c r="E45" s="1">
        <v>2.85</v>
      </c>
      <c r="F45" s="1">
        <v>0.0</v>
      </c>
      <c r="G45" s="1">
        <v>2.85</v>
      </c>
      <c r="H45" s="1">
        <v>168.0</v>
      </c>
      <c r="I45" s="1">
        <v>59.0</v>
      </c>
      <c r="J45" s="1">
        <v>59.02</v>
      </c>
      <c r="K45" s="1" t="s">
        <v>44</v>
      </c>
      <c r="L45" s="1">
        <v>84.0</v>
      </c>
      <c r="M45" s="1">
        <v>84.0</v>
      </c>
    </row>
    <row r="46">
      <c r="A46" s="1" t="s">
        <v>41</v>
      </c>
      <c r="B46" s="1" t="s">
        <v>42</v>
      </c>
      <c r="C46" s="1">
        <v>206.44</v>
      </c>
      <c r="D46" s="1">
        <v>209.12</v>
      </c>
      <c r="E46" s="1">
        <v>2.69</v>
      </c>
      <c r="F46" s="1">
        <v>0.0</v>
      </c>
      <c r="G46" s="1">
        <v>2.68</v>
      </c>
      <c r="H46" s="1">
        <v>168.0</v>
      </c>
      <c r="I46" s="1">
        <v>62.56</v>
      </c>
      <c r="J46" s="1">
        <v>62.59</v>
      </c>
      <c r="K46" s="1" t="s">
        <v>44</v>
      </c>
      <c r="L46" s="1">
        <v>84.0</v>
      </c>
      <c r="M46" s="1">
        <v>84.0</v>
      </c>
    </row>
    <row r="47">
      <c r="A47" s="1" t="s">
        <v>41</v>
      </c>
      <c r="B47" s="1" t="s">
        <v>42</v>
      </c>
      <c r="C47" s="1">
        <v>209.28</v>
      </c>
      <c r="D47" s="1">
        <v>217.82</v>
      </c>
      <c r="E47" s="1">
        <v>8.54</v>
      </c>
      <c r="F47" s="1">
        <v>0.0</v>
      </c>
      <c r="G47" s="1">
        <v>8.54</v>
      </c>
      <c r="H47" s="1">
        <v>160.0</v>
      </c>
      <c r="I47" s="1">
        <v>18.73</v>
      </c>
      <c r="J47" s="1">
        <v>18.73</v>
      </c>
      <c r="K47" s="1" t="s">
        <v>43</v>
      </c>
      <c r="L47" s="1">
        <v>-160.0</v>
      </c>
      <c r="M47" s="1">
        <v>0.0</v>
      </c>
    </row>
    <row r="48">
      <c r="A48" s="1" t="s">
        <v>41</v>
      </c>
      <c r="B48" s="1" t="s">
        <v>42</v>
      </c>
      <c r="C48" s="1">
        <v>217.89</v>
      </c>
      <c r="D48" s="1">
        <v>228.72</v>
      </c>
      <c r="E48" s="1">
        <v>10.84</v>
      </c>
      <c r="F48" s="1">
        <v>0.0</v>
      </c>
      <c r="G48" s="1">
        <v>10.84</v>
      </c>
      <c r="H48" s="1">
        <v>160.0</v>
      </c>
      <c r="I48" s="1">
        <v>14.77</v>
      </c>
      <c r="J48" s="1">
        <v>14.77</v>
      </c>
      <c r="K48" s="1" t="s">
        <v>43</v>
      </c>
      <c r="L48" s="1">
        <v>-160.0</v>
      </c>
      <c r="M48" s="1">
        <v>0.0</v>
      </c>
    </row>
    <row r="49">
      <c r="A49" s="1" t="s">
        <v>41</v>
      </c>
      <c r="B49" s="1" t="s">
        <v>42</v>
      </c>
      <c r="C49" s="1">
        <v>228.76</v>
      </c>
      <c r="D49" s="1">
        <v>231.21</v>
      </c>
      <c r="E49" s="1">
        <v>2.45</v>
      </c>
      <c r="F49" s="1">
        <v>0.0</v>
      </c>
      <c r="G49" s="1">
        <v>2.45</v>
      </c>
      <c r="H49" s="1">
        <v>168.0</v>
      </c>
      <c r="I49" s="1">
        <v>68.55</v>
      </c>
      <c r="J49" s="1">
        <v>68.59</v>
      </c>
      <c r="K49" s="1" t="s">
        <v>44</v>
      </c>
      <c r="L49" s="1">
        <v>84.0</v>
      </c>
      <c r="M49" s="1">
        <v>84.0</v>
      </c>
    </row>
    <row r="50">
      <c r="A50" s="1" t="s">
        <v>41</v>
      </c>
      <c r="B50" s="1" t="s">
        <v>42</v>
      </c>
      <c r="C50" s="1">
        <v>231.48</v>
      </c>
      <c r="D50" s="1">
        <v>233.99</v>
      </c>
      <c r="E50" s="1">
        <v>2.51</v>
      </c>
      <c r="F50" s="1">
        <v>0.0</v>
      </c>
      <c r="G50" s="1">
        <v>2.51</v>
      </c>
      <c r="H50" s="1">
        <v>168.0</v>
      </c>
      <c r="I50" s="1">
        <v>67.01</v>
      </c>
      <c r="J50" s="1">
        <v>67.05</v>
      </c>
      <c r="K50" s="1" t="s">
        <v>44</v>
      </c>
      <c r="L50" s="1">
        <v>84.0</v>
      </c>
      <c r="M50" s="1">
        <v>84.0</v>
      </c>
    </row>
    <row r="51">
      <c r="A51" s="1" t="s">
        <v>41</v>
      </c>
      <c r="B51" s="1" t="s">
        <v>42</v>
      </c>
      <c r="C51" s="1">
        <v>234.32</v>
      </c>
      <c r="D51" s="1">
        <v>236.68</v>
      </c>
      <c r="E51" s="1">
        <v>2.36</v>
      </c>
      <c r="F51" s="1">
        <v>0.0</v>
      </c>
      <c r="G51" s="1">
        <v>2.36</v>
      </c>
      <c r="H51" s="1">
        <v>168.0</v>
      </c>
      <c r="I51" s="1">
        <v>71.13</v>
      </c>
      <c r="J51" s="1">
        <v>71.16</v>
      </c>
      <c r="K51" s="1" t="s">
        <v>44</v>
      </c>
      <c r="L51" s="1">
        <v>84.0</v>
      </c>
      <c r="M51" s="1">
        <v>84.0</v>
      </c>
    </row>
    <row r="52">
      <c r="A52" s="1" t="s">
        <v>41</v>
      </c>
      <c r="B52" s="1" t="s">
        <v>42</v>
      </c>
      <c r="C52" s="1">
        <v>237.03</v>
      </c>
      <c r="D52" s="1">
        <v>242.99</v>
      </c>
      <c r="E52" s="1">
        <v>5.96</v>
      </c>
      <c r="F52" s="1">
        <v>0.0</v>
      </c>
      <c r="G52" s="1">
        <v>5.96</v>
      </c>
      <c r="H52" s="1">
        <v>160.0</v>
      </c>
      <c r="I52" s="1">
        <v>26.82</v>
      </c>
      <c r="J52" s="1">
        <v>26.82</v>
      </c>
      <c r="K52" s="1" t="s">
        <v>43</v>
      </c>
      <c r="L52" s="1">
        <v>-160.0</v>
      </c>
      <c r="M52" s="1">
        <v>0.0</v>
      </c>
    </row>
    <row r="53">
      <c r="A53" s="1" t="s">
        <v>41</v>
      </c>
      <c r="B53" s="1" t="s">
        <v>42</v>
      </c>
      <c r="C53" s="1">
        <v>243.04</v>
      </c>
      <c r="D53" s="1">
        <v>248.79</v>
      </c>
      <c r="E53" s="1">
        <v>5.75</v>
      </c>
      <c r="F53" s="1">
        <v>0.0</v>
      </c>
      <c r="G53" s="1">
        <v>5.75</v>
      </c>
      <c r="H53" s="1">
        <v>160.0</v>
      </c>
      <c r="I53" s="1">
        <v>27.83</v>
      </c>
      <c r="J53" s="1">
        <v>27.83</v>
      </c>
      <c r="K53" s="1" t="s">
        <v>43</v>
      </c>
      <c r="L53" s="1">
        <v>-160.0</v>
      </c>
      <c r="M53" s="1">
        <v>0.0</v>
      </c>
    </row>
    <row r="54">
      <c r="A54" s="1" t="s">
        <v>41</v>
      </c>
      <c r="B54" s="1" t="s">
        <v>42</v>
      </c>
      <c r="C54" s="1">
        <v>248.83</v>
      </c>
      <c r="D54" s="1">
        <v>251.16</v>
      </c>
      <c r="E54" s="1">
        <v>2.33</v>
      </c>
      <c r="F54" s="1">
        <v>0.0</v>
      </c>
      <c r="G54" s="1">
        <v>2.33</v>
      </c>
      <c r="H54" s="1">
        <v>168.0</v>
      </c>
      <c r="I54" s="1">
        <v>71.95</v>
      </c>
      <c r="J54" s="1">
        <v>71.98</v>
      </c>
      <c r="K54" s="1" t="s">
        <v>44</v>
      </c>
      <c r="L54" s="1">
        <v>84.0</v>
      </c>
      <c r="M54" s="1">
        <v>84.0</v>
      </c>
    </row>
    <row r="55">
      <c r="A55" s="1" t="s">
        <v>41</v>
      </c>
      <c r="B55" s="1" t="s">
        <v>42</v>
      </c>
      <c r="C55" s="1">
        <v>251.4</v>
      </c>
      <c r="D55" s="1">
        <v>253.78</v>
      </c>
      <c r="E55" s="1">
        <v>2.37</v>
      </c>
      <c r="F55" s="1">
        <v>0.0</v>
      </c>
      <c r="G55" s="1">
        <v>2.37</v>
      </c>
      <c r="H55" s="1">
        <v>168.0</v>
      </c>
      <c r="I55" s="1">
        <v>70.74</v>
      </c>
      <c r="J55" s="1">
        <v>70.77</v>
      </c>
      <c r="K55" s="1" t="s">
        <v>44</v>
      </c>
      <c r="L55" s="1">
        <v>84.0</v>
      </c>
      <c r="M55" s="1">
        <v>84.0</v>
      </c>
    </row>
    <row r="56">
      <c r="A56" s="1" t="s">
        <v>41</v>
      </c>
      <c r="B56" s="1" t="s">
        <v>42</v>
      </c>
      <c r="C56" s="1">
        <v>254.14</v>
      </c>
      <c r="D56" s="1">
        <v>256.44</v>
      </c>
      <c r="E56" s="1">
        <v>2.31</v>
      </c>
      <c r="F56" s="1">
        <v>0.0</v>
      </c>
      <c r="G56" s="1">
        <v>2.3</v>
      </c>
      <c r="H56" s="1">
        <v>168.0</v>
      </c>
      <c r="I56" s="1">
        <v>72.85</v>
      </c>
      <c r="J56" s="1">
        <v>72.89</v>
      </c>
      <c r="K56" s="1" t="s">
        <v>44</v>
      </c>
      <c r="L56" s="1">
        <v>84.0</v>
      </c>
      <c r="M56" s="1">
        <v>84.0</v>
      </c>
    </row>
    <row r="57">
      <c r="A57" s="1" t="s">
        <v>41</v>
      </c>
      <c r="B57" s="1" t="s">
        <v>42</v>
      </c>
      <c r="C57" s="1">
        <v>256.64</v>
      </c>
      <c r="D57" s="1">
        <v>264.22</v>
      </c>
      <c r="E57" s="1">
        <v>7.58</v>
      </c>
      <c r="F57" s="1">
        <v>0.0</v>
      </c>
      <c r="G57" s="1">
        <v>7.58</v>
      </c>
      <c r="H57" s="1">
        <v>160.0</v>
      </c>
      <c r="I57" s="1">
        <v>21.11</v>
      </c>
      <c r="J57" s="1">
        <v>21.11</v>
      </c>
      <c r="K57" s="1" t="s">
        <v>43</v>
      </c>
      <c r="L57" s="1">
        <v>-160.0</v>
      </c>
      <c r="M57" s="1">
        <v>0.0</v>
      </c>
    </row>
    <row r="58">
      <c r="A58" s="1" t="s">
        <v>41</v>
      </c>
      <c r="B58" s="1" t="s">
        <v>42</v>
      </c>
      <c r="C58" s="1">
        <v>264.26</v>
      </c>
      <c r="D58" s="1">
        <v>270.63</v>
      </c>
      <c r="E58" s="1">
        <v>6.38</v>
      </c>
      <c r="F58" s="1">
        <v>0.0</v>
      </c>
      <c r="G58" s="1">
        <v>6.38</v>
      </c>
      <c r="H58" s="1">
        <v>160.0</v>
      </c>
      <c r="I58" s="1">
        <v>25.09</v>
      </c>
      <c r="J58" s="1">
        <v>25.09</v>
      </c>
      <c r="K58" s="1" t="s">
        <v>43</v>
      </c>
      <c r="L58" s="1">
        <v>-160.0</v>
      </c>
      <c r="M58" s="1">
        <v>0.0</v>
      </c>
    </row>
    <row r="59">
      <c r="A59" s="1" t="s">
        <v>41</v>
      </c>
      <c r="B59" s="1" t="s">
        <v>42</v>
      </c>
      <c r="C59" s="1">
        <v>270.68</v>
      </c>
      <c r="D59" s="1">
        <v>273.74</v>
      </c>
      <c r="E59" s="1">
        <v>3.07</v>
      </c>
      <c r="F59" s="1">
        <v>0.0</v>
      </c>
      <c r="G59" s="1">
        <v>3.07</v>
      </c>
      <c r="H59" s="1">
        <v>168.0</v>
      </c>
      <c r="I59" s="1">
        <v>54.78</v>
      </c>
      <c r="J59" s="1">
        <v>54.8</v>
      </c>
      <c r="K59" s="1" t="s">
        <v>44</v>
      </c>
      <c r="L59" s="1">
        <v>84.0</v>
      </c>
      <c r="M59" s="1">
        <v>84.0</v>
      </c>
    </row>
    <row r="60">
      <c r="A60" s="1" t="s">
        <v>41</v>
      </c>
      <c r="B60" s="1" t="s">
        <v>42</v>
      </c>
      <c r="C60" s="1">
        <v>273.95</v>
      </c>
      <c r="D60" s="1">
        <v>276.04</v>
      </c>
      <c r="E60" s="1">
        <v>2.09</v>
      </c>
      <c r="F60" s="1">
        <v>0.0</v>
      </c>
      <c r="G60" s="1">
        <v>2.09</v>
      </c>
      <c r="H60" s="1">
        <v>168.0</v>
      </c>
      <c r="I60" s="1">
        <v>80.37</v>
      </c>
      <c r="J60" s="1">
        <v>80.41</v>
      </c>
      <c r="K60" s="1" t="s">
        <v>44</v>
      </c>
      <c r="L60" s="1">
        <v>84.0</v>
      </c>
      <c r="M60" s="1">
        <v>84.0</v>
      </c>
    </row>
    <row r="61">
      <c r="A61" s="1" t="s">
        <v>41</v>
      </c>
      <c r="B61" s="1" t="s">
        <v>42</v>
      </c>
      <c r="C61" s="1">
        <v>276.8</v>
      </c>
      <c r="D61" s="1">
        <v>279.12</v>
      </c>
      <c r="E61" s="1">
        <v>2.32</v>
      </c>
      <c r="F61" s="1">
        <v>0.0</v>
      </c>
      <c r="G61" s="1">
        <v>2.32</v>
      </c>
      <c r="H61" s="1">
        <v>168.0</v>
      </c>
      <c r="I61" s="1">
        <v>72.32</v>
      </c>
      <c r="J61" s="1">
        <v>72.36</v>
      </c>
      <c r="K61" s="1" t="s">
        <v>44</v>
      </c>
      <c r="L61" s="1">
        <v>84.0</v>
      </c>
      <c r="M61" s="1">
        <v>84.0</v>
      </c>
    </row>
    <row r="62">
      <c r="A62" s="1" t="s">
        <v>41</v>
      </c>
      <c r="B62" s="1" t="s">
        <v>42</v>
      </c>
      <c r="C62" s="1">
        <v>279.32</v>
      </c>
      <c r="D62" s="1">
        <v>286.75</v>
      </c>
      <c r="E62" s="1">
        <v>7.43</v>
      </c>
      <c r="F62" s="1">
        <v>0.0</v>
      </c>
      <c r="G62" s="1">
        <v>7.43</v>
      </c>
      <c r="H62" s="1">
        <v>160.0</v>
      </c>
      <c r="I62" s="1">
        <v>21.52</v>
      </c>
      <c r="J62" s="1">
        <v>21.52</v>
      </c>
      <c r="K62" s="1" t="s">
        <v>43</v>
      </c>
      <c r="L62" s="1">
        <v>-160.0</v>
      </c>
      <c r="M62" s="1">
        <v>0.0</v>
      </c>
    </row>
    <row r="63">
      <c r="A63" s="1" t="s">
        <v>41</v>
      </c>
      <c r="B63" s="1" t="s">
        <v>42</v>
      </c>
      <c r="C63" s="1">
        <v>286.77</v>
      </c>
      <c r="D63" s="1">
        <v>292.66</v>
      </c>
      <c r="E63" s="1">
        <v>5.89</v>
      </c>
      <c r="F63" s="1">
        <v>0.0</v>
      </c>
      <c r="G63" s="1">
        <v>5.89</v>
      </c>
      <c r="H63" s="1">
        <v>160.0</v>
      </c>
      <c r="I63" s="1">
        <v>27.17</v>
      </c>
      <c r="J63" s="1">
        <v>27.17</v>
      </c>
      <c r="K63" s="1" t="s">
        <v>43</v>
      </c>
      <c r="L63" s="1">
        <v>-160.0</v>
      </c>
      <c r="M63" s="1">
        <v>0.0</v>
      </c>
    </row>
    <row r="64">
      <c r="A64" s="1" t="s">
        <v>41</v>
      </c>
      <c r="B64" s="1" t="s">
        <v>42</v>
      </c>
      <c r="C64" s="1">
        <v>292.77</v>
      </c>
      <c r="D64" s="1">
        <v>294.84</v>
      </c>
      <c r="E64" s="1">
        <v>2.06</v>
      </c>
      <c r="F64" s="1">
        <v>0.0</v>
      </c>
      <c r="G64" s="1">
        <v>2.06</v>
      </c>
      <c r="H64" s="1">
        <v>168.0</v>
      </c>
      <c r="I64" s="1">
        <v>81.4</v>
      </c>
      <c r="J64" s="1">
        <v>81.46</v>
      </c>
      <c r="K64" s="1" t="s">
        <v>44</v>
      </c>
      <c r="L64" s="1">
        <v>84.0</v>
      </c>
      <c r="M64" s="1">
        <v>84.0</v>
      </c>
    </row>
    <row r="65">
      <c r="A65" s="1" t="s">
        <v>41</v>
      </c>
      <c r="B65" s="1" t="s">
        <v>42</v>
      </c>
      <c r="C65" s="1">
        <v>295.14</v>
      </c>
      <c r="D65" s="1">
        <v>297.94</v>
      </c>
      <c r="E65" s="1">
        <v>2.8</v>
      </c>
      <c r="F65" s="1">
        <v>0.0</v>
      </c>
      <c r="G65" s="1">
        <v>2.8</v>
      </c>
      <c r="H65" s="1">
        <v>168.0</v>
      </c>
      <c r="I65" s="1">
        <v>60.06</v>
      </c>
      <c r="J65" s="1">
        <v>60.1</v>
      </c>
      <c r="K65" s="1" t="s">
        <v>44</v>
      </c>
      <c r="L65" s="1">
        <v>84.0</v>
      </c>
      <c r="M65" s="1">
        <v>84.0</v>
      </c>
    </row>
    <row r="66">
      <c r="A66" s="1" t="s">
        <v>41</v>
      </c>
      <c r="B66" s="1" t="s">
        <v>42</v>
      </c>
      <c r="C66" s="1">
        <v>298.17</v>
      </c>
      <c r="D66" s="1">
        <v>301.13</v>
      </c>
      <c r="E66" s="1">
        <v>2.96</v>
      </c>
      <c r="F66" s="1">
        <v>0.0</v>
      </c>
      <c r="G66" s="1">
        <v>2.96</v>
      </c>
      <c r="H66" s="1">
        <v>168.0</v>
      </c>
      <c r="I66" s="1">
        <v>56.7</v>
      </c>
      <c r="J66" s="1">
        <v>56.72</v>
      </c>
      <c r="K66" s="1" t="s">
        <v>44</v>
      </c>
      <c r="L66" s="1">
        <v>84.0</v>
      </c>
      <c r="M66" s="1">
        <v>84.0</v>
      </c>
    </row>
    <row r="67">
      <c r="A67" s="1" t="s">
        <v>41</v>
      </c>
      <c r="B67" s="1" t="s">
        <v>42</v>
      </c>
      <c r="C67" s="1">
        <v>301.36</v>
      </c>
      <c r="D67" s="1">
        <v>306.6</v>
      </c>
      <c r="E67" s="1">
        <v>5.24</v>
      </c>
      <c r="F67" s="1">
        <v>0.0</v>
      </c>
      <c r="G67" s="1">
        <v>5.24</v>
      </c>
      <c r="H67" s="1">
        <v>160.0</v>
      </c>
      <c r="I67" s="1">
        <v>30.55</v>
      </c>
      <c r="J67" s="1">
        <v>30.55</v>
      </c>
      <c r="K67" s="1" t="s">
        <v>43</v>
      </c>
      <c r="L67" s="1">
        <v>-160.0</v>
      </c>
      <c r="M67" s="1">
        <v>0.0</v>
      </c>
    </row>
    <row r="68">
      <c r="A68" s="1" t="s">
        <v>41</v>
      </c>
      <c r="B68" s="1" t="s">
        <v>42</v>
      </c>
      <c r="C68" s="1">
        <v>306.69</v>
      </c>
      <c r="D68" s="1">
        <v>314.26</v>
      </c>
      <c r="E68" s="1">
        <v>7.57</v>
      </c>
      <c r="F68" s="1">
        <v>0.0</v>
      </c>
      <c r="G68" s="1">
        <v>7.57</v>
      </c>
      <c r="H68" s="1">
        <v>160.0</v>
      </c>
      <c r="I68" s="1">
        <v>21.13</v>
      </c>
      <c r="J68" s="1">
        <v>21.13</v>
      </c>
      <c r="K68" s="1" t="s">
        <v>43</v>
      </c>
      <c r="L68" s="1">
        <v>-160.0</v>
      </c>
      <c r="M68" s="1">
        <v>0.0</v>
      </c>
    </row>
    <row r="69">
      <c r="A69" s="1" t="s">
        <v>41</v>
      </c>
      <c r="B69" s="1" t="s">
        <v>42</v>
      </c>
      <c r="C69" s="1">
        <v>314.35</v>
      </c>
      <c r="D69" s="1">
        <v>317.15</v>
      </c>
      <c r="E69" s="1">
        <v>2.8</v>
      </c>
      <c r="F69" s="1">
        <v>0.0</v>
      </c>
      <c r="G69" s="1">
        <v>2.8</v>
      </c>
      <c r="H69" s="1">
        <v>168.0</v>
      </c>
      <c r="I69" s="1">
        <v>59.96</v>
      </c>
      <c r="J69" s="1">
        <v>59.98</v>
      </c>
      <c r="K69" s="1" t="s">
        <v>44</v>
      </c>
      <c r="L69" s="1">
        <v>84.0</v>
      </c>
      <c r="M69" s="1">
        <v>84.0</v>
      </c>
    </row>
    <row r="70">
      <c r="A70" s="1" t="s">
        <v>41</v>
      </c>
      <c r="B70" s="1" t="s">
        <v>42</v>
      </c>
      <c r="C70" s="1">
        <v>317.4</v>
      </c>
      <c r="D70" s="1">
        <v>319.62</v>
      </c>
      <c r="E70" s="1">
        <v>2.23</v>
      </c>
      <c r="F70" s="1">
        <v>0.0</v>
      </c>
      <c r="G70" s="1">
        <v>2.22</v>
      </c>
      <c r="H70" s="1">
        <v>168.0</v>
      </c>
      <c r="I70" s="1">
        <v>75.46</v>
      </c>
      <c r="J70" s="1">
        <v>75.51</v>
      </c>
      <c r="K70" s="1" t="s">
        <v>44</v>
      </c>
      <c r="L70" s="1">
        <v>84.0</v>
      </c>
      <c r="M70" s="1">
        <v>84.0</v>
      </c>
    </row>
    <row r="71">
      <c r="A71" s="1" t="s">
        <v>41</v>
      </c>
      <c r="B71" s="1" t="s">
        <v>42</v>
      </c>
      <c r="C71" s="1">
        <v>319.9</v>
      </c>
      <c r="D71" s="1">
        <v>322.44</v>
      </c>
      <c r="E71" s="1">
        <v>2.55</v>
      </c>
      <c r="F71" s="1">
        <v>0.0</v>
      </c>
      <c r="G71" s="1">
        <v>2.54</v>
      </c>
      <c r="H71" s="1">
        <v>168.0</v>
      </c>
      <c r="I71" s="1">
        <v>66.0</v>
      </c>
      <c r="J71" s="1">
        <v>66.03</v>
      </c>
      <c r="K71" s="1" t="s">
        <v>44</v>
      </c>
      <c r="L71" s="1">
        <v>84.0</v>
      </c>
      <c r="M71" s="1">
        <v>84.0</v>
      </c>
    </row>
    <row r="72">
      <c r="A72" s="1" t="s">
        <v>41</v>
      </c>
      <c r="B72" s="1" t="s">
        <v>42</v>
      </c>
      <c r="C72" s="1">
        <v>322.6</v>
      </c>
      <c r="D72" s="1">
        <v>328.83</v>
      </c>
      <c r="E72" s="1">
        <v>6.23</v>
      </c>
      <c r="F72" s="1">
        <v>0.0</v>
      </c>
      <c r="G72" s="1">
        <v>6.23</v>
      </c>
      <c r="H72" s="1">
        <v>160.0</v>
      </c>
      <c r="I72" s="1">
        <v>25.67</v>
      </c>
      <c r="J72" s="1">
        <v>25.67</v>
      </c>
      <c r="K72" s="1" t="s">
        <v>43</v>
      </c>
      <c r="L72" s="1">
        <v>-160.0</v>
      </c>
      <c r="M72" s="1">
        <v>0.0</v>
      </c>
    </row>
    <row r="73">
      <c r="A73" s="1" t="s">
        <v>41</v>
      </c>
      <c r="B73" s="1" t="s">
        <v>42</v>
      </c>
      <c r="C73" s="1">
        <v>328.84</v>
      </c>
      <c r="D73" s="1">
        <v>337.59</v>
      </c>
      <c r="E73" s="1">
        <v>8.75</v>
      </c>
      <c r="F73" s="1">
        <v>0.0</v>
      </c>
      <c r="G73" s="1">
        <v>8.75</v>
      </c>
      <c r="H73" s="1">
        <v>160.0</v>
      </c>
      <c r="I73" s="1">
        <v>18.29</v>
      </c>
      <c r="J73" s="1">
        <v>18.29</v>
      </c>
      <c r="K73" s="1" t="s">
        <v>43</v>
      </c>
      <c r="L73" s="1">
        <v>-160.0</v>
      </c>
      <c r="M73" s="1">
        <v>0.0</v>
      </c>
    </row>
    <row r="74">
      <c r="A74" s="1" t="s">
        <v>41</v>
      </c>
      <c r="B74" s="1" t="s">
        <v>42</v>
      </c>
      <c r="C74" s="1">
        <v>337.63</v>
      </c>
      <c r="D74" s="1">
        <v>341.07</v>
      </c>
      <c r="E74" s="1">
        <v>3.45</v>
      </c>
      <c r="F74" s="1">
        <v>0.0</v>
      </c>
      <c r="G74" s="1">
        <v>3.44</v>
      </c>
      <c r="H74" s="1">
        <v>168.0</v>
      </c>
      <c r="I74" s="1">
        <v>48.77</v>
      </c>
      <c r="J74" s="1">
        <v>48.78</v>
      </c>
      <c r="K74" s="1" t="s">
        <v>44</v>
      </c>
      <c r="L74" s="1">
        <v>84.0</v>
      </c>
      <c r="M74" s="1">
        <v>84.0</v>
      </c>
    </row>
    <row r="75">
      <c r="A75" s="1" t="s">
        <v>41</v>
      </c>
      <c r="B75" s="1" t="s">
        <v>42</v>
      </c>
      <c r="C75" s="1">
        <v>341.16</v>
      </c>
      <c r="D75" s="1">
        <v>343.6</v>
      </c>
      <c r="E75" s="1">
        <v>2.45</v>
      </c>
      <c r="F75" s="1">
        <v>0.0</v>
      </c>
      <c r="G75" s="1">
        <v>2.45</v>
      </c>
      <c r="H75" s="1">
        <v>168.0</v>
      </c>
      <c r="I75" s="1">
        <v>68.59</v>
      </c>
      <c r="J75" s="1">
        <v>68.62</v>
      </c>
      <c r="K75" s="1" t="s">
        <v>44</v>
      </c>
      <c r="L75" s="1">
        <v>84.0</v>
      </c>
      <c r="M75" s="1">
        <v>84.0</v>
      </c>
    </row>
    <row r="76">
      <c r="A76" s="1" t="s">
        <v>41</v>
      </c>
      <c r="B76" s="1" t="s">
        <v>42</v>
      </c>
      <c r="C76" s="1">
        <v>343.77</v>
      </c>
      <c r="D76" s="1">
        <v>345.77</v>
      </c>
      <c r="E76" s="1">
        <v>1.99</v>
      </c>
      <c r="F76" s="1">
        <v>0.0</v>
      </c>
      <c r="G76" s="1">
        <v>1.99</v>
      </c>
      <c r="H76" s="1">
        <v>168.0</v>
      </c>
      <c r="I76" s="1">
        <v>84.25</v>
      </c>
      <c r="J76" s="1">
        <v>84.29</v>
      </c>
      <c r="K76" s="1" t="s">
        <v>44</v>
      </c>
      <c r="L76" s="1">
        <v>84.0</v>
      </c>
      <c r="M76" s="1">
        <v>84.0</v>
      </c>
    </row>
    <row r="77">
      <c r="A77" s="1" t="s">
        <v>41</v>
      </c>
      <c r="B77" s="1" t="s">
        <v>42</v>
      </c>
      <c r="C77" s="1">
        <v>345.91</v>
      </c>
      <c r="D77" s="1">
        <v>355.34</v>
      </c>
      <c r="E77" s="1">
        <v>9.43</v>
      </c>
      <c r="F77" s="1">
        <v>0.0</v>
      </c>
      <c r="G77" s="1">
        <v>9.43</v>
      </c>
      <c r="H77" s="1">
        <v>160.0</v>
      </c>
      <c r="I77" s="1">
        <v>16.97</v>
      </c>
      <c r="J77" s="1">
        <v>16.97</v>
      </c>
      <c r="K77" s="1" t="s">
        <v>43</v>
      </c>
      <c r="L77" s="1">
        <v>-160.0</v>
      </c>
      <c r="M77" s="1">
        <v>0.0</v>
      </c>
    </row>
    <row r="78">
      <c r="A78" s="1" t="s">
        <v>41</v>
      </c>
      <c r="B78" s="1" t="s">
        <v>42</v>
      </c>
      <c r="C78" s="1">
        <v>355.46</v>
      </c>
      <c r="D78" s="1">
        <v>363.32</v>
      </c>
      <c r="E78" s="1">
        <v>7.87</v>
      </c>
      <c r="F78" s="1">
        <v>0.0</v>
      </c>
      <c r="G78" s="1">
        <v>7.87</v>
      </c>
      <c r="H78" s="1">
        <v>160.0</v>
      </c>
      <c r="I78" s="1">
        <v>20.34</v>
      </c>
      <c r="J78" s="1">
        <v>20.34</v>
      </c>
      <c r="K78" s="1" t="s">
        <v>43</v>
      </c>
      <c r="L78" s="1">
        <v>-160.0</v>
      </c>
      <c r="M78" s="1">
        <v>0.0</v>
      </c>
    </row>
    <row r="79">
      <c r="A79" s="1" t="s">
        <v>41</v>
      </c>
      <c r="B79" s="1" t="s">
        <v>42</v>
      </c>
      <c r="C79" s="1">
        <v>363.33</v>
      </c>
      <c r="D79" s="1">
        <v>365.62</v>
      </c>
      <c r="E79" s="1">
        <v>2.29</v>
      </c>
      <c r="F79" s="1">
        <v>0.0</v>
      </c>
      <c r="G79" s="1">
        <v>2.29</v>
      </c>
      <c r="H79" s="1">
        <v>168.0</v>
      </c>
      <c r="I79" s="1">
        <v>73.41</v>
      </c>
      <c r="J79" s="1">
        <v>73.44</v>
      </c>
      <c r="K79" s="1" t="s">
        <v>44</v>
      </c>
      <c r="L79" s="1">
        <v>84.0</v>
      </c>
      <c r="M79" s="1">
        <v>84.0</v>
      </c>
    </row>
    <row r="80">
      <c r="A80" s="1" t="s">
        <v>41</v>
      </c>
      <c r="B80" s="1" t="s">
        <v>42</v>
      </c>
      <c r="C80" s="1">
        <v>365.77</v>
      </c>
      <c r="D80" s="1">
        <v>367.82</v>
      </c>
      <c r="E80" s="1">
        <v>2.05</v>
      </c>
      <c r="F80" s="1">
        <v>0.0</v>
      </c>
      <c r="G80" s="1">
        <v>2.05</v>
      </c>
      <c r="H80" s="1">
        <v>168.0</v>
      </c>
      <c r="I80" s="1">
        <v>81.84</v>
      </c>
      <c r="J80" s="1">
        <v>81.89</v>
      </c>
      <c r="K80" s="1" t="s">
        <v>44</v>
      </c>
      <c r="L80" s="1">
        <v>84.0</v>
      </c>
      <c r="M80" s="1">
        <v>84.0</v>
      </c>
    </row>
    <row r="81">
      <c r="A81" s="1" t="s">
        <v>41</v>
      </c>
      <c r="B81" s="1" t="s">
        <v>42</v>
      </c>
      <c r="C81" s="1">
        <v>367.94</v>
      </c>
      <c r="D81" s="1">
        <v>370.63</v>
      </c>
      <c r="E81" s="1">
        <v>2.69</v>
      </c>
      <c r="F81" s="1">
        <v>0.0</v>
      </c>
      <c r="G81" s="1">
        <v>2.69</v>
      </c>
      <c r="H81" s="1">
        <v>168.0</v>
      </c>
      <c r="I81" s="1">
        <v>62.46</v>
      </c>
      <c r="J81" s="1">
        <v>62.48</v>
      </c>
      <c r="K81" s="1" t="s">
        <v>44</v>
      </c>
      <c r="L81" s="1">
        <v>84.0</v>
      </c>
      <c r="M81" s="1">
        <v>84.0</v>
      </c>
    </row>
    <row r="82">
      <c r="A82" s="1" t="s">
        <v>41</v>
      </c>
      <c r="B82" s="1" t="s">
        <v>42</v>
      </c>
      <c r="C82" s="1">
        <v>370.89</v>
      </c>
      <c r="D82" s="1">
        <v>377.57</v>
      </c>
      <c r="E82" s="1">
        <v>6.68</v>
      </c>
      <c r="F82" s="1">
        <v>0.0</v>
      </c>
      <c r="G82" s="1">
        <v>6.68</v>
      </c>
      <c r="H82" s="1">
        <v>160.0</v>
      </c>
      <c r="I82" s="1">
        <v>23.94</v>
      </c>
      <c r="J82" s="1">
        <v>23.94</v>
      </c>
      <c r="K82" s="1" t="s">
        <v>43</v>
      </c>
      <c r="L82" s="1">
        <v>-160.0</v>
      </c>
      <c r="M82" s="1">
        <v>0.0</v>
      </c>
    </row>
    <row r="83">
      <c r="A83" s="1" t="s">
        <v>41</v>
      </c>
      <c r="B83" s="1" t="s">
        <v>42</v>
      </c>
      <c r="C83" s="1">
        <v>377.68</v>
      </c>
      <c r="D83" s="1">
        <v>382.58</v>
      </c>
      <c r="E83" s="1">
        <v>4.9</v>
      </c>
      <c r="F83" s="1">
        <v>0.0</v>
      </c>
      <c r="G83" s="1">
        <v>4.9</v>
      </c>
      <c r="H83" s="1">
        <v>160.0</v>
      </c>
      <c r="I83" s="1">
        <v>32.66</v>
      </c>
      <c r="J83" s="1">
        <v>32.66</v>
      </c>
      <c r="K83" s="1" t="s">
        <v>43</v>
      </c>
      <c r="L83" s="1">
        <v>-160.0</v>
      </c>
      <c r="M83" s="1">
        <v>0.0</v>
      </c>
    </row>
    <row r="84">
      <c r="A84" s="1" t="s">
        <v>41</v>
      </c>
      <c r="B84" s="1" t="s">
        <v>42</v>
      </c>
      <c r="C84" s="1">
        <v>382.6</v>
      </c>
      <c r="D84" s="1">
        <v>384.65</v>
      </c>
      <c r="E84" s="1">
        <v>2.05</v>
      </c>
      <c r="F84" s="1">
        <v>0.0</v>
      </c>
      <c r="G84" s="1">
        <v>2.04</v>
      </c>
      <c r="H84" s="1">
        <v>168.0</v>
      </c>
      <c r="I84" s="1">
        <v>82.12</v>
      </c>
      <c r="J84" s="1">
        <v>82.17</v>
      </c>
      <c r="K84" s="1" t="s">
        <v>44</v>
      </c>
      <c r="L84" s="1">
        <v>84.0</v>
      </c>
      <c r="M84" s="1">
        <v>84.0</v>
      </c>
    </row>
    <row r="85">
      <c r="A85" s="1" t="s">
        <v>41</v>
      </c>
      <c r="B85" s="1" t="s">
        <v>42</v>
      </c>
      <c r="C85" s="1">
        <v>384.8</v>
      </c>
      <c r="D85" s="1">
        <v>387.26</v>
      </c>
      <c r="E85" s="1">
        <v>2.46</v>
      </c>
      <c r="F85" s="1">
        <v>0.0</v>
      </c>
      <c r="G85" s="1">
        <v>2.46</v>
      </c>
      <c r="H85" s="1">
        <v>168.0</v>
      </c>
      <c r="I85" s="1">
        <v>68.31</v>
      </c>
      <c r="J85" s="1">
        <v>68.34</v>
      </c>
      <c r="K85" s="1" t="s">
        <v>44</v>
      </c>
      <c r="L85" s="1">
        <v>84.0</v>
      </c>
      <c r="M85" s="1">
        <v>84.0</v>
      </c>
    </row>
    <row r="86">
      <c r="A86" s="1" t="s">
        <v>41</v>
      </c>
      <c r="B86" s="1" t="s">
        <v>42</v>
      </c>
      <c r="C86" s="1">
        <v>387.36</v>
      </c>
      <c r="D86" s="1">
        <v>389.33</v>
      </c>
      <c r="E86" s="1">
        <v>1.97</v>
      </c>
      <c r="F86" s="1">
        <v>0.0</v>
      </c>
      <c r="G86" s="1">
        <v>1.97</v>
      </c>
      <c r="H86" s="1">
        <v>168.0</v>
      </c>
      <c r="I86" s="1">
        <v>85.1</v>
      </c>
      <c r="J86" s="1">
        <v>85.14</v>
      </c>
      <c r="K86" s="1" t="s">
        <v>44</v>
      </c>
      <c r="L86" s="1">
        <v>84.0</v>
      </c>
      <c r="M86" s="1">
        <v>84.0</v>
      </c>
    </row>
    <row r="87">
      <c r="A87" s="1" t="s">
        <v>41</v>
      </c>
      <c r="B87" s="1" t="s">
        <v>42</v>
      </c>
      <c r="C87" s="1">
        <v>389.5</v>
      </c>
      <c r="D87" s="1">
        <v>393.7</v>
      </c>
      <c r="E87" s="1">
        <v>4.21</v>
      </c>
      <c r="F87" s="1">
        <v>0.0</v>
      </c>
      <c r="G87" s="1">
        <v>4.21</v>
      </c>
      <c r="H87" s="1">
        <v>160.0</v>
      </c>
      <c r="I87" s="1">
        <v>38.03</v>
      </c>
      <c r="J87" s="1">
        <v>38.03</v>
      </c>
      <c r="K87" s="1" t="s">
        <v>43</v>
      </c>
      <c r="L87" s="1">
        <v>-160.0</v>
      </c>
      <c r="M87" s="1">
        <v>0.0</v>
      </c>
    </row>
    <row r="88">
      <c r="A88" s="1" t="s">
        <v>41</v>
      </c>
      <c r="B88" s="1" t="s">
        <v>42</v>
      </c>
      <c r="C88" s="1">
        <v>393.84</v>
      </c>
      <c r="D88" s="1">
        <v>400.65</v>
      </c>
      <c r="E88" s="1">
        <v>6.81</v>
      </c>
      <c r="F88" s="1">
        <v>0.0</v>
      </c>
      <c r="G88" s="1">
        <v>6.81</v>
      </c>
      <c r="H88" s="1">
        <v>160.0</v>
      </c>
      <c r="I88" s="1">
        <v>23.5</v>
      </c>
      <c r="J88" s="1">
        <v>23.5</v>
      </c>
      <c r="K88" s="1" t="s">
        <v>43</v>
      </c>
      <c r="L88" s="1">
        <v>-160.0</v>
      </c>
      <c r="M88" s="1">
        <v>0.0</v>
      </c>
    </row>
    <row r="89">
      <c r="A89" s="1" t="s">
        <v>41</v>
      </c>
      <c r="B89" s="1" t="s">
        <v>42</v>
      </c>
      <c r="C89" s="1">
        <v>400.73</v>
      </c>
      <c r="D89" s="1">
        <v>403.2</v>
      </c>
      <c r="E89" s="1">
        <v>2.47</v>
      </c>
      <c r="F89" s="1">
        <v>0.0</v>
      </c>
      <c r="G89" s="1">
        <v>2.47</v>
      </c>
      <c r="H89" s="1">
        <v>168.0</v>
      </c>
      <c r="I89" s="1">
        <v>67.92</v>
      </c>
      <c r="J89" s="1">
        <v>67.95</v>
      </c>
      <c r="K89" s="1" t="s">
        <v>44</v>
      </c>
      <c r="L89" s="1">
        <v>84.0</v>
      </c>
      <c r="M89" s="1">
        <v>84.0</v>
      </c>
    </row>
    <row r="90">
      <c r="A90" s="1" t="s">
        <v>41</v>
      </c>
      <c r="B90" s="1" t="s">
        <v>42</v>
      </c>
      <c r="C90" s="1">
        <v>403.71</v>
      </c>
      <c r="D90" s="1">
        <v>405.68</v>
      </c>
      <c r="E90" s="1">
        <v>1.97</v>
      </c>
      <c r="F90" s="1">
        <v>0.0</v>
      </c>
      <c r="G90" s="1">
        <v>1.97</v>
      </c>
      <c r="H90" s="1">
        <v>168.0</v>
      </c>
      <c r="I90" s="1">
        <v>85.15</v>
      </c>
      <c r="J90" s="1">
        <v>85.2</v>
      </c>
      <c r="K90" s="1" t="s">
        <v>44</v>
      </c>
      <c r="L90" s="1">
        <v>84.0</v>
      </c>
      <c r="M90" s="1">
        <v>84.0</v>
      </c>
    </row>
    <row r="91">
      <c r="A91" s="1" t="s">
        <v>41</v>
      </c>
      <c r="B91" s="1" t="s">
        <v>42</v>
      </c>
      <c r="C91" s="1">
        <v>405.93</v>
      </c>
      <c r="D91" s="1">
        <v>407.93</v>
      </c>
      <c r="E91" s="1">
        <v>2.01</v>
      </c>
      <c r="F91" s="1">
        <v>0.0</v>
      </c>
      <c r="G91" s="1">
        <v>2.01</v>
      </c>
      <c r="H91" s="1">
        <v>168.0</v>
      </c>
      <c r="I91" s="1">
        <v>83.65</v>
      </c>
      <c r="J91" s="1">
        <v>83.69</v>
      </c>
      <c r="K91" s="1" t="s">
        <v>44</v>
      </c>
      <c r="L91" s="1">
        <v>84.0</v>
      </c>
      <c r="M91" s="1">
        <v>84.0</v>
      </c>
    </row>
    <row r="92">
      <c r="A92" s="1" t="s">
        <v>41</v>
      </c>
      <c r="B92" s="1" t="s">
        <v>42</v>
      </c>
      <c r="C92" s="1">
        <v>408.14</v>
      </c>
      <c r="D92" s="1">
        <v>416.17</v>
      </c>
      <c r="E92" s="1">
        <v>8.03</v>
      </c>
      <c r="F92" s="1">
        <v>0.0</v>
      </c>
      <c r="G92" s="1">
        <v>8.03</v>
      </c>
      <c r="H92" s="1">
        <v>160.0</v>
      </c>
      <c r="I92" s="1">
        <v>19.92</v>
      </c>
      <c r="J92" s="1">
        <v>19.92</v>
      </c>
      <c r="K92" s="1" t="s">
        <v>43</v>
      </c>
      <c r="L92" s="1">
        <v>-160.0</v>
      </c>
      <c r="M92" s="1">
        <v>0.0</v>
      </c>
    </row>
    <row r="93">
      <c r="A93" s="1" t="s">
        <v>41</v>
      </c>
      <c r="B93" s="1" t="s">
        <v>42</v>
      </c>
      <c r="C93" s="1">
        <v>416.25</v>
      </c>
      <c r="D93" s="1">
        <v>424.25</v>
      </c>
      <c r="E93" s="1">
        <v>8.0</v>
      </c>
      <c r="F93" s="1">
        <v>0.0</v>
      </c>
      <c r="G93" s="1">
        <v>8.0</v>
      </c>
      <c r="H93" s="1">
        <v>160.0</v>
      </c>
      <c r="I93" s="1">
        <v>20.0</v>
      </c>
      <c r="J93" s="1">
        <v>20.0</v>
      </c>
      <c r="K93" s="1" t="s">
        <v>43</v>
      </c>
      <c r="L93" s="1">
        <v>-160.0</v>
      </c>
      <c r="M93" s="1">
        <v>0.0</v>
      </c>
    </row>
    <row r="94">
      <c r="A94" s="1" t="s">
        <v>41</v>
      </c>
      <c r="B94" s="1" t="s">
        <v>42</v>
      </c>
      <c r="C94" s="1">
        <v>424.27</v>
      </c>
      <c r="D94" s="1">
        <v>426.26</v>
      </c>
      <c r="E94" s="1">
        <v>1.99</v>
      </c>
      <c r="F94" s="1">
        <v>0.0</v>
      </c>
      <c r="G94" s="1">
        <v>1.99</v>
      </c>
      <c r="H94" s="1">
        <v>168.0</v>
      </c>
      <c r="I94" s="1">
        <v>84.54</v>
      </c>
      <c r="J94" s="1">
        <v>84.59</v>
      </c>
      <c r="K94" s="1" t="s">
        <v>44</v>
      </c>
      <c r="L94" s="1">
        <v>84.0</v>
      </c>
      <c r="M94" s="1">
        <v>84.0</v>
      </c>
    </row>
    <row r="95">
      <c r="A95" s="1" t="s">
        <v>41</v>
      </c>
      <c r="B95" s="1" t="s">
        <v>42</v>
      </c>
      <c r="C95" s="1">
        <v>426.36</v>
      </c>
      <c r="D95" s="1">
        <v>429.76</v>
      </c>
      <c r="E95" s="1">
        <v>3.4</v>
      </c>
      <c r="F95" s="1">
        <v>0.0</v>
      </c>
      <c r="G95" s="1">
        <v>3.4</v>
      </c>
      <c r="H95" s="1">
        <v>168.0</v>
      </c>
      <c r="I95" s="1">
        <v>49.47</v>
      </c>
      <c r="J95" s="1">
        <v>49.48</v>
      </c>
      <c r="K95" s="1" t="s">
        <v>44</v>
      </c>
      <c r="L95" s="1">
        <v>84.0</v>
      </c>
      <c r="M95" s="1">
        <v>84.0</v>
      </c>
    </row>
    <row r="96">
      <c r="A96" s="1" t="s">
        <v>41</v>
      </c>
      <c r="B96" s="1" t="s">
        <v>42</v>
      </c>
      <c r="C96" s="1">
        <v>430.05</v>
      </c>
      <c r="D96" s="1">
        <v>432.23</v>
      </c>
      <c r="E96" s="1">
        <v>2.18</v>
      </c>
      <c r="F96" s="1">
        <v>0.0</v>
      </c>
      <c r="G96" s="1">
        <v>2.18</v>
      </c>
      <c r="H96" s="1">
        <v>168.0</v>
      </c>
      <c r="I96" s="1">
        <v>77.1</v>
      </c>
      <c r="J96" s="1">
        <v>77.14</v>
      </c>
      <c r="K96" s="1" t="s">
        <v>44</v>
      </c>
      <c r="L96" s="1">
        <v>84.0</v>
      </c>
      <c r="M96" s="1">
        <v>84.0</v>
      </c>
    </row>
    <row r="97">
      <c r="A97" s="1" t="s">
        <v>41</v>
      </c>
      <c r="B97" s="1" t="s">
        <v>42</v>
      </c>
      <c r="C97" s="1">
        <v>432.48</v>
      </c>
      <c r="D97" s="1">
        <v>436.74</v>
      </c>
      <c r="E97" s="1">
        <v>4.27</v>
      </c>
      <c r="F97" s="1">
        <v>0.0</v>
      </c>
      <c r="G97" s="1">
        <v>4.27</v>
      </c>
      <c r="H97" s="1">
        <v>160.0</v>
      </c>
      <c r="I97" s="1">
        <v>37.51</v>
      </c>
      <c r="J97" s="1">
        <v>37.51</v>
      </c>
      <c r="K97" s="1" t="s">
        <v>43</v>
      </c>
      <c r="L97" s="1">
        <v>-160.0</v>
      </c>
      <c r="M97" s="1">
        <v>0.0</v>
      </c>
    </row>
    <row r="98">
      <c r="A98" s="1" t="s">
        <v>41</v>
      </c>
      <c r="B98" s="1" t="s">
        <v>42</v>
      </c>
      <c r="C98" s="1">
        <v>436.87</v>
      </c>
      <c r="D98" s="1">
        <v>443.53</v>
      </c>
      <c r="E98" s="1">
        <v>6.67</v>
      </c>
      <c r="F98" s="1">
        <v>0.0</v>
      </c>
      <c r="G98" s="1">
        <v>6.67</v>
      </c>
      <c r="H98" s="1">
        <v>160.0</v>
      </c>
      <c r="I98" s="1">
        <v>23.99</v>
      </c>
      <c r="J98" s="1">
        <v>23.99</v>
      </c>
      <c r="K98" s="1" t="s">
        <v>43</v>
      </c>
      <c r="L98" s="1">
        <v>-160.0</v>
      </c>
      <c r="M98" s="1">
        <v>0.0</v>
      </c>
    </row>
    <row r="99">
      <c r="A99" s="1" t="s">
        <v>41</v>
      </c>
      <c r="B99" s="1" t="s">
        <v>42</v>
      </c>
      <c r="C99" s="1">
        <v>443.57</v>
      </c>
      <c r="D99" s="1">
        <v>446.9</v>
      </c>
      <c r="E99" s="1">
        <v>3.33</v>
      </c>
      <c r="F99" s="1">
        <v>0.0</v>
      </c>
      <c r="G99" s="1">
        <v>3.33</v>
      </c>
      <c r="H99" s="1">
        <v>168.0</v>
      </c>
      <c r="I99" s="1">
        <v>50.47</v>
      </c>
      <c r="J99" s="1">
        <v>50.49</v>
      </c>
      <c r="K99" s="1" t="s">
        <v>44</v>
      </c>
      <c r="L99" s="1">
        <v>84.0</v>
      </c>
      <c r="M99" s="1">
        <v>84.0</v>
      </c>
    </row>
    <row r="100">
      <c r="A100" s="1" t="s">
        <v>41</v>
      </c>
      <c r="B100" s="1" t="s">
        <v>42</v>
      </c>
      <c r="C100" s="1">
        <v>447.17</v>
      </c>
      <c r="D100" s="1">
        <v>449.36</v>
      </c>
      <c r="E100" s="1">
        <v>2.19</v>
      </c>
      <c r="F100" s="1">
        <v>0.0</v>
      </c>
      <c r="G100" s="1">
        <v>2.19</v>
      </c>
      <c r="H100" s="1">
        <v>168.0</v>
      </c>
      <c r="I100" s="1">
        <v>76.73</v>
      </c>
      <c r="J100" s="1">
        <v>76.77</v>
      </c>
      <c r="K100" s="1" t="s">
        <v>44</v>
      </c>
      <c r="L100" s="1">
        <v>84.0</v>
      </c>
      <c r="M100" s="1">
        <v>84.0</v>
      </c>
    </row>
    <row r="101">
      <c r="A101" s="1" t="s">
        <v>41</v>
      </c>
      <c r="B101" s="1" t="s">
        <v>42</v>
      </c>
      <c r="C101" s="1">
        <v>449.47</v>
      </c>
      <c r="D101" s="1">
        <v>452.11</v>
      </c>
      <c r="E101" s="1">
        <v>2.64</v>
      </c>
      <c r="F101" s="1">
        <v>0.0</v>
      </c>
      <c r="G101" s="1">
        <v>2.64</v>
      </c>
      <c r="H101" s="1">
        <v>168.0</v>
      </c>
      <c r="I101" s="1">
        <v>63.58</v>
      </c>
      <c r="J101" s="1">
        <v>63.62</v>
      </c>
      <c r="K101" s="1" t="s">
        <v>44</v>
      </c>
      <c r="L101" s="1">
        <v>84.0</v>
      </c>
      <c r="M101" s="1">
        <v>84.0</v>
      </c>
    </row>
    <row r="102">
      <c r="A102" s="1" t="s">
        <v>41</v>
      </c>
      <c r="B102" s="1" t="s">
        <v>42</v>
      </c>
      <c r="C102" s="1">
        <v>452.22</v>
      </c>
      <c r="D102" s="1">
        <v>460.22</v>
      </c>
      <c r="E102" s="1">
        <v>8.0</v>
      </c>
      <c r="F102" s="1">
        <v>0.0</v>
      </c>
      <c r="G102" s="1">
        <v>8.0</v>
      </c>
      <c r="H102" s="1">
        <v>160.0</v>
      </c>
      <c r="I102" s="1">
        <v>20.01</v>
      </c>
      <c r="J102" s="1">
        <v>20.01</v>
      </c>
      <c r="K102" s="1" t="s">
        <v>43</v>
      </c>
      <c r="L102" s="1">
        <v>-160.0</v>
      </c>
      <c r="M102" s="1">
        <v>0.0</v>
      </c>
    </row>
    <row r="105">
      <c r="A105" s="77" t="s">
        <v>45</v>
      </c>
    </row>
    <row r="106">
      <c r="A106" s="78" t="s">
        <v>46</v>
      </c>
      <c r="B106" s="79"/>
      <c r="C106" s="79"/>
      <c r="D106" s="79"/>
      <c r="E106" s="80">
        <f t="shared" ref="E106:J106" si="1">SUMIF($K$2:$K$103,"superdense",E1:E103)</f>
        <v>240.42</v>
      </c>
      <c r="F106" s="80">
        <f t="shared" si="1"/>
        <v>0</v>
      </c>
      <c r="G106" s="80">
        <f t="shared" si="1"/>
        <v>240.36</v>
      </c>
      <c r="H106" s="80">
        <f t="shared" si="1"/>
        <v>9920</v>
      </c>
      <c r="I106" s="80">
        <f t="shared" si="1"/>
        <v>3157.55</v>
      </c>
      <c r="J106" s="80">
        <f t="shared" si="1"/>
        <v>3158.78</v>
      </c>
      <c r="K106" s="80"/>
      <c r="L106" s="80">
        <f>IFERROR(__xludf.DUMMYFUNCTION("SUM(FILTER(L$1:L$103,$K$1:$K$103=""superdense""))"),5040.0)</f>
        <v>5040</v>
      </c>
      <c r="M106" s="80">
        <f>IFERROR(__xludf.DUMMYFUNCTION("SUM(FILTER(M1:M103,$K$1:$K$103=""superdense""))"),5040.0)</f>
        <v>5040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2.555166667</v>
      </c>
      <c r="F107" s="80">
        <f t="shared" ref="F107:J107" si="2">AVERAGEIF($K$2:$K$103,"superdense",F2:F103)</f>
        <v>0</v>
      </c>
      <c r="G107" s="80">
        <f t="shared" si="2"/>
        <v>2.553333333</v>
      </c>
      <c r="H107" s="80">
        <f t="shared" si="2"/>
        <v>168</v>
      </c>
      <c r="I107" s="80">
        <f t="shared" si="2"/>
        <v>67.51033333</v>
      </c>
      <c r="J107" s="80">
        <f t="shared" si="2"/>
        <v>67.54166667</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IFERROR(__xludf.DUMMYFUNCTION("MAX(FILTER(E1:E103,$K$1:$K$103=""superdense""))"),3.73)</f>
        <v>3.73</v>
      </c>
      <c r="F108" s="81">
        <f>IFERROR(__xludf.DUMMYFUNCTION("MAX(FILTER(F1:F103,$K$1:$K$103=""superdense""))"),0.0)</f>
        <v>0</v>
      </c>
      <c r="G108" s="81">
        <f>IFERROR(__xludf.DUMMYFUNCTION("MAX(FILTER(G1:G103,$K$1:$K$103=""superdense""))"),3.73)</f>
        <v>3.73</v>
      </c>
      <c r="H108" s="81">
        <f>IFERROR(__xludf.DUMMYFUNCTION("MAX(FILTER(H1:H103,$K$1:$K$103=""superdense""))"),168.0)</f>
        <v>168</v>
      </c>
      <c r="I108" s="81">
        <f>IFERROR(__xludf.DUMMYFUNCTION("MAX(FILTER(I1:I103,$K$1:$K$103=""superdense""))"),92.93)</f>
        <v>92.93</v>
      </c>
      <c r="J108" s="81">
        <f>IFERROR(__xludf.DUMMYFUNCTION("MAX(FILTER(J1:J103,$K$1:$K$103=""superdense""))"),92.99)</f>
        <v>92.99</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IFERROR(__xludf.DUMMYFUNCTION("MIN(FILTER(E1:E103,$K$1:$K$103=""superdense""))"),1.81)</f>
        <v>1.81</v>
      </c>
      <c r="F109" s="82">
        <f>IFERROR(__xludf.DUMMYFUNCTION("MIN(FILTER(F1:F103,$K$1:$K$103=""superdense""))"),0.0)</f>
        <v>0</v>
      </c>
      <c r="G109" s="82">
        <f>IFERROR(__xludf.DUMMYFUNCTION("MIN(FILTER(G1:G103,$K$1:$K$103=""superdense""))"),1.81)</f>
        <v>1.81</v>
      </c>
      <c r="H109" s="82">
        <f>IFERROR(__xludf.DUMMYFUNCTION("MIN(FILTER(H1:H103,$K$1:$K$103=""superdense""))"),168.0)</f>
        <v>168</v>
      </c>
      <c r="I109" s="82">
        <f>IFERROR(__xludf.DUMMYFUNCTION("MIN(FILTER(I1:I103,$K1:$K103=""superdense""))"),45.0)</f>
        <v>45</v>
      </c>
      <c r="J109" s="82">
        <f>IFERROR(__xludf.DUMMYFUNCTION("MIN(FILTER(J1:J103,$K1:$K103=""superdense""))"),45.01)</f>
        <v>45.01</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IFERROR(__xludf.DUMMYFUNCTION("MEDIAN(FILTER(E1:E103,$K$1:$K$103=""superdense""))"),2.47)</f>
        <v>2.47</v>
      </c>
      <c r="F110" s="83">
        <f>IFERROR(__xludf.DUMMYFUNCTION("MEDIAN(FILTER(F1:F103,$K$1:$K$103=""superdense""))"),0.0)</f>
        <v>0</v>
      </c>
      <c r="G110" s="83">
        <f>IFERROR(__xludf.DUMMYFUNCTION("MEDIAN(FILTER(G1:G103,$K$1:$K$103=""superdense""))"),2.47)</f>
        <v>2.47</v>
      </c>
      <c r="H110" s="83">
        <f>IFERROR(__xludf.DUMMYFUNCTION("MEDIAN(FILTER(H1:H103,$K$1:$K$103=""superdense""))"),168.0)</f>
        <v>168</v>
      </c>
      <c r="I110" s="83">
        <f>IFERROR(__xludf.DUMMYFUNCTION("MEDIAN(FILTER(I1:I103,$K$1:$K$103=""superdense""))"),67.935)</f>
        <v>67.935</v>
      </c>
      <c r="J110" s="83">
        <f>IFERROR(__xludf.DUMMYFUNCTION("MEDIAN(FILTER(J1:J103,$K$1:$K$103=""superdense""))"),67.96000000000001)</f>
        <v>67.96</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IFERROR(__xludf.DUMMYFUNCTION("STDEV.S(FILTER(E1:E103,$K$1:$K$103=""superdense""))"),0.43039001495358997)</f>
        <v>0.430390015</v>
      </c>
      <c r="F111" s="83">
        <f>IFERROR(__xludf.DUMMYFUNCTION("STDEV.S(FILTER(F1:F103,$K$1:$K$103=""superdense""))"),0.0)</f>
        <v>0</v>
      </c>
      <c r="G111" s="83">
        <f>IFERROR(__xludf.DUMMYFUNCTION("STDEV.S(FILTER(G1:G103,$K$1:$K$103=""superdense""))"),0.4298232457637326)</f>
        <v>0.4298232458</v>
      </c>
      <c r="H111" s="83">
        <f>IFERROR(__xludf.DUMMYFUNCTION("STDEV.S(FILTER(H1:H103,$K$1:$K$103=""superdense""))"),0.0)</f>
        <v>0</v>
      </c>
      <c r="I111" s="83">
        <f>IFERROR(__xludf.DUMMYFUNCTION("STDEV.S(FILTER(I1:I103,$K$1:$K$103=""superdense""))"),10.818951195552708)</f>
        <v>10.8189512</v>
      </c>
      <c r="J111" s="83">
        <f>IFERROR(__xludf.DUMMYFUNCTION("STDEV.S(FILTER(J1:J103,$K$1:$K$103=""superdense""))"),10.829032879594774)</f>
        <v>10.82903288</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6560</v>
      </c>
    </row>
    <row r="131">
      <c r="A131" s="77" t="s">
        <v>54</v>
      </c>
      <c r="B131" s="3">
        <f>SUM(H2:H103)-B130</f>
        <v>10080</v>
      </c>
    </row>
    <row r="132">
      <c r="A132" s="77" t="s">
        <v>55</v>
      </c>
      <c r="B132" s="3">
        <f>SUM(M2:M103)</f>
        <v>5040</v>
      </c>
    </row>
    <row r="133">
      <c r="A133" s="77" t="s">
        <v>56</v>
      </c>
      <c r="B133" s="3">
        <f>B131/B132</f>
        <v>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1.32</v>
      </c>
      <c r="D2" s="1">
        <v>9.67</v>
      </c>
      <c r="E2" s="1">
        <v>8.35</v>
      </c>
      <c r="F2" s="1">
        <v>0.0</v>
      </c>
      <c r="G2" s="1">
        <v>8.35</v>
      </c>
      <c r="H2" s="1">
        <v>160.0</v>
      </c>
      <c r="I2" s="1">
        <v>19.17</v>
      </c>
      <c r="J2" s="1">
        <v>19.17</v>
      </c>
      <c r="K2" s="1" t="s">
        <v>43</v>
      </c>
      <c r="L2" s="1">
        <v>-160.0</v>
      </c>
      <c r="M2" s="1">
        <v>0.0</v>
      </c>
    </row>
    <row r="3">
      <c r="A3" s="1" t="s">
        <v>41</v>
      </c>
      <c r="B3" s="1" t="s">
        <v>42</v>
      </c>
      <c r="C3" s="1">
        <v>10.01</v>
      </c>
      <c r="D3" s="1">
        <v>18.86</v>
      </c>
      <c r="E3" s="1">
        <v>8.85</v>
      </c>
      <c r="F3" s="1">
        <v>0.0</v>
      </c>
      <c r="G3" s="1">
        <v>8.85</v>
      </c>
      <c r="H3" s="1">
        <v>160.0</v>
      </c>
      <c r="I3" s="1">
        <v>18.09</v>
      </c>
      <c r="J3" s="1">
        <v>18.09</v>
      </c>
      <c r="K3" s="1" t="s">
        <v>43</v>
      </c>
      <c r="L3" s="1">
        <v>-160.0</v>
      </c>
      <c r="M3" s="1">
        <v>0.0</v>
      </c>
    </row>
    <row r="4">
      <c r="A4" s="1" t="s">
        <v>41</v>
      </c>
      <c r="B4" s="1" t="s">
        <v>42</v>
      </c>
      <c r="C4" s="1">
        <v>18.93</v>
      </c>
      <c r="D4" s="1">
        <v>25.5</v>
      </c>
      <c r="E4" s="1">
        <v>6.57</v>
      </c>
      <c r="F4" s="1">
        <v>0.0</v>
      </c>
      <c r="G4" s="1">
        <v>6.57</v>
      </c>
      <c r="H4" s="1">
        <v>160.0</v>
      </c>
      <c r="I4" s="1">
        <v>24.34</v>
      </c>
      <c r="J4" s="1">
        <v>24.34</v>
      </c>
      <c r="K4" s="1" t="s">
        <v>43</v>
      </c>
      <c r="L4" s="1">
        <v>-160.0</v>
      </c>
      <c r="M4" s="1">
        <v>0.0</v>
      </c>
    </row>
    <row r="5">
      <c r="A5" s="1" t="s">
        <v>41</v>
      </c>
      <c r="B5" s="1" t="s">
        <v>42</v>
      </c>
      <c r="C5" s="1">
        <v>25.55</v>
      </c>
      <c r="D5" s="1">
        <v>28.9</v>
      </c>
      <c r="E5" s="1">
        <v>3.35</v>
      </c>
      <c r="F5" s="1">
        <v>0.0</v>
      </c>
      <c r="G5" s="1">
        <v>3.34</v>
      </c>
      <c r="H5" s="1">
        <v>168.0</v>
      </c>
      <c r="I5" s="1">
        <v>50.22</v>
      </c>
      <c r="J5" s="1">
        <v>50.25</v>
      </c>
      <c r="K5" s="1" t="s">
        <v>44</v>
      </c>
      <c r="L5" s="1">
        <v>84.0</v>
      </c>
      <c r="M5" s="1">
        <v>84.0</v>
      </c>
    </row>
    <row r="6">
      <c r="A6" s="1" t="s">
        <v>41</v>
      </c>
      <c r="B6" s="1" t="s">
        <v>42</v>
      </c>
      <c r="C6" s="1">
        <v>29.42</v>
      </c>
      <c r="D6" s="1">
        <v>31.85</v>
      </c>
      <c r="E6" s="1">
        <v>2.43</v>
      </c>
      <c r="F6" s="1">
        <v>0.0</v>
      </c>
      <c r="G6" s="1">
        <v>2.43</v>
      </c>
      <c r="H6" s="1">
        <v>168.0</v>
      </c>
      <c r="I6" s="1">
        <v>69.18</v>
      </c>
      <c r="J6" s="1">
        <v>69.21</v>
      </c>
      <c r="K6" s="1" t="s">
        <v>44</v>
      </c>
      <c r="L6" s="1">
        <v>84.0</v>
      </c>
      <c r="M6" s="1">
        <v>84.0</v>
      </c>
    </row>
    <row r="7">
      <c r="A7" s="1" t="s">
        <v>41</v>
      </c>
      <c r="B7" s="1" t="s">
        <v>42</v>
      </c>
      <c r="C7" s="1">
        <v>31.98</v>
      </c>
      <c r="D7" s="1">
        <v>34.31</v>
      </c>
      <c r="E7" s="1">
        <v>2.33</v>
      </c>
      <c r="F7" s="1">
        <v>0.0</v>
      </c>
      <c r="G7" s="1">
        <v>2.33</v>
      </c>
      <c r="H7" s="1">
        <v>168.0</v>
      </c>
      <c r="I7" s="1">
        <v>72.16</v>
      </c>
      <c r="J7" s="1">
        <v>72.19</v>
      </c>
      <c r="K7" s="1" t="s">
        <v>44</v>
      </c>
      <c r="L7" s="1">
        <v>84.0</v>
      </c>
      <c r="M7" s="1">
        <v>84.0</v>
      </c>
    </row>
    <row r="8">
      <c r="A8" s="1" t="s">
        <v>41</v>
      </c>
      <c r="B8" s="1" t="s">
        <v>42</v>
      </c>
      <c r="C8" s="1">
        <v>34.6</v>
      </c>
      <c r="D8" s="1">
        <v>42.33</v>
      </c>
      <c r="E8" s="1">
        <v>7.73</v>
      </c>
      <c r="F8" s="1">
        <v>0.0</v>
      </c>
      <c r="G8" s="1">
        <v>7.73</v>
      </c>
      <c r="H8" s="1">
        <v>160.0</v>
      </c>
      <c r="I8" s="1">
        <v>20.69</v>
      </c>
      <c r="J8" s="1">
        <v>20.69</v>
      </c>
      <c r="K8" s="1" t="s">
        <v>43</v>
      </c>
      <c r="L8" s="1">
        <v>-160.0</v>
      </c>
      <c r="M8" s="1">
        <v>0.0</v>
      </c>
    </row>
    <row r="9">
      <c r="A9" s="1" t="s">
        <v>41</v>
      </c>
      <c r="B9" s="1" t="s">
        <v>42</v>
      </c>
      <c r="C9" s="1">
        <v>42.36</v>
      </c>
      <c r="D9" s="1">
        <v>46.76</v>
      </c>
      <c r="E9" s="1">
        <v>4.4</v>
      </c>
      <c r="F9" s="1">
        <v>0.0</v>
      </c>
      <c r="G9" s="1">
        <v>4.4</v>
      </c>
      <c r="H9" s="1">
        <v>160.0</v>
      </c>
      <c r="I9" s="1">
        <v>36.4</v>
      </c>
      <c r="J9" s="1">
        <v>36.4</v>
      </c>
      <c r="K9" s="1" t="s">
        <v>43</v>
      </c>
      <c r="L9" s="1">
        <v>-160.0</v>
      </c>
      <c r="M9" s="1">
        <v>0.0</v>
      </c>
    </row>
    <row r="10">
      <c r="A10" s="1" t="s">
        <v>41</v>
      </c>
      <c r="B10" s="1" t="s">
        <v>42</v>
      </c>
      <c r="C10" s="1">
        <v>46.76</v>
      </c>
      <c r="D10" s="1">
        <v>53.67</v>
      </c>
      <c r="E10" s="1">
        <v>6.91</v>
      </c>
      <c r="F10" s="1">
        <v>0.0</v>
      </c>
      <c r="G10" s="1">
        <v>6.91</v>
      </c>
      <c r="H10" s="1">
        <v>160.0</v>
      </c>
      <c r="I10" s="1">
        <v>23.17</v>
      </c>
      <c r="J10" s="1">
        <v>23.17</v>
      </c>
      <c r="K10" s="1" t="s">
        <v>43</v>
      </c>
      <c r="L10" s="1">
        <v>-160.0</v>
      </c>
      <c r="M10" s="1">
        <v>0.0</v>
      </c>
    </row>
    <row r="11">
      <c r="A11" s="1" t="s">
        <v>41</v>
      </c>
      <c r="B11" s="1" t="s">
        <v>42</v>
      </c>
      <c r="C11" s="1">
        <v>53.69</v>
      </c>
      <c r="D11" s="1">
        <v>56.68</v>
      </c>
      <c r="E11" s="1">
        <v>2.99</v>
      </c>
      <c r="F11" s="1">
        <v>0.0</v>
      </c>
      <c r="G11" s="1">
        <v>2.99</v>
      </c>
      <c r="H11" s="1">
        <v>168.0</v>
      </c>
      <c r="I11" s="1">
        <v>56.23</v>
      </c>
      <c r="J11" s="1">
        <v>56.25</v>
      </c>
      <c r="K11" s="1" t="s">
        <v>44</v>
      </c>
      <c r="L11" s="1">
        <v>84.0</v>
      </c>
      <c r="M11" s="1">
        <v>84.0</v>
      </c>
    </row>
    <row r="12">
      <c r="A12" s="1" t="s">
        <v>41</v>
      </c>
      <c r="B12" s="1" t="s">
        <v>42</v>
      </c>
      <c r="C12" s="1">
        <v>56.95</v>
      </c>
      <c r="D12" s="1">
        <v>59.62</v>
      </c>
      <c r="E12" s="1">
        <v>2.67</v>
      </c>
      <c r="F12" s="1">
        <v>0.0</v>
      </c>
      <c r="G12" s="1">
        <v>2.67</v>
      </c>
      <c r="H12" s="1">
        <v>168.0</v>
      </c>
      <c r="I12" s="1">
        <v>62.9</v>
      </c>
      <c r="J12" s="1">
        <v>62.92</v>
      </c>
      <c r="K12" s="1" t="s">
        <v>44</v>
      </c>
      <c r="L12" s="1">
        <v>84.0</v>
      </c>
      <c r="M12" s="1">
        <v>84.0</v>
      </c>
    </row>
    <row r="13">
      <c r="A13" s="1" t="s">
        <v>41</v>
      </c>
      <c r="B13" s="1" t="s">
        <v>42</v>
      </c>
      <c r="C13" s="1">
        <v>59.7</v>
      </c>
      <c r="D13" s="1">
        <v>62.71</v>
      </c>
      <c r="E13" s="1">
        <v>3.01</v>
      </c>
      <c r="F13" s="1">
        <v>0.0</v>
      </c>
      <c r="G13" s="1">
        <v>3.01</v>
      </c>
      <c r="H13" s="1">
        <v>168.0</v>
      </c>
      <c r="I13" s="1">
        <v>55.73</v>
      </c>
      <c r="J13" s="1">
        <v>55.75</v>
      </c>
      <c r="K13" s="1" t="s">
        <v>44</v>
      </c>
      <c r="L13" s="1">
        <v>84.0</v>
      </c>
      <c r="M13" s="1">
        <v>84.0</v>
      </c>
    </row>
    <row r="14">
      <c r="A14" s="1" t="s">
        <v>41</v>
      </c>
      <c r="B14" s="1" t="s">
        <v>42</v>
      </c>
      <c r="C14" s="1">
        <v>62.85</v>
      </c>
      <c r="D14" s="1">
        <v>69.77</v>
      </c>
      <c r="E14" s="1">
        <v>6.92</v>
      </c>
      <c r="F14" s="1">
        <v>0.0</v>
      </c>
      <c r="G14" s="1">
        <v>6.92</v>
      </c>
      <c r="H14" s="1">
        <v>160.0</v>
      </c>
      <c r="I14" s="1">
        <v>23.14</v>
      </c>
      <c r="J14" s="1">
        <v>23.14</v>
      </c>
      <c r="K14" s="1" t="s">
        <v>43</v>
      </c>
      <c r="L14" s="1">
        <v>-160.0</v>
      </c>
      <c r="M14" s="1">
        <v>0.0</v>
      </c>
    </row>
    <row r="15">
      <c r="A15" s="1" t="s">
        <v>41</v>
      </c>
      <c r="B15" s="1" t="s">
        <v>42</v>
      </c>
      <c r="C15" s="1">
        <v>69.79</v>
      </c>
      <c r="D15" s="1">
        <v>77.98</v>
      </c>
      <c r="E15" s="1">
        <v>8.19</v>
      </c>
      <c r="F15" s="1">
        <v>0.0</v>
      </c>
      <c r="G15" s="1">
        <v>8.19</v>
      </c>
      <c r="H15" s="1">
        <v>160.0</v>
      </c>
      <c r="I15" s="1">
        <v>19.53</v>
      </c>
      <c r="J15" s="1">
        <v>19.53</v>
      </c>
      <c r="K15" s="1" t="s">
        <v>43</v>
      </c>
      <c r="L15" s="1">
        <v>-160.0</v>
      </c>
      <c r="M15" s="1">
        <v>0.0</v>
      </c>
    </row>
    <row r="16">
      <c r="A16" s="1" t="s">
        <v>41</v>
      </c>
      <c r="B16" s="1" t="s">
        <v>42</v>
      </c>
      <c r="C16" s="1">
        <v>77.98</v>
      </c>
      <c r="D16" s="1">
        <v>83.91</v>
      </c>
      <c r="E16" s="1">
        <v>5.93</v>
      </c>
      <c r="F16" s="1">
        <v>0.0</v>
      </c>
      <c r="G16" s="1">
        <v>5.93</v>
      </c>
      <c r="H16" s="1">
        <v>160.0</v>
      </c>
      <c r="I16" s="1">
        <v>27.0</v>
      </c>
      <c r="J16" s="1">
        <v>27.0</v>
      </c>
      <c r="K16" s="1" t="s">
        <v>43</v>
      </c>
      <c r="L16" s="1">
        <v>-160.0</v>
      </c>
      <c r="M16" s="1">
        <v>0.0</v>
      </c>
    </row>
    <row r="17">
      <c r="A17" s="1" t="s">
        <v>41</v>
      </c>
      <c r="B17" s="1" t="s">
        <v>42</v>
      </c>
      <c r="C17" s="1">
        <v>84.21</v>
      </c>
      <c r="D17" s="1">
        <v>86.72</v>
      </c>
      <c r="E17" s="1">
        <v>2.51</v>
      </c>
      <c r="F17" s="1">
        <v>0.0</v>
      </c>
      <c r="G17" s="1">
        <v>2.51</v>
      </c>
      <c r="H17" s="1">
        <v>168.0</v>
      </c>
      <c r="I17" s="1">
        <v>66.99</v>
      </c>
      <c r="J17" s="1">
        <v>67.02</v>
      </c>
      <c r="K17" s="1" t="s">
        <v>44</v>
      </c>
      <c r="L17" s="1">
        <v>84.0</v>
      </c>
      <c r="M17" s="1">
        <v>84.0</v>
      </c>
    </row>
    <row r="18">
      <c r="A18" s="1" t="s">
        <v>41</v>
      </c>
      <c r="B18" s="1" t="s">
        <v>42</v>
      </c>
      <c r="C18" s="1">
        <v>86.9</v>
      </c>
      <c r="D18" s="1">
        <v>89.06</v>
      </c>
      <c r="E18" s="1">
        <v>2.16</v>
      </c>
      <c r="F18" s="1">
        <v>0.0</v>
      </c>
      <c r="G18" s="1">
        <v>2.16</v>
      </c>
      <c r="H18" s="1">
        <v>168.0</v>
      </c>
      <c r="I18" s="1">
        <v>77.72</v>
      </c>
      <c r="J18" s="1">
        <v>77.75</v>
      </c>
      <c r="K18" s="1" t="s">
        <v>44</v>
      </c>
      <c r="L18" s="1">
        <v>84.0</v>
      </c>
      <c r="M18" s="1">
        <v>84.0</v>
      </c>
    </row>
    <row r="19">
      <c r="A19" s="1" t="s">
        <v>41</v>
      </c>
      <c r="B19" s="1" t="s">
        <v>42</v>
      </c>
      <c r="C19" s="1">
        <v>89.23</v>
      </c>
      <c r="D19" s="1">
        <v>91.35</v>
      </c>
      <c r="E19" s="1">
        <v>2.13</v>
      </c>
      <c r="F19" s="1">
        <v>0.0</v>
      </c>
      <c r="G19" s="1">
        <v>2.13</v>
      </c>
      <c r="H19" s="1">
        <v>168.0</v>
      </c>
      <c r="I19" s="1">
        <v>78.98</v>
      </c>
      <c r="J19" s="1">
        <v>79.01</v>
      </c>
      <c r="K19" s="1" t="s">
        <v>44</v>
      </c>
      <c r="L19" s="1">
        <v>84.0</v>
      </c>
      <c r="M19" s="1">
        <v>84.0</v>
      </c>
    </row>
    <row r="20">
      <c r="A20" s="1" t="s">
        <v>41</v>
      </c>
      <c r="B20" s="1" t="s">
        <v>42</v>
      </c>
      <c r="C20" s="1">
        <v>91.68</v>
      </c>
      <c r="D20" s="1">
        <v>98.47</v>
      </c>
      <c r="E20" s="1">
        <v>6.79</v>
      </c>
      <c r="F20" s="1">
        <v>0.0</v>
      </c>
      <c r="G20" s="1">
        <v>6.79</v>
      </c>
      <c r="H20" s="1">
        <v>160.0</v>
      </c>
      <c r="I20" s="1">
        <v>23.56</v>
      </c>
      <c r="J20" s="1">
        <v>23.56</v>
      </c>
      <c r="K20" s="1" t="s">
        <v>43</v>
      </c>
      <c r="L20" s="1">
        <v>-160.0</v>
      </c>
      <c r="M20" s="1">
        <v>0.0</v>
      </c>
    </row>
    <row r="21">
      <c r="A21" s="1" t="s">
        <v>41</v>
      </c>
      <c r="B21" s="1" t="s">
        <v>42</v>
      </c>
      <c r="C21" s="1">
        <v>98.53</v>
      </c>
      <c r="D21" s="1">
        <v>105.54</v>
      </c>
      <c r="E21" s="1">
        <v>7.01</v>
      </c>
      <c r="F21" s="1">
        <v>0.0</v>
      </c>
      <c r="G21" s="1">
        <v>7.01</v>
      </c>
      <c r="H21" s="1">
        <v>160.0</v>
      </c>
      <c r="I21" s="1">
        <v>22.83</v>
      </c>
      <c r="J21" s="1">
        <v>22.83</v>
      </c>
      <c r="K21" s="1" t="s">
        <v>43</v>
      </c>
      <c r="L21" s="1">
        <v>-160.0</v>
      </c>
      <c r="M21" s="1">
        <v>0.0</v>
      </c>
    </row>
    <row r="22">
      <c r="A22" s="1" t="s">
        <v>41</v>
      </c>
      <c r="B22" s="1" t="s">
        <v>42</v>
      </c>
      <c r="C22" s="1">
        <v>105.58</v>
      </c>
      <c r="D22" s="1">
        <v>114.2</v>
      </c>
      <c r="E22" s="1">
        <v>8.62</v>
      </c>
      <c r="F22" s="1">
        <v>0.0</v>
      </c>
      <c r="G22" s="1">
        <v>8.62</v>
      </c>
      <c r="H22" s="1">
        <v>160.0</v>
      </c>
      <c r="I22" s="1">
        <v>18.57</v>
      </c>
      <c r="J22" s="1">
        <v>18.57</v>
      </c>
      <c r="K22" s="1" t="s">
        <v>43</v>
      </c>
      <c r="L22" s="1">
        <v>-160.0</v>
      </c>
      <c r="M22" s="1">
        <v>0.0</v>
      </c>
    </row>
    <row r="23">
      <c r="A23" s="1" t="s">
        <v>41</v>
      </c>
      <c r="B23" s="1" t="s">
        <v>42</v>
      </c>
      <c r="C23" s="1">
        <v>114.28</v>
      </c>
      <c r="D23" s="1">
        <v>117.15</v>
      </c>
      <c r="E23" s="1">
        <v>2.87</v>
      </c>
      <c r="F23" s="1">
        <v>0.0</v>
      </c>
      <c r="G23" s="1">
        <v>2.86</v>
      </c>
      <c r="H23" s="1">
        <v>168.0</v>
      </c>
      <c r="I23" s="1">
        <v>58.62</v>
      </c>
      <c r="J23" s="1">
        <v>58.65</v>
      </c>
      <c r="K23" s="1" t="s">
        <v>44</v>
      </c>
      <c r="L23" s="1">
        <v>84.0</v>
      </c>
      <c r="M23" s="1">
        <v>84.0</v>
      </c>
    </row>
    <row r="24">
      <c r="A24" s="1" t="s">
        <v>41</v>
      </c>
      <c r="B24" s="1" t="s">
        <v>42</v>
      </c>
      <c r="C24" s="1">
        <v>117.41</v>
      </c>
      <c r="D24" s="1">
        <v>120.45</v>
      </c>
      <c r="E24" s="1">
        <v>3.04</v>
      </c>
      <c r="F24" s="1">
        <v>0.0</v>
      </c>
      <c r="G24" s="1">
        <v>3.03</v>
      </c>
      <c r="H24" s="1">
        <v>168.0</v>
      </c>
      <c r="I24" s="1">
        <v>55.35</v>
      </c>
      <c r="J24" s="1">
        <v>55.37</v>
      </c>
      <c r="K24" s="1" t="s">
        <v>44</v>
      </c>
      <c r="L24" s="1">
        <v>84.0</v>
      </c>
      <c r="M24" s="1">
        <v>84.0</v>
      </c>
    </row>
    <row r="25">
      <c r="A25" s="1" t="s">
        <v>41</v>
      </c>
      <c r="B25" s="1" t="s">
        <v>42</v>
      </c>
      <c r="C25" s="1">
        <v>120.67</v>
      </c>
      <c r="D25" s="1">
        <v>123.08</v>
      </c>
      <c r="E25" s="1">
        <v>2.4</v>
      </c>
      <c r="F25" s="1">
        <v>0.0</v>
      </c>
      <c r="G25" s="1">
        <v>2.4</v>
      </c>
      <c r="H25" s="1">
        <v>168.0</v>
      </c>
      <c r="I25" s="1">
        <v>69.91</v>
      </c>
      <c r="J25" s="1">
        <v>69.95</v>
      </c>
      <c r="K25" s="1" t="s">
        <v>44</v>
      </c>
      <c r="L25" s="1">
        <v>84.0</v>
      </c>
      <c r="M25" s="1">
        <v>84.0</v>
      </c>
    </row>
    <row r="26">
      <c r="A26" s="1" t="s">
        <v>41</v>
      </c>
      <c r="B26" s="1" t="s">
        <v>42</v>
      </c>
      <c r="C26" s="1">
        <v>123.26</v>
      </c>
      <c r="D26" s="1">
        <v>131.95</v>
      </c>
      <c r="E26" s="1">
        <v>8.69</v>
      </c>
      <c r="F26" s="1">
        <v>0.0</v>
      </c>
      <c r="G26" s="1">
        <v>8.69</v>
      </c>
      <c r="H26" s="1">
        <v>160.0</v>
      </c>
      <c r="I26" s="1">
        <v>18.42</v>
      </c>
      <c r="J26" s="1">
        <v>18.42</v>
      </c>
      <c r="K26" s="1" t="s">
        <v>43</v>
      </c>
      <c r="L26" s="1">
        <v>-160.0</v>
      </c>
      <c r="M26" s="1">
        <v>0.0</v>
      </c>
    </row>
    <row r="27">
      <c r="A27" s="1" t="s">
        <v>41</v>
      </c>
      <c r="B27" s="1" t="s">
        <v>42</v>
      </c>
      <c r="C27" s="1">
        <v>131.99</v>
      </c>
      <c r="D27" s="1">
        <v>138.7</v>
      </c>
      <c r="E27" s="1">
        <v>6.71</v>
      </c>
      <c r="F27" s="1">
        <v>0.0</v>
      </c>
      <c r="G27" s="1">
        <v>6.71</v>
      </c>
      <c r="H27" s="1">
        <v>160.0</v>
      </c>
      <c r="I27" s="1">
        <v>23.85</v>
      </c>
      <c r="J27" s="1">
        <v>23.85</v>
      </c>
      <c r="K27" s="1" t="s">
        <v>43</v>
      </c>
      <c r="L27" s="1">
        <v>-160.0</v>
      </c>
      <c r="M27" s="1">
        <v>0.0</v>
      </c>
    </row>
    <row r="28">
      <c r="A28" s="1" t="s">
        <v>41</v>
      </c>
      <c r="B28" s="1" t="s">
        <v>42</v>
      </c>
      <c r="C28" s="1">
        <v>138.72</v>
      </c>
      <c r="D28" s="1">
        <v>143.45</v>
      </c>
      <c r="E28" s="1">
        <v>4.72</v>
      </c>
      <c r="F28" s="1">
        <v>0.0</v>
      </c>
      <c r="G28" s="1">
        <v>4.72</v>
      </c>
      <c r="H28" s="1">
        <v>160.0</v>
      </c>
      <c r="I28" s="1">
        <v>33.89</v>
      </c>
      <c r="J28" s="1">
        <v>33.89</v>
      </c>
      <c r="K28" s="1" t="s">
        <v>43</v>
      </c>
      <c r="L28" s="1">
        <v>-160.0</v>
      </c>
      <c r="M28" s="1">
        <v>0.0</v>
      </c>
    </row>
    <row r="29">
      <c r="A29" s="1" t="s">
        <v>41</v>
      </c>
      <c r="B29" s="1" t="s">
        <v>42</v>
      </c>
      <c r="C29" s="1">
        <v>143.5</v>
      </c>
      <c r="D29" s="1">
        <v>145.97</v>
      </c>
      <c r="E29" s="1">
        <v>2.47</v>
      </c>
      <c r="F29" s="1">
        <v>0.0</v>
      </c>
      <c r="G29" s="1">
        <v>2.47</v>
      </c>
      <c r="H29" s="1">
        <v>168.0</v>
      </c>
      <c r="I29" s="1">
        <v>67.99</v>
      </c>
      <c r="J29" s="1">
        <v>68.02</v>
      </c>
      <c r="K29" s="1" t="s">
        <v>44</v>
      </c>
      <c r="L29" s="1">
        <v>84.0</v>
      </c>
      <c r="M29" s="1">
        <v>84.0</v>
      </c>
    </row>
    <row r="30">
      <c r="A30" s="1" t="s">
        <v>41</v>
      </c>
      <c r="B30" s="1" t="s">
        <v>42</v>
      </c>
      <c r="C30" s="1">
        <v>146.23</v>
      </c>
      <c r="D30" s="1">
        <v>149.41</v>
      </c>
      <c r="E30" s="1">
        <v>3.18</v>
      </c>
      <c r="F30" s="1">
        <v>0.0</v>
      </c>
      <c r="G30" s="1">
        <v>3.18</v>
      </c>
      <c r="H30" s="1">
        <v>168.0</v>
      </c>
      <c r="I30" s="1">
        <v>52.81</v>
      </c>
      <c r="J30" s="1">
        <v>52.82</v>
      </c>
      <c r="K30" s="1" t="s">
        <v>44</v>
      </c>
      <c r="L30" s="1">
        <v>84.0</v>
      </c>
      <c r="M30" s="1">
        <v>84.0</v>
      </c>
    </row>
    <row r="31">
      <c r="A31" s="1" t="s">
        <v>41</v>
      </c>
      <c r="B31" s="1" t="s">
        <v>42</v>
      </c>
      <c r="C31" s="1">
        <v>150.06</v>
      </c>
      <c r="D31" s="1">
        <v>152.81</v>
      </c>
      <c r="E31" s="1">
        <v>2.75</v>
      </c>
      <c r="F31" s="1">
        <v>0.0</v>
      </c>
      <c r="G31" s="1">
        <v>2.75</v>
      </c>
      <c r="H31" s="1">
        <v>168.0</v>
      </c>
      <c r="I31" s="1">
        <v>61.1</v>
      </c>
      <c r="J31" s="1">
        <v>61.12</v>
      </c>
      <c r="K31" s="1" t="s">
        <v>44</v>
      </c>
      <c r="L31" s="1">
        <v>84.0</v>
      </c>
      <c r="M31" s="1">
        <v>84.0</v>
      </c>
    </row>
    <row r="32">
      <c r="A32" s="1" t="s">
        <v>41</v>
      </c>
      <c r="B32" s="1" t="s">
        <v>42</v>
      </c>
      <c r="C32" s="1">
        <v>152.97</v>
      </c>
      <c r="D32" s="1">
        <v>160.28</v>
      </c>
      <c r="E32" s="1">
        <v>7.31</v>
      </c>
      <c r="F32" s="1">
        <v>0.0</v>
      </c>
      <c r="G32" s="1">
        <v>7.31</v>
      </c>
      <c r="H32" s="1">
        <v>160.0</v>
      </c>
      <c r="I32" s="1">
        <v>21.88</v>
      </c>
      <c r="J32" s="1">
        <v>21.88</v>
      </c>
      <c r="K32" s="1" t="s">
        <v>43</v>
      </c>
      <c r="L32" s="1">
        <v>-160.0</v>
      </c>
      <c r="M32" s="1">
        <v>0.0</v>
      </c>
    </row>
    <row r="33">
      <c r="A33" s="1" t="s">
        <v>41</v>
      </c>
      <c r="B33" s="1" t="s">
        <v>42</v>
      </c>
      <c r="C33" s="1">
        <v>160.3</v>
      </c>
      <c r="D33" s="1">
        <v>166.86</v>
      </c>
      <c r="E33" s="1">
        <v>6.56</v>
      </c>
      <c r="F33" s="1">
        <v>0.0</v>
      </c>
      <c r="G33" s="1">
        <v>6.56</v>
      </c>
      <c r="H33" s="1">
        <v>160.0</v>
      </c>
      <c r="I33" s="1">
        <v>24.39</v>
      </c>
      <c r="J33" s="1">
        <v>24.39</v>
      </c>
      <c r="K33" s="1" t="s">
        <v>43</v>
      </c>
      <c r="L33" s="1">
        <v>-160.0</v>
      </c>
      <c r="M33" s="1">
        <v>0.0</v>
      </c>
    </row>
    <row r="34">
      <c r="A34" s="1" t="s">
        <v>41</v>
      </c>
      <c r="B34" s="1" t="s">
        <v>42</v>
      </c>
      <c r="C34" s="1">
        <v>166.94</v>
      </c>
      <c r="D34" s="1">
        <v>173.66</v>
      </c>
      <c r="E34" s="1">
        <v>6.72</v>
      </c>
      <c r="F34" s="1">
        <v>0.0</v>
      </c>
      <c r="G34" s="1">
        <v>6.72</v>
      </c>
      <c r="H34" s="1">
        <v>160.0</v>
      </c>
      <c r="I34" s="1">
        <v>23.8</v>
      </c>
      <c r="J34" s="1">
        <v>23.8</v>
      </c>
      <c r="K34" s="1" t="s">
        <v>43</v>
      </c>
      <c r="L34" s="1">
        <v>-160.0</v>
      </c>
      <c r="M34" s="1">
        <v>0.0</v>
      </c>
    </row>
    <row r="35">
      <c r="A35" s="1" t="s">
        <v>41</v>
      </c>
      <c r="B35" s="1" t="s">
        <v>42</v>
      </c>
      <c r="C35" s="1">
        <v>173.83</v>
      </c>
      <c r="D35" s="1">
        <v>176.57</v>
      </c>
      <c r="E35" s="1">
        <v>2.75</v>
      </c>
      <c r="F35" s="1">
        <v>0.0</v>
      </c>
      <c r="G35" s="1">
        <v>2.75</v>
      </c>
      <c r="H35" s="1">
        <v>168.0</v>
      </c>
      <c r="I35" s="1">
        <v>61.12</v>
      </c>
      <c r="J35" s="1">
        <v>61.14</v>
      </c>
      <c r="K35" s="1" t="s">
        <v>44</v>
      </c>
      <c r="L35" s="1">
        <v>84.0</v>
      </c>
      <c r="M35" s="1">
        <v>84.0</v>
      </c>
    </row>
    <row r="36">
      <c r="A36" s="1" t="s">
        <v>41</v>
      </c>
      <c r="B36" s="1" t="s">
        <v>42</v>
      </c>
      <c r="C36" s="1">
        <v>176.74</v>
      </c>
      <c r="D36" s="1">
        <v>178.61</v>
      </c>
      <c r="E36" s="1">
        <v>1.87</v>
      </c>
      <c r="F36" s="1">
        <v>0.0</v>
      </c>
      <c r="G36" s="1">
        <v>1.87</v>
      </c>
      <c r="H36" s="1">
        <v>168.0</v>
      </c>
      <c r="I36" s="1">
        <v>89.86</v>
      </c>
      <c r="J36" s="1">
        <v>89.91</v>
      </c>
      <c r="K36" s="1" t="s">
        <v>44</v>
      </c>
      <c r="L36" s="1">
        <v>84.0</v>
      </c>
      <c r="M36" s="1">
        <v>84.0</v>
      </c>
    </row>
    <row r="37">
      <c r="A37" s="1" t="s">
        <v>41</v>
      </c>
      <c r="B37" s="1" t="s">
        <v>42</v>
      </c>
      <c r="C37" s="1">
        <v>178.72</v>
      </c>
      <c r="D37" s="1">
        <v>181.01</v>
      </c>
      <c r="E37" s="1">
        <v>2.29</v>
      </c>
      <c r="F37" s="1">
        <v>0.0</v>
      </c>
      <c r="G37" s="1">
        <v>2.29</v>
      </c>
      <c r="H37" s="1">
        <v>168.0</v>
      </c>
      <c r="I37" s="1">
        <v>73.3</v>
      </c>
      <c r="J37" s="1">
        <v>73.34</v>
      </c>
      <c r="K37" s="1" t="s">
        <v>44</v>
      </c>
      <c r="L37" s="1">
        <v>84.0</v>
      </c>
      <c r="M37" s="1">
        <v>84.0</v>
      </c>
    </row>
    <row r="38">
      <c r="A38" s="1" t="s">
        <v>41</v>
      </c>
      <c r="B38" s="1" t="s">
        <v>42</v>
      </c>
      <c r="C38" s="1">
        <v>181.14</v>
      </c>
      <c r="D38" s="1">
        <v>188.26</v>
      </c>
      <c r="E38" s="1">
        <v>7.13</v>
      </c>
      <c r="F38" s="1">
        <v>0.0</v>
      </c>
      <c r="G38" s="1">
        <v>7.13</v>
      </c>
      <c r="H38" s="1">
        <v>160.0</v>
      </c>
      <c r="I38" s="1">
        <v>22.45</v>
      </c>
      <c r="J38" s="1">
        <v>22.45</v>
      </c>
      <c r="K38" s="1" t="s">
        <v>43</v>
      </c>
      <c r="L38" s="1">
        <v>-160.0</v>
      </c>
      <c r="M38" s="1">
        <v>0.0</v>
      </c>
    </row>
    <row r="39">
      <c r="A39" s="1" t="s">
        <v>41</v>
      </c>
      <c r="B39" s="1" t="s">
        <v>42</v>
      </c>
      <c r="C39" s="1">
        <v>188.3</v>
      </c>
      <c r="D39" s="1">
        <v>197.17</v>
      </c>
      <c r="E39" s="1">
        <v>8.87</v>
      </c>
      <c r="F39" s="1">
        <v>0.0</v>
      </c>
      <c r="G39" s="1">
        <v>8.87</v>
      </c>
      <c r="H39" s="1">
        <v>160.0</v>
      </c>
      <c r="I39" s="1">
        <v>18.03</v>
      </c>
      <c r="J39" s="1">
        <v>18.03</v>
      </c>
      <c r="K39" s="1" t="s">
        <v>43</v>
      </c>
      <c r="L39" s="1">
        <v>-160.0</v>
      </c>
      <c r="M39" s="1">
        <v>0.0</v>
      </c>
    </row>
    <row r="40">
      <c r="A40" s="1" t="s">
        <v>41</v>
      </c>
      <c r="B40" s="1" t="s">
        <v>42</v>
      </c>
      <c r="C40" s="1">
        <v>197.32</v>
      </c>
      <c r="D40" s="1">
        <v>203.54</v>
      </c>
      <c r="E40" s="1">
        <v>6.22</v>
      </c>
      <c r="F40" s="1">
        <v>0.0</v>
      </c>
      <c r="G40" s="1">
        <v>6.22</v>
      </c>
      <c r="H40" s="1">
        <v>160.0</v>
      </c>
      <c r="I40" s="1">
        <v>25.7</v>
      </c>
      <c r="J40" s="1">
        <v>25.7</v>
      </c>
      <c r="K40" s="1" t="s">
        <v>43</v>
      </c>
      <c r="L40" s="1">
        <v>-160.0</v>
      </c>
      <c r="M40" s="1">
        <v>0.0</v>
      </c>
    </row>
    <row r="41">
      <c r="A41" s="1" t="s">
        <v>41</v>
      </c>
      <c r="B41" s="1" t="s">
        <v>42</v>
      </c>
      <c r="C41" s="1">
        <v>203.71</v>
      </c>
      <c r="D41" s="1">
        <v>205.74</v>
      </c>
      <c r="E41" s="1">
        <v>2.03</v>
      </c>
      <c r="F41" s="1">
        <v>0.0</v>
      </c>
      <c r="G41" s="1">
        <v>2.03</v>
      </c>
      <c r="H41" s="1">
        <v>168.0</v>
      </c>
      <c r="I41" s="1">
        <v>82.66</v>
      </c>
      <c r="J41" s="1">
        <v>82.7</v>
      </c>
      <c r="K41" s="1" t="s">
        <v>44</v>
      </c>
      <c r="L41" s="1">
        <v>84.0</v>
      </c>
      <c r="M41" s="1">
        <v>84.0</v>
      </c>
    </row>
    <row r="42">
      <c r="A42" s="1" t="s">
        <v>41</v>
      </c>
      <c r="B42" s="1" t="s">
        <v>42</v>
      </c>
      <c r="C42" s="1">
        <v>205.98</v>
      </c>
      <c r="D42" s="1">
        <v>208.71</v>
      </c>
      <c r="E42" s="1">
        <v>2.73</v>
      </c>
      <c r="F42" s="1">
        <v>0.0</v>
      </c>
      <c r="G42" s="1">
        <v>2.73</v>
      </c>
      <c r="H42" s="1">
        <v>168.0</v>
      </c>
      <c r="I42" s="1">
        <v>61.62</v>
      </c>
      <c r="J42" s="1">
        <v>61.64</v>
      </c>
      <c r="K42" s="1" t="s">
        <v>44</v>
      </c>
      <c r="L42" s="1">
        <v>84.0</v>
      </c>
      <c r="M42" s="1">
        <v>84.0</v>
      </c>
    </row>
    <row r="43">
      <c r="A43" s="1" t="s">
        <v>41</v>
      </c>
      <c r="B43" s="1" t="s">
        <v>42</v>
      </c>
      <c r="C43" s="1">
        <v>208.96</v>
      </c>
      <c r="D43" s="1">
        <v>211.24</v>
      </c>
      <c r="E43" s="1">
        <v>2.28</v>
      </c>
      <c r="F43" s="1">
        <v>0.0</v>
      </c>
      <c r="G43" s="1">
        <v>2.28</v>
      </c>
      <c r="H43" s="1">
        <v>168.0</v>
      </c>
      <c r="I43" s="1">
        <v>73.52</v>
      </c>
      <c r="J43" s="1">
        <v>73.56</v>
      </c>
      <c r="K43" s="1" t="s">
        <v>44</v>
      </c>
      <c r="L43" s="1">
        <v>84.0</v>
      </c>
      <c r="M43" s="1">
        <v>84.0</v>
      </c>
    </row>
    <row r="44">
      <c r="A44" s="1" t="s">
        <v>41</v>
      </c>
      <c r="B44" s="1" t="s">
        <v>42</v>
      </c>
      <c r="C44" s="1">
        <v>211.47</v>
      </c>
      <c r="D44" s="1">
        <v>216.13</v>
      </c>
      <c r="E44" s="1">
        <v>4.65</v>
      </c>
      <c r="F44" s="1">
        <v>0.0</v>
      </c>
      <c r="G44" s="1">
        <v>4.65</v>
      </c>
      <c r="H44" s="1">
        <v>160.0</v>
      </c>
      <c r="I44" s="1">
        <v>34.37</v>
      </c>
      <c r="J44" s="1">
        <v>34.37</v>
      </c>
      <c r="K44" s="1" t="s">
        <v>43</v>
      </c>
      <c r="L44" s="1">
        <v>-160.0</v>
      </c>
      <c r="M44" s="1">
        <v>0.0</v>
      </c>
    </row>
    <row r="45">
      <c r="A45" s="1" t="s">
        <v>41</v>
      </c>
      <c r="B45" s="1" t="s">
        <v>42</v>
      </c>
      <c r="C45" s="1">
        <v>216.16</v>
      </c>
      <c r="D45" s="1">
        <v>223.65</v>
      </c>
      <c r="E45" s="1">
        <v>7.49</v>
      </c>
      <c r="F45" s="1">
        <v>0.0</v>
      </c>
      <c r="G45" s="1">
        <v>7.49</v>
      </c>
      <c r="H45" s="1">
        <v>160.0</v>
      </c>
      <c r="I45" s="1">
        <v>21.36</v>
      </c>
      <c r="J45" s="1">
        <v>21.36</v>
      </c>
      <c r="K45" s="1" t="s">
        <v>43</v>
      </c>
      <c r="L45" s="1">
        <v>-160.0</v>
      </c>
      <c r="M45" s="1">
        <v>0.0</v>
      </c>
    </row>
    <row r="46">
      <c r="A46" s="1" t="s">
        <v>41</v>
      </c>
      <c r="B46" s="1" t="s">
        <v>42</v>
      </c>
      <c r="C46" s="1">
        <v>223.71</v>
      </c>
      <c r="D46" s="1">
        <v>229.53</v>
      </c>
      <c r="E46" s="1">
        <v>5.82</v>
      </c>
      <c r="F46" s="1">
        <v>0.0</v>
      </c>
      <c r="G46" s="1">
        <v>5.82</v>
      </c>
      <c r="H46" s="1">
        <v>160.0</v>
      </c>
      <c r="I46" s="1">
        <v>27.5</v>
      </c>
      <c r="J46" s="1">
        <v>27.5</v>
      </c>
      <c r="K46" s="1" t="s">
        <v>43</v>
      </c>
      <c r="L46" s="1">
        <v>-160.0</v>
      </c>
      <c r="M46" s="1">
        <v>0.0</v>
      </c>
    </row>
    <row r="47">
      <c r="A47" s="1" t="s">
        <v>41</v>
      </c>
      <c r="B47" s="1" t="s">
        <v>42</v>
      </c>
      <c r="C47" s="1">
        <v>229.57</v>
      </c>
      <c r="D47" s="1">
        <v>231.86</v>
      </c>
      <c r="E47" s="1">
        <v>2.29</v>
      </c>
      <c r="F47" s="1">
        <v>0.0</v>
      </c>
      <c r="G47" s="1">
        <v>2.29</v>
      </c>
      <c r="H47" s="1">
        <v>168.0</v>
      </c>
      <c r="I47" s="1">
        <v>73.42</v>
      </c>
      <c r="J47" s="1">
        <v>73.46</v>
      </c>
      <c r="K47" s="1" t="s">
        <v>44</v>
      </c>
      <c r="L47" s="1">
        <v>84.0</v>
      </c>
      <c r="M47" s="1">
        <v>84.0</v>
      </c>
    </row>
    <row r="48">
      <c r="A48" s="1" t="s">
        <v>41</v>
      </c>
      <c r="B48" s="1" t="s">
        <v>42</v>
      </c>
      <c r="C48" s="1">
        <v>232.14</v>
      </c>
      <c r="D48" s="1">
        <v>235.53</v>
      </c>
      <c r="E48" s="1">
        <v>3.39</v>
      </c>
      <c r="F48" s="1">
        <v>0.0</v>
      </c>
      <c r="G48" s="1">
        <v>3.39</v>
      </c>
      <c r="H48" s="1">
        <v>168.0</v>
      </c>
      <c r="I48" s="1">
        <v>49.58</v>
      </c>
      <c r="J48" s="1">
        <v>49.6</v>
      </c>
      <c r="K48" s="1" t="s">
        <v>44</v>
      </c>
      <c r="L48" s="1">
        <v>84.0</v>
      </c>
      <c r="M48" s="1">
        <v>84.0</v>
      </c>
    </row>
    <row r="49">
      <c r="A49" s="1" t="s">
        <v>41</v>
      </c>
      <c r="B49" s="1" t="s">
        <v>42</v>
      </c>
      <c r="C49" s="1">
        <v>236.46</v>
      </c>
      <c r="D49" s="1">
        <v>239.5</v>
      </c>
      <c r="E49" s="1">
        <v>3.04</v>
      </c>
      <c r="F49" s="1">
        <v>0.0</v>
      </c>
      <c r="G49" s="1">
        <v>3.04</v>
      </c>
      <c r="H49" s="1">
        <v>168.0</v>
      </c>
      <c r="I49" s="1">
        <v>55.19</v>
      </c>
      <c r="J49" s="1">
        <v>55.21</v>
      </c>
      <c r="K49" s="1" t="s">
        <v>44</v>
      </c>
      <c r="L49" s="1">
        <v>84.0</v>
      </c>
      <c r="M49" s="1">
        <v>84.0</v>
      </c>
    </row>
    <row r="50">
      <c r="A50" s="1" t="s">
        <v>41</v>
      </c>
      <c r="B50" s="1" t="s">
        <v>42</v>
      </c>
      <c r="C50" s="1">
        <v>239.69</v>
      </c>
      <c r="D50" s="1">
        <v>245.74</v>
      </c>
      <c r="E50" s="1">
        <v>6.05</v>
      </c>
      <c r="F50" s="1">
        <v>0.0</v>
      </c>
      <c r="G50" s="1">
        <v>6.05</v>
      </c>
      <c r="H50" s="1">
        <v>160.0</v>
      </c>
      <c r="I50" s="1">
        <v>26.46</v>
      </c>
      <c r="J50" s="1">
        <v>26.46</v>
      </c>
      <c r="K50" s="1" t="s">
        <v>43</v>
      </c>
      <c r="L50" s="1">
        <v>-160.0</v>
      </c>
      <c r="M50" s="1">
        <v>0.0</v>
      </c>
    </row>
    <row r="51">
      <c r="A51" s="1" t="s">
        <v>41</v>
      </c>
      <c r="B51" s="1" t="s">
        <v>42</v>
      </c>
      <c r="C51" s="1">
        <v>245.8</v>
      </c>
      <c r="D51" s="1">
        <v>251.4</v>
      </c>
      <c r="E51" s="1">
        <v>5.61</v>
      </c>
      <c r="F51" s="1">
        <v>0.0</v>
      </c>
      <c r="G51" s="1">
        <v>5.61</v>
      </c>
      <c r="H51" s="1">
        <v>160.0</v>
      </c>
      <c r="I51" s="1">
        <v>28.54</v>
      </c>
      <c r="J51" s="1">
        <v>28.54</v>
      </c>
      <c r="K51" s="1" t="s">
        <v>43</v>
      </c>
      <c r="L51" s="1">
        <v>-160.0</v>
      </c>
      <c r="M51" s="1">
        <v>0.0</v>
      </c>
    </row>
    <row r="52">
      <c r="A52" s="1" t="s">
        <v>41</v>
      </c>
      <c r="B52" s="1" t="s">
        <v>42</v>
      </c>
      <c r="C52" s="1">
        <v>251.42</v>
      </c>
      <c r="D52" s="1">
        <v>261.34</v>
      </c>
      <c r="E52" s="1">
        <v>9.91</v>
      </c>
      <c r="F52" s="1">
        <v>0.0</v>
      </c>
      <c r="G52" s="1">
        <v>9.91</v>
      </c>
      <c r="H52" s="1">
        <v>160.0</v>
      </c>
      <c r="I52" s="1">
        <v>16.14</v>
      </c>
      <c r="J52" s="1">
        <v>16.14</v>
      </c>
      <c r="K52" s="1" t="s">
        <v>43</v>
      </c>
      <c r="L52" s="1">
        <v>-160.0</v>
      </c>
      <c r="M52" s="1">
        <v>0.0</v>
      </c>
    </row>
    <row r="53">
      <c r="A53" s="1" t="s">
        <v>41</v>
      </c>
      <c r="B53" s="1" t="s">
        <v>42</v>
      </c>
      <c r="C53" s="1">
        <v>261.51</v>
      </c>
      <c r="D53" s="1">
        <v>263.81</v>
      </c>
      <c r="E53" s="1">
        <v>2.3</v>
      </c>
      <c r="F53" s="1">
        <v>0.0</v>
      </c>
      <c r="G53" s="1">
        <v>2.3</v>
      </c>
      <c r="H53" s="1">
        <v>168.0</v>
      </c>
      <c r="I53" s="1">
        <v>73.05</v>
      </c>
      <c r="J53" s="1">
        <v>73.08</v>
      </c>
      <c r="K53" s="1" t="s">
        <v>44</v>
      </c>
      <c r="L53" s="1">
        <v>84.0</v>
      </c>
      <c r="M53" s="1">
        <v>84.0</v>
      </c>
    </row>
    <row r="54">
      <c r="A54" s="1" t="s">
        <v>41</v>
      </c>
      <c r="B54" s="1" t="s">
        <v>42</v>
      </c>
      <c r="C54" s="1">
        <v>264.15</v>
      </c>
      <c r="D54" s="1">
        <v>266.7</v>
      </c>
      <c r="E54" s="1">
        <v>2.55</v>
      </c>
      <c r="F54" s="1">
        <v>0.0</v>
      </c>
      <c r="G54" s="1">
        <v>2.55</v>
      </c>
      <c r="H54" s="1">
        <v>168.0</v>
      </c>
      <c r="I54" s="1">
        <v>65.98</v>
      </c>
      <c r="J54" s="1">
        <v>66.01</v>
      </c>
      <c r="K54" s="1" t="s">
        <v>44</v>
      </c>
      <c r="L54" s="1">
        <v>84.0</v>
      </c>
      <c r="M54" s="1">
        <v>84.0</v>
      </c>
    </row>
    <row r="55">
      <c r="A55" s="1" t="s">
        <v>41</v>
      </c>
      <c r="B55" s="1" t="s">
        <v>42</v>
      </c>
      <c r="C55" s="1">
        <v>266.96</v>
      </c>
      <c r="D55" s="1">
        <v>270.74</v>
      </c>
      <c r="E55" s="1">
        <v>3.78</v>
      </c>
      <c r="F55" s="1">
        <v>0.0</v>
      </c>
      <c r="G55" s="1">
        <v>3.78</v>
      </c>
      <c r="H55" s="1">
        <v>168.0</v>
      </c>
      <c r="I55" s="1">
        <v>44.39</v>
      </c>
      <c r="J55" s="1">
        <v>44.4</v>
      </c>
      <c r="K55" s="1" t="s">
        <v>44</v>
      </c>
      <c r="L55" s="1">
        <v>84.0</v>
      </c>
      <c r="M55" s="1">
        <v>84.0</v>
      </c>
    </row>
    <row r="56">
      <c r="A56" s="1" t="s">
        <v>41</v>
      </c>
      <c r="B56" s="1" t="s">
        <v>42</v>
      </c>
      <c r="C56" s="1">
        <v>271.28</v>
      </c>
      <c r="D56" s="1">
        <v>278.69</v>
      </c>
      <c r="E56" s="1">
        <v>7.42</v>
      </c>
      <c r="F56" s="1">
        <v>0.0</v>
      </c>
      <c r="G56" s="1">
        <v>7.42</v>
      </c>
      <c r="H56" s="1">
        <v>160.0</v>
      </c>
      <c r="I56" s="1">
        <v>21.57</v>
      </c>
      <c r="J56" s="1">
        <v>21.57</v>
      </c>
      <c r="K56" s="1" t="s">
        <v>43</v>
      </c>
      <c r="L56" s="1">
        <v>-160.0</v>
      </c>
      <c r="M56" s="1">
        <v>0.0</v>
      </c>
    </row>
    <row r="57">
      <c r="A57" s="1" t="s">
        <v>41</v>
      </c>
      <c r="B57" s="1" t="s">
        <v>42</v>
      </c>
      <c r="C57" s="1">
        <v>278.71</v>
      </c>
      <c r="D57" s="1">
        <v>286.87</v>
      </c>
      <c r="E57" s="1">
        <v>8.16</v>
      </c>
      <c r="F57" s="1">
        <v>0.0</v>
      </c>
      <c r="G57" s="1">
        <v>8.16</v>
      </c>
      <c r="H57" s="1">
        <v>160.0</v>
      </c>
      <c r="I57" s="1">
        <v>19.6</v>
      </c>
      <c r="J57" s="1">
        <v>19.6</v>
      </c>
      <c r="K57" s="1" t="s">
        <v>43</v>
      </c>
      <c r="L57" s="1">
        <v>-160.0</v>
      </c>
      <c r="M57" s="1">
        <v>0.0</v>
      </c>
    </row>
    <row r="58">
      <c r="A58" s="1" t="s">
        <v>41</v>
      </c>
      <c r="B58" s="1" t="s">
        <v>42</v>
      </c>
      <c r="C58" s="1">
        <v>286.87</v>
      </c>
      <c r="D58" s="1">
        <v>292.59</v>
      </c>
      <c r="E58" s="1">
        <v>5.72</v>
      </c>
      <c r="F58" s="1">
        <v>0.0</v>
      </c>
      <c r="G58" s="1">
        <v>5.72</v>
      </c>
      <c r="H58" s="1">
        <v>160.0</v>
      </c>
      <c r="I58" s="1">
        <v>27.99</v>
      </c>
      <c r="J58" s="1">
        <v>27.99</v>
      </c>
      <c r="K58" s="1" t="s">
        <v>43</v>
      </c>
      <c r="L58" s="1">
        <v>-160.0</v>
      </c>
      <c r="M58" s="1">
        <v>0.0</v>
      </c>
    </row>
    <row r="59">
      <c r="A59" s="1" t="s">
        <v>41</v>
      </c>
      <c r="B59" s="1" t="s">
        <v>42</v>
      </c>
      <c r="C59" s="1">
        <v>292.62</v>
      </c>
      <c r="D59" s="1">
        <v>295.04</v>
      </c>
      <c r="E59" s="1">
        <v>2.42</v>
      </c>
      <c r="F59" s="1">
        <v>0.0</v>
      </c>
      <c r="G59" s="1">
        <v>2.42</v>
      </c>
      <c r="H59" s="1">
        <v>168.0</v>
      </c>
      <c r="I59" s="1">
        <v>69.47</v>
      </c>
      <c r="J59" s="1">
        <v>69.5</v>
      </c>
      <c r="K59" s="1" t="s">
        <v>44</v>
      </c>
      <c r="L59" s="1">
        <v>84.0</v>
      </c>
      <c r="M59" s="1">
        <v>84.0</v>
      </c>
    </row>
    <row r="60">
      <c r="A60" s="1" t="s">
        <v>41</v>
      </c>
      <c r="B60" s="1" t="s">
        <v>42</v>
      </c>
      <c r="C60" s="1">
        <v>295.4</v>
      </c>
      <c r="D60" s="1">
        <v>298.03</v>
      </c>
      <c r="E60" s="1">
        <v>2.63</v>
      </c>
      <c r="F60" s="1">
        <v>0.0</v>
      </c>
      <c r="G60" s="1">
        <v>2.63</v>
      </c>
      <c r="H60" s="1">
        <v>168.0</v>
      </c>
      <c r="I60" s="1">
        <v>63.96</v>
      </c>
      <c r="J60" s="1">
        <v>63.98</v>
      </c>
      <c r="K60" s="1" t="s">
        <v>44</v>
      </c>
      <c r="L60" s="1">
        <v>84.0</v>
      </c>
      <c r="M60" s="1">
        <v>84.0</v>
      </c>
    </row>
    <row r="61">
      <c r="A61" s="1" t="s">
        <v>41</v>
      </c>
      <c r="B61" s="1" t="s">
        <v>42</v>
      </c>
      <c r="C61" s="1">
        <v>298.33</v>
      </c>
      <c r="D61" s="1">
        <v>300.55</v>
      </c>
      <c r="E61" s="1">
        <v>2.22</v>
      </c>
      <c r="F61" s="1">
        <v>0.0</v>
      </c>
      <c r="G61" s="1">
        <v>2.22</v>
      </c>
      <c r="H61" s="1">
        <v>168.0</v>
      </c>
      <c r="I61" s="1">
        <v>75.68</v>
      </c>
      <c r="J61" s="1">
        <v>75.72</v>
      </c>
      <c r="K61" s="1" t="s">
        <v>44</v>
      </c>
      <c r="L61" s="1">
        <v>84.0</v>
      </c>
      <c r="M61" s="1">
        <v>84.0</v>
      </c>
    </row>
    <row r="62">
      <c r="A62" s="1" t="s">
        <v>41</v>
      </c>
      <c r="B62" s="1" t="s">
        <v>42</v>
      </c>
      <c r="C62" s="1">
        <v>300.67</v>
      </c>
      <c r="D62" s="1">
        <v>307.8</v>
      </c>
      <c r="E62" s="1">
        <v>7.14</v>
      </c>
      <c r="F62" s="1">
        <v>0.0</v>
      </c>
      <c r="G62" s="1">
        <v>7.14</v>
      </c>
      <c r="H62" s="1">
        <v>160.0</v>
      </c>
      <c r="I62" s="1">
        <v>22.41</v>
      </c>
      <c r="J62" s="1">
        <v>22.41</v>
      </c>
      <c r="K62" s="1" t="s">
        <v>43</v>
      </c>
      <c r="L62" s="1">
        <v>-160.0</v>
      </c>
      <c r="M62" s="1">
        <v>0.0</v>
      </c>
    </row>
    <row r="63">
      <c r="A63" s="1" t="s">
        <v>41</v>
      </c>
      <c r="B63" s="1" t="s">
        <v>42</v>
      </c>
      <c r="C63" s="1">
        <v>307.95</v>
      </c>
      <c r="D63" s="1">
        <v>315.83</v>
      </c>
      <c r="E63" s="1">
        <v>7.88</v>
      </c>
      <c r="F63" s="1">
        <v>0.0</v>
      </c>
      <c r="G63" s="1">
        <v>7.88</v>
      </c>
      <c r="H63" s="1">
        <v>160.0</v>
      </c>
      <c r="I63" s="1">
        <v>20.31</v>
      </c>
      <c r="J63" s="1">
        <v>20.31</v>
      </c>
      <c r="K63" s="1" t="s">
        <v>43</v>
      </c>
      <c r="L63" s="1">
        <v>-160.0</v>
      </c>
      <c r="M63" s="1">
        <v>0.0</v>
      </c>
    </row>
    <row r="64">
      <c r="A64" s="1" t="s">
        <v>41</v>
      </c>
      <c r="B64" s="1" t="s">
        <v>42</v>
      </c>
      <c r="C64" s="1">
        <v>316.05</v>
      </c>
      <c r="D64" s="1">
        <v>321.33</v>
      </c>
      <c r="E64" s="1">
        <v>5.27</v>
      </c>
      <c r="F64" s="1">
        <v>0.0</v>
      </c>
      <c r="G64" s="1">
        <v>5.27</v>
      </c>
      <c r="H64" s="1">
        <v>160.0</v>
      </c>
      <c r="I64" s="1">
        <v>30.35</v>
      </c>
      <c r="J64" s="1">
        <v>30.35</v>
      </c>
      <c r="K64" s="1" t="s">
        <v>43</v>
      </c>
      <c r="L64" s="1">
        <v>-160.0</v>
      </c>
      <c r="M64" s="1">
        <v>0.0</v>
      </c>
    </row>
    <row r="65">
      <c r="A65" s="1" t="s">
        <v>41</v>
      </c>
      <c r="B65" s="1" t="s">
        <v>42</v>
      </c>
      <c r="C65" s="1">
        <v>321.38</v>
      </c>
      <c r="D65" s="1">
        <v>323.9</v>
      </c>
      <c r="E65" s="1">
        <v>2.52</v>
      </c>
      <c r="F65" s="1">
        <v>0.0</v>
      </c>
      <c r="G65" s="1">
        <v>2.52</v>
      </c>
      <c r="H65" s="1">
        <v>168.0</v>
      </c>
      <c r="I65" s="1">
        <v>66.56</v>
      </c>
      <c r="J65" s="1">
        <v>66.59</v>
      </c>
      <c r="K65" s="1" t="s">
        <v>44</v>
      </c>
      <c r="L65" s="1">
        <v>84.0</v>
      </c>
      <c r="M65" s="1">
        <v>84.0</v>
      </c>
    </row>
    <row r="66">
      <c r="A66" s="1" t="s">
        <v>41</v>
      </c>
      <c r="B66" s="1" t="s">
        <v>42</v>
      </c>
      <c r="C66" s="1">
        <v>324.14</v>
      </c>
      <c r="D66" s="1">
        <v>326.23</v>
      </c>
      <c r="E66" s="1">
        <v>2.09</v>
      </c>
      <c r="F66" s="1">
        <v>0.0</v>
      </c>
      <c r="G66" s="1">
        <v>2.08</v>
      </c>
      <c r="H66" s="1">
        <v>168.0</v>
      </c>
      <c r="I66" s="1">
        <v>80.55</v>
      </c>
      <c r="J66" s="1">
        <v>80.59</v>
      </c>
      <c r="K66" s="1" t="s">
        <v>44</v>
      </c>
      <c r="L66" s="1">
        <v>84.0</v>
      </c>
      <c r="M66" s="1">
        <v>84.0</v>
      </c>
    </row>
    <row r="67">
      <c r="A67" s="1" t="s">
        <v>41</v>
      </c>
      <c r="B67" s="1" t="s">
        <v>42</v>
      </c>
      <c r="C67" s="1">
        <v>326.37</v>
      </c>
      <c r="D67" s="1">
        <v>329.29</v>
      </c>
      <c r="E67" s="1">
        <v>2.92</v>
      </c>
      <c r="F67" s="1">
        <v>0.0</v>
      </c>
      <c r="G67" s="1">
        <v>2.92</v>
      </c>
      <c r="H67" s="1">
        <v>168.0</v>
      </c>
      <c r="I67" s="1">
        <v>57.46</v>
      </c>
      <c r="J67" s="1">
        <v>57.49</v>
      </c>
      <c r="K67" s="1" t="s">
        <v>44</v>
      </c>
      <c r="L67" s="1">
        <v>84.0</v>
      </c>
      <c r="M67" s="1">
        <v>84.0</v>
      </c>
    </row>
    <row r="68">
      <c r="A68" s="1" t="s">
        <v>41</v>
      </c>
      <c r="B68" s="1" t="s">
        <v>42</v>
      </c>
      <c r="C68" s="1">
        <v>329.66</v>
      </c>
      <c r="D68" s="1">
        <v>337.04</v>
      </c>
      <c r="E68" s="1">
        <v>7.38</v>
      </c>
      <c r="F68" s="1">
        <v>0.0</v>
      </c>
      <c r="G68" s="1">
        <v>7.38</v>
      </c>
      <c r="H68" s="1">
        <v>160.0</v>
      </c>
      <c r="I68" s="1">
        <v>21.68</v>
      </c>
      <c r="J68" s="1">
        <v>21.68</v>
      </c>
      <c r="K68" s="1" t="s">
        <v>43</v>
      </c>
      <c r="L68" s="1">
        <v>-160.0</v>
      </c>
      <c r="M68" s="1">
        <v>0.0</v>
      </c>
    </row>
    <row r="69">
      <c r="A69" s="1" t="s">
        <v>41</v>
      </c>
      <c r="B69" s="1" t="s">
        <v>42</v>
      </c>
      <c r="C69" s="1">
        <v>337.23</v>
      </c>
      <c r="D69" s="1">
        <v>345.12</v>
      </c>
      <c r="E69" s="1">
        <v>7.89</v>
      </c>
      <c r="F69" s="1">
        <v>0.0</v>
      </c>
      <c r="G69" s="1">
        <v>7.89</v>
      </c>
      <c r="H69" s="1">
        <v>160.0</v>
      </c>
      <c r="I69" s="1">
        <v>20.29</v>
      </c>
      <c r="J69" s="1">
        <v>20.29</v>
      </c>
      <c r="K69" s="1" t="s">
        <v>43</v>
      </c>
      <c r="L69" s="1">
        <v>-160.0</v>
      </c>
      <c r="M69" s="1">
        <v>0.0</v>
      </c>
    </row>
    <row r="70">
      <c r="A70" s="1" t="s">
        <v>41</v>
      </c>
      <c r="B70" s="1" t="s">
        <v>42</v>
      </c>
      <c r="C70" s="1">
        <v>345.21</v>
      </c>
      <c r="D70" s="1">
        <v>351.03</v>
      </c>
      <c r="E70" s="1">
        <v>5.82</v>
      </c>
      <c r="F70" s="1">
        <v>0.0</v>
      </c>
      <c r="G70" s="1">
        <v>5.82</v>
      </c>
      <c r="H70" s="1">
        <v>160.0</v>
      </c>
      <c r="I70" s="1">
        <v>27.5</v>
      </c>
      <c r="J70" s="1">
        <v>27.5</v>
      </c>
      <c r="K70" s="1" t="s">
        <v>43</v>
      </c>
      <c r="L70" s="1">
        <v>-160.0</v>
      </c>
      <c r="M70" s="1">
        <v>0.0</v>
      </c>
    </row>
    <row r="71">
      <c r="A71" s="1" t="s">
        <v>41</v>
      </c>
      <c r="B71" s="1" t="s">
        <v>42</v>
      </c>
      <c r="C71" s="1">
        <v>351.08</v>
      </c>
      <c r="D71" s="1">
        <v>352.84</v>
      </c>
      <c r="E71" s="1">
        <v>1.77</v>
      </c>
      <c r="F71" s="1">
        <v>0.0</v>
      </c>
      <c r="G71" s="1">
        <v>1.77</v>
      </c>
      <c r="H71" s="1">
        <v>168.0</v>
      </c>
      <c r="I71" s="1">
        <v>95.12</v>
      </c>
      <c r="J71" s="1">
        <v>95.17</v>
      </c>
      <c r="K71" s="1" t="s">
        <v>44</v>
      </c>
      <c r="L71" s="1">
        <v>84.0</v>
      </c>
      <c r="M71" s="1">
        <v>84.0</v>
      </c>
    </row>
    <row r="72">
      <c r="A72" s="1" t="s">
        <v>41</v>
      </c>
      <c r="B72" s="1" t="s">
        <v>42</v>
      </c>
      <c r="C72" s="1">
        <v>352.96</v>
      </c>
      <c r="D72" s="1">
        <v>355.26</v>
      </c>
      <c r="E72" s="1">
        <v>2.31</v>
      </c>
      <c r="F72" s="1">
        <v>0.0</v>
      </c>
      <c r="G72" s="1">
        <v>2.31</v>
      </c>
      <c r="H72" s="1">
        <v>168.0</v>
      </c>
      <c r="I72" s="1">
        <v>72.82</v>
      </c>
      <c r="J72" s="1">
        <v>72.86</v>
      </c>
      <c r="K72" s="1" t="s">
        <v>44</v>
      </c>
      <c r="L72" s="1">
        <v>84.0</v>
      </c>
      <c r="M72" s="1">
        <v>84.0</v>
      </c>
    </row>
    <row r="73">
      <c r="A73" s="1" t="s">
        <v>41</v>
      </c>
      <c r="B73" s="1" t="s">
        <v>42</v>
      </c>
      <c r="C73" s="1">
        <v>355.48</v>
      </c>
      <c r="D73" s="1">
        <v>359.23</v>
      </c>
      <c r="E73" s="1">
        <v>3.75</v>
      </c>
      <c r="F73" s="1">
        <v>0.0</v>
      </c>
      <c r="G73" s="1">
        <v>3.75</v>
      </c>
      <c r="H73" s="1">
        <v>168.0</v>
      </c>
      <c r="I73" s="1">
        <v>44.83</v>
      </c>
      <c r="J73" s="1">
        <v>44.84</v>
      </c>
      <c r="K73" s="1" t="s">
        <v>44</v>
      </c>
      <c r="L73" s="1">
        <v>84.0</v>
      </c>
      <c r="M73" s="1">
        <v>84.0</v>
      </c>
    </row>
    <row r="74">
      <c r="A74" s="1" t="s">
        <v>41</v>
      </c>
      <c r="B74" s="1" t="s">
        <v>42</v>
      </c>
      <c r="C74" s="1">
        <v>359.86</v>
      </c>
      <c r="D74" s="1">
        <v>365.95</v>
      </c>
      <c r="E74" s="1">
        <v>6.1</v>
      </c>
      <c r="F74" s="1">
        <v>0.0</v>
      </c>
      <c r="G74" s="1">
        <v>6.1</v>
      </c>
      <c r="H74" s="1">
        <v>160.0</v>
      </c>
      <c r="I74" s="1">
        <v>26.24</v>
      </c>
      <c r="J74" s="1">
        <v>26.24</v>
      </c>
      <c r="K74" s="1" t="s">
        <v>43</v>
      </c>
      <c r="L74" s="1">
        <v>-160.0</v>
      </c>
      <c r="M74" s="1">
        <v>0.0</v>
      </c>
    </row>
    <row r="75">
      <c r="A75" s="1" t="s">
        <v>41</v>
      </c>
      <c r="B75" s="1" t="s">
        <v>42</v>
      </c>
      <c r="C75" s="1">
        <v>366.0</v>
      </c>
      <c r="D75" s="1">
        <v>372.22</v>
      </c>
      <c r="E75" s="1">
        <v>6.22</v>
      </c>
      <c r="F75" s="1">
        <v>0.0</v>
      </c>
      <c r="G75" s="1">
        <v>6.22</v>
      </c>
      <c r="H75" s="1">
        <v>160.0</v>
      </c>
      <c r="I75" s="1">
        <v>25.72</v>
      </c>
      <c r="J75" s="1">
        <v>25.72</v>
      </c>
      <c r="K75" s="1" t="s">
        <v>43</v>
      </c>
      <c r="L75" s="1">
        <v>-160.0</v>
      </c>
      <c r="M75" s="1">
        <v>0.0</v>
      </c>
    </row>
    <row r="76">
      <c r="A76" s="1" t="s">
        <v>41</v>
      </c>
      <c r="B76" s="1" t="s">
        <v>42</v>
      </c>
      <c r="C76" s="1">
        <v>372.35</v>
      </c>
      <c r="D76" s="1">
        <v>379.11</v>
      </c>
      <c r="E76" s="1">
        <v>6.76</v>
      </c>
      <c r="F76" s="1">
        <v>0.0</v>
      </c>
      <c r="G76" s="1">
        <v>6.76</v>
      </c>
      <c r="H76" s="1">
        <v>160.0</v>
      </c>
      <c r="I76" s="1">
        <v>23.68</v>
      </c>
      <c r="J76" s="1">
        <v>23.68</v>
      </c>
      <c r="K76" s="1" t="s">
        <v>43</v>
      </c>
      <c r="L76" s="1">
        <v>-160.0</v>
      </c>
      <c r="M76" s="1">
        <v>0.0</v>
      </c>
    </row>
    <row r="77">
      <c r="A77" s="1" t="s">
        <v>41</v>
      </c>
      <c r="B77" s="1" t="s">
        <v>42</v>
      </c>
      <c r="C77" s="1">
        <v>379.17</v>
      </c>
      <c r="D77" s="1">
        <v>381.63</v>
      </c>
      <c r="E77" s="1">
        <v>2.46</v>
      </c>
      <c r="F77" s="1">
        <v>0.0</v>
      </c>
      <c r="G77" s="1">
        <v>2.46</v>
      </c>
      <c r="H77" s="1">
        <v>168.0</v>
      </c>
      <c r="I77" s="1">
        <v>68.24</v>
      </c>
      <c r="J77" s="1">
        <v>68.27</v>
      </c>
      <c r="K77" s="1" t="s">
        <v>44</v>
      </c>
      <c r="L77" s="1">
        <v>84.0</v>
      </c>
      <c r="M77" s="1">
        <v>84.0</v>
      </c>
    </row>
    <row r="78">
      <c r="A78" s="1" t="s">
        <v>41</v>
      </c>
      <c r="B78" s="1" t="s">
        <v>42</v>
      </c>
      <c r="C78" s="1">
        <v>381.72</v>
      </c>
      <c r="D78" s="1">
        <v>383.75</v>
      </c>
      <c r="E78" s="1">
        <v>2.03</v>
      </c>
      <c r="F78" s="1">
        <v>0.0</v>
      </c>
      <c r="G78" s="1">
        <v>2.03</v>
      </c>
      <c r="H78" s="1">
        <v>168.0</v>
      </c>
      <c r="I78" s="1">
        <v>82.83</v>
      </c>
      <c r="J78" s="1">
        <v>82.87</v>
      </c>
      <c r="K78" s="1" t="s">
        <v>44</v>
      </c>
      <c r="L78" s="1">
        <v>84.0</v>
      </c>
      <c r="M78" s="1">
        <v>84.0</v>
      </c>
    </row>
    <row r="79">
      <c r="A79" s="1" t="s">
        <v>41</v>
      </c>
      <c r="B79" s="1" t="s">
        <v>42</v>
      </c>
      <c r="C79" s="1">
        <v>384.03</v>
      </c>
      <c r="D79" s="1">
        <v>387.24</v>
      </c>
      <c r="E79" s="1">
        <v>3.21</v>
      </c>
      <c r="F79" s="1">
        <v>0.0</v>
      </c>
      <c r="G79" s="1">
        <v>3.21</v>
      </c>
      <c r="H79" s="1">
        <v>168.0</v>
      </c>
      <c r="I79" s="1">
        <v>52.28</v>
      </c>
      <c r="J79" s="1">
        <v>52.3</v>
      </c>
      <c r="K79" s="1" t="s">
        <v>44</v>
      </c>
      <c r="L79" s="1">
        <v>84.0</v>
      </c>
      <c r="M79" s="1">
        <v>84.0</v>
      </c>
    </row>
    <row r="80">
      <c r="A80" s="1" t="s">
        <v>41</v>
      </c>
      <c r="B80" s="1" t="s">
        <v>42</v>
      </c>
      <c r="C80" s="1">
        <v>387.34</v>
      </c>
      <c r="D80" s="1">
        <v>393.94</v>
      </c>
      <c r="E80" s="1">
        <v>6.6</v>
      </c>
      <c r="F80" s="1">
        <v>0.0</v>
      </c>
      <c r="G80" s="1">
        <v>6.6</v>
      </c>
      <c r="H80" s="1">
        <v>160.0</v>
      </c>
      <c r="I80" s="1">
        <v>24.26</v>
      </c>
      <c r="J80" s="1">
        <v>24.26</v>
      </c>
      <c r="K80" s="1" t="s">
        <v>43</v>
      </c>
      <c r="L80" s="1">
        <v>-160.0</v>
      </c>
      <c r="M80" s="1">
        <v>0.0</v>
      </c>
    </row>
    <row r="81">
      <c r="A81" s="1" t="s">
        <v>41</v>
      </c>
      <c r="B81" s="1" t="s">
        <v>42</v>
      </c>
      <c r="C81" s="1">
        <v>394.0</v>
      </c>
      <c r="D81" s="1">
        <v>401.27</v>
      </c>
      <c r="E81" s="1">
        <v>7.27</v>
      </c>
      <c r="F81" s="1">
        <v>0.0</v>
      </c>
      <c r="G81" s="1">
        <v>7.27</v>
      </c>
      <c r="H81" s="1">
        <v>160.0</v>
      </c>
      <c r="I81" s="1">
        <v>22.01</v>
      </c>
      <c r="J81" s="1">
        <v>22.01</v>
      </c>
      <c r="K81" s="1" t="s">
        <v>43</v>
      </c>
      <c r="L81" s="1">
        <v>-160.0</v>
      </c>
      <c r="M81" s="1">
        <v>0.0</v>
      </c>
    </row>
    <row r="82">
      <c r="A82" s="1" t="s">
        <v>41</v>
      </c>
      <c r="B82" s="1" t="s">
        <v>42</v>
      </c>
      <c r="C82" s="1">
        <v>401.29</v>
      </c>
      <c r="D82" s="1">
        <v>408.0</v>
      </c>
      <c r="E82" s="1">
        <v>6.71</v>
      </c>
      <c r="F82" s="1">
        <v>0.0</v>
      </c>
      <c r="G82" s="1">
        <v>6.71</v>
      </c>
      <c r="H82" s="1">
        <v>160.0</v>
      </c>
      <c r="I82" s="1">
        <v>23.83</v>
      </c>
      <c r="J82" s="1">
        <v>23.83</v>
      </c>
      <c r="K82" s="1" t="s">
        <v>43</v>
      </c>
      <c r="L82" s="1">
        <v>-160.0</v>
      </c>
      <c r="M82" s="1">
        <v>0.0</v>
      </c>
    </row>
    <row r="83">
      <c r="A83" s="1" t="s">
        <v>41</v>
      </c>
      <c r="B83" s="1" t="s">
        <v>42</v>
      </c>
      <c r="C83" s="1">
        <v>408.08</v>
      </c>
      <c r="D83" s="1">
        <v>411.71</v>
      </c>
      <c r="E83" s="1">
        <v>3.64</v>
      </c>
      <c r="F83" s="1">
        <v>0.0</v>
      </c>
      <c r="G83" s="1">
        <v>3.63</v>
      </c>
      <c r="H83" s="1">
        <v>168.0</v>
      </c>
      <c r="I83" s="1">
        <v>46.22</v>
      </c>
      <c r="J83" s="1">
        <v>46.23</v>
      </c>
      <c r="K83" s="1" t="s">
        <v>44</v>
      </c>
      <c r="L83" s="1">
        <v>84.0</v>
      </c>
      <c r="M83" s="1">
        <v>84.0</v>
      </c>
    </row>
    <row r="84">
      <c r="A84" s="1" t="s">
        <v>41</v>
      </c>
      <c r="B84" s="1" t="s">
        <v>42</v>
      </c>
      <c r="C84" s="1">
        <v>412.24</v>
      </c>
      <c r="D84" s="1">
        <v>415.66</v>
      </c>
      <c r="E84" s="1">
        <v>3.42</v>
      </c>
      <c r="F84" s="1">
        <v>0.0</v>
      </c>
      <c r="G84" s="1">
        <v>3.42</v>
      </c>
      <c r="H84" s="1">
        <v>168.0</v>
      </c>
      <c r="I84" s="1">
        <v>49.05</v>
      </c>
      <c r="J84" s="1">
        <v>49.07</v>
      </c>
      <c r="K84" s="1" t="s">
        <v>44</v>
      </c>
      <c r="L84" s="1">
        <v>84.0</v>
      </c>
      <c r="M84" s="1">
        <v>84.0</v>
      </c>
    </row>
    <row r="85">
      <c r="A85" s="1" t="s">
        <v>41</v>
      </c>
      <c r="B85" s="1" t="s">
        <v>42</v>
      </c>
      <c r="C85" s="1">
        <v>415.9</v>
      </c>
      <c r="D85" s="1">
        <v>418.35</v>
      </c>
      <c r="E85" s="1">
        <v>2.45</v>
      </c>
      <c r="F85" s="1">
        <v>0.0</v>
      </c>
      <c r="G85" s="1">
        <v>2.45</v>
      </c>
      <c r="H85" s="1">
        <v>168.0</v>
      </c>
      <c r="I85" s="1">
        <v>68.46</v>
      </c>
      <c r="J85" s="1">
        <v>68.49</v>
      </c>
      <c r="K85" s="1" t="s">
        <v>44</v>
      </c>
      <c r="L85" s="1">
        <v>84.0</v>
      </c>
      <c r="M85" s="1">
        <v>84.0</v>
      </c>
    </row>
    <row r="86">
      <c r="A86" s="1" t="s">
        <v>41</v>
      </c>
      <c r="B86" s="1" t="s">
        <v>42</v>
      </c>
      <c r="C86" s="1">
        <v>418.8</v>
      </c>
      <c r="D86" s="1">
        <v>426.3</v>
      </c>
      <c r="E86" s="1">
        <v>7.5</v>
      </c>
      <c r="F86" s="1">
        <v>0.0</v>
      </c>
      <c r="G86" s="1">
        <v>7.5</v>
      </c>
      <c r="H86" s="1">
        <v>160.0</v>
      </c>
      <c r="I86" s="1">
        <v>21.33</v>
      </c>
      <c r="J86" s="1">
        <v>21.33</v>
      </c>
      <c r="K86" s="1" t="s">
        <v>43</v>
      </c>
      <c r="L86" s="1">
        <v>-160.0</v>
      </c>
      <c r="M86" s="1">
        <v>0.0</v>
      </c>
    </row>
    <row r="87">
      <c r="A87" s="1" t="s">
        <v>41</v>
      </c>
      <c r="B87" s="1" t="s">
        <v>42</v>
      </c>
      <c r="C87" s="1">
        <v>426.35</v>
      </c>
      <c r="D87" s="1">
        <v>432.7</v>
      </c>
      <c r="E87" s="1">
        <v>6.34</v>
      </c>
      <c r="F87" s="1">
        <v>0.0</v>
      </c>
      <c r="G87" s="1">
        <v>6.34</v>
      </c>
      <c r="H87" s="1">
        <v>160.0</v>
      </c>
      <c r="I87" s="1">
        <v>25.23</v>
      </c>
      <c r="J87" s="1">
        <v>25.23</v>
      </c>
      <c r="K87" s="1" t="s">
        <v>43</v>
      </c>
      <c r="L87" s="1">
        <v>-160.0</v>
      </c>
      <c r="M87" s="1">
        <v>0.0</v>
      </c>
    </row>
    <row r="88">
      <c r="A88" s="1" t="s">
        <v>41</v>
      </c>
      <c r="B88" s="1" t="s">
        <v>42</v>
      </c>
      <c r="C88" s="1">
        <v>432.74</v>
      </c>
      <c r="D88" s="1">
        <v>441.07</v>
      </c>
      <c r="E88" s="1">
        <v>8.33</v>
      </c>
      <c r="F88" s="1">
        <v>0.0</v>
      </c>
      <c r="G88" s="1">
        <v>8.33</v>
      </c>
      <c r="H88" s="1">
        <v>160.0</v>
      </c>
      <c r="I88" s="1">
        <v>19.22</v>
      </c>
      <c r="J88" s="1">
        <v>19.22</v>
      </c>
      <c r="K88" s="1" t="s">
        <v>43</v>
      </c>
      <c r="L88" s="1">
        <v>-160.0</v>
      </c>
      <c r="M88" s="1">
        <v>0.0</v>
      </c>
    </row>
    <row r="89">
      <c r="A89" s="1" t="s">
        <v>41</v>
      </c>
      <c r="B89" s="1" t="s">
        <v>42</v>
      </c>
      <c r="C89" s="1">
        <v>441.1</v>
      </c>
      <c r="D89" s="1">
        <v>443.17</v>
      </c>
      <c r="E89" s="1">
        <v>2.07</v>
      </c>
      <c r="F89" s="1">
        <v>0.0</v>
      </c>
      <c r="G89" s="1">
        <v>2.07</v>
      </c>
      <c r="H89" s="1">
        <v>168.0</v>
      </c>
      <c r="I89" s="1">
        <v>81.12</v>
      </c>
      <c r="J89" s="1">
        <v>81.17</v>
      </c>
      <c r="K89" s="1" t="s">
        <v>44</v>
      </c>
      <c r="L89" s="1">
        <v>84.0</v>
      </c>
      <c r="M89" s="1">
        <v>84.0</v>
      </c>
    </row>
    <row r="90">
      <c r="A90" s="1" t="s">
        <v>41</v>
      </c>
      <c r="B90" s="1" t="s">
        <v>42</v>
      </c>
      <c r="C90" s="1">
        <v>443.35</v>
      </c>
      <c r="D90" s="1">
        <v>446.35</v>
      </c>
      <c r="E90" s="1">
        <v>3.0</v>
      </c>
      <c r="F90" s="1">
        <v>0.0</v>
      </c>
      <c r="G90" s="1">
        <v>3.0</v>
      </c>
      <c r="H90" s="1">
        <v>168.0</v>
      </c>
      <c r="I90" s="1">
        <v>55.91</v>
      </c>
      <c r="J90" s="1">
        <v>55.93</v>
      </c>
      <c r="K90" s="1" t="s">
        <v>44</v>
      </c>
      <c r="L90" s="1">
        <v>84.0</v>
      </c>
      <c r="M90" s="1">
        <v>84.0</v>
      </c>
    </row>
    <row r="91">
      <c r="A91" s="1" t="s">
        <v>41</v>
      </c>
      <c r="B91" s="1" t="s">
        <v>42</v>
      </c>
      <c r="C91" s="1">
        <v>446.56</v>
      </c>
      <c r="D91" s="1">
        <v>449.08</v>
      </c>
      <c r="E91" s="1">
        <v>2.51</v>
      </c>
      <c r="F91" s="1">
        <v>0.0</v>
      </c>
      <c r="G91" s="1">
        <v>2.51</v>
      </c>
      <c r="H91" s="1">
        <v>168.0</v>
      </c>
      <c r="I91" s="1">
        <v>66.82</v>
      </c>
      <c r="J91" s="1">
        <v>66.86</v>
      </c>
      <c r="K91" s="1" t="s">
        <v>44</v>
      </c>
      <c r="L91" s="1">
        <v>84.0</v>
      </c>
      <c r="M91" s="1">
        <v>84.0</v>
      </c>
    </row>
    <row r="92">
      <c r="A92" s="1" t="s">
        <v>41</v>
      </c>
      <c r="B92" s="1" t="s">
        <v>42</v>
      </c>
      <c r="C92" s="1">
        <v>449.22</v>
      </c>
      <c r="D92" s="1">
        <v>457.04</v>
      </c>
      <c r="E92" s="1">
        <v>7.81</v>
      </c>
      <c r="F92" s="1">
        <v>0.0</v>
      </c>
      <c r="G92" s="1">
        <v>7.81</v>
      </c>
      <c r="H92" s="1">
        <v>160.0</v>
      </c>
      <c r="I92" s="1">
        <v>20.48</v>
      </c>
      <c r="J92" s="1">
        <v>20.48</v>
      </c>
      <c r="K92" s="1" t="s">
        <v>43</v>
      </c>
      <c r="L92" s="1">
        <v>-160.0</v>
      </c>
      <c r="M92" s="1">
        <v>0.0</v>
      </c>
    </row>
    <row r="93">
      <c r="A93" s="1" t="s">
        <v>41</v>
      </c>
      <c r="B93" s="1" t="s">
        <v>42</v>
      </c>
      <c r="C93" s="1">
        <v>457.15</v>
      </c>
      <c r="D93" s="1">
        <v>463.06</v>
      </c>
      <c r="E93" s="1">
        <v>5.9</v>
      </c>
      <c r="F93" s="1">
        <v>0.0</v>
      </c>
      <c r="G93" s="1">
        <v>5.9</v>
      </c>
      <c r="H93" s="1">
        <v>160.0</v>
      </c>
      <c r="I93" s="1">
        <v>27.11</v>
      </c>
      <c r="J93" s="1">
        <v>27.11</v>
      </c>
      <c r="K93" s="1" t="s">
        <v>43</v>
      </c>
      <c r="L93" s="1">
        <v>-160.0</v>
      </c>
      <c r="M93" s="1">
        <v>0.0</v>
      </c>
    </row>
    <row r="94">
      <c r="A94" s="1" t="s">
        <v>41</v>
      </c>
      <c r="B94" s="1" t="s">
        <v>42</v>
      </c>
      <c r="C94" s="1">
        <v>463.57</v>
      </c>
      <c r="D94" s="1">
        <v>472.97</v>
      </c>
      <c r="E94" s="1">
        <v>9.4</v>
      </c>
      <c r="F94" s="1">
        <v>0.0</v>
      </c>
      <c r="G94" s="1">
        <v>9.4</v>
      </c>
      <c r="H94" s="1">
        <v>160.0</v>
      </c>
      <c r="I94" s="1">
        <v>17.02</v>
      </c>
      <c r="J94" s="1">
        <v>17.02</v>
      </c>
      <c r="K94" s="1" t="s">
        <v>43</v>
      </c>
      <c r="L94" s="1">
        <v>-160.0</v>
      </c>
      <c r="M94" s="1">
        <v>0.0</v>
      </c>
    </row>
    <row r="95">
      <c r="A95" s="1" t="s">
        <v>41</v>
      </c>
      <c r="B95" s="1" t="s">
        <v>42</v>
      </c>
      <c r="C95" s="1">
        <v>473.03</v>
      </c>
      <c r="D95" s="1">
        <v>475.82</v>
      </c>
      <c r="E95" s="1">
        <v>2.8</v>
      </c>
      <c r="F95" s="1">
        <v>0.0</v>
      </c>
      <c r="G95" s="1">
        <v>2.8</v>
      </c>
      <c r="H95" s="1">
        <v>168.0</v>
      </c>
      <c r="I95" s="1">
        <v>60.08</v>
      </c>
      <c r="J95" s="1">
        <v>60.1</v>
      </c>
      <c r="K95" s="1" t="s">
        <v>44</v>
      </c>
      <c r="L95" s="1">
        <v>84.0</v>
      </c>
      <c r="M95" s="1">
        <v>84.0</v>
      </c>
    </row>
    <row r="96">
      <c r="A96" s="1" t="s">
        <v>41</v>
      </c>
      <c r="B96" s="1" t="s">
        <v>42</v>
      </c>
      <c r="C96" s="1">
        <v>476.04</v>
      </c>
      <c r="D96" s="1">
        <v>478.27</v>
      </c>
      <c r="E96" s="1">
        <v>2.23</v>
      </c>
      <c r="F96" s="1">
        <v>0.0</v>
      </c>
      <c r="G96" s="1">
        <v>2.23</v>
      </c>
      <c r="H96" s="1">
        <v>168.0</v>
      </c>
      <c r="I96" s="1">
        <v>75.19</v>
      </c>
      <c r="J96" s="1">
        <v>75.23</v>
      </c>
      <c r="K96" s="1" t="s">
        <v>44</v>
      </c>
      <c r="L96" s="1">
        <v>84.0</v>
      </c>
      <c r="M96" s="1">
        <v>84.0</v>
      </c>
    </row>
    <row r="97">
      <c r="A97" s="1" t="s">
        <v>41</v>
      </c>
      <c r="B97" s="1" t="s">
        <v>42</v>
      </c>
      <c r="C97" s="1">
        <v>478.48</v>
      </c>
      <c r="D97" s="1">
        <v>481.73</v>
      </c>
      <c r="E97" s="1">
        <v>3.26</v>
      </c>
      <c r="F97" s="1">
        <v>0.0</v>
      </c>
      <c r="G97" s="1">
        <v>3.26</v>
      </c>
      <c r="H97" s="1">
        <v>168.0</v>
      </c>
      <c r="I97" s="1">
        <v>51.58</v>
      </c>
      <c r="J97" s="1">
        <v>51.6</v>
      </c>
      <c r="K97" s="1" t="s">
        <v>44</v>
      </c>
      <c r="L97" s="1">
        <v>84.0</v>
      </c>
      <c r="M97" s="1">
        <v>84.0</v>
      </c>
    </row>
    <row r="98">
      <c r="A98" s="1" t="s">
        <v>41</v>
      </c>
      <c r="B98" s="1" t="s">
        <v>42</v>
      </c>
      <c r="C98" s="1">
        <v>481.82</v>
      </c>
      <c r="D98" s="1">
        <v>487.08</v>
      </c>
      <c r="E98" s="1">
        <v>5.27</v>
      </c>
      <c r="F98" s="1">
        <v>0.0</v>
      </c>
      <c r="G98" s="1">
        <v>5.27</v>
      </c>
      <c r="H98" s="1">
        <v>160.0</v>
      </c>
      <c r="I98" s="1">
        <v>30.39</v>
      </c>
      <c r="J98" s="1">
        <v>30.39</v>
      </c>
      <c r="K98" s="1" t="s">
        <v>43</v>
      </c>
      <c r="L98" s="1">
        <v>-160.0</v>
      </c>
      <c r="M98" s="1">
        <v>0.0</v>
      </c>
    </row>
    <row r="99">
      <c r="A99" s="1" t="s">
        <v>41</v>
      </c>
      <c r="B99" s="1" t="s">
        <v>42</v>
      </c>
      <c r="C99" s="1">
        <v>487.15</v>
      </c>
      <c r="D99" s="1">
        <v>491.72</v>
      </c>
      <c r="E99" s="1">
        <v>4.57</v>
      </c>
      <c r="F99" s="1">
        <v>0.0</v>
      </c>
      <c r="G99" s="1">
        <v>4.57</v>
      </c>
      <c r="H99" s="1">
        <v>160.0</v>
      </c>
      <c r="I99" s="1">
        <v>35.0</v>
      </c>
      <c r="J99" s="1">
        <v>35.0</v>
      </c>
      <c r="K99" s="1" t="s">
        <v>43</v>
      </c>
      <c r="L99" s="1">
        <v>-160.0</v>
      </c>
      <c r="M99" s="1">
        <v>0.0</v>
      </c>
    </row>
    <row r="100">
      <c r="A100" s="1" t="s">
        <v>41</v>
      </c>
      <c r="B100" s="1" t="s">
        <v>42</v>
      </c>
      <c r="C100" s="1">
        <v>492.01</v>
      </c>
      <c r="D100" s="1">
        <v>498.91</v>
      </c>
      <c r="E100" s="1">
        <v>6.9</v>
      </c>
      <c r="F100" s="1">
        <v>0.0</v>
      </c>
      <c r="G100" s="1">
        <v>6.9</v>
      </c>
      <c r="H100" s="1">
        <v>160.0</v>
      </c>
      <c r="I100" s="1">
        <v>23.19</v>
      </c>
      <c r="J100" s="1">
        <v>23.19</v>
      </c>
      <c r="K100" s="1" t="s">
        <v>43</v>
      </c>
      <c r="L100" s="1">
        <v>-160.0</v>
      </c>
      <c r="M100" s="1">
        <v>0.0</v>
      </c>
    </row>
    <row r="101">
      <c r="A101" s="1" t="s">
        <v>41</v>
      </c>
      <c r="B101" s="1" t="s">
        <v>42</v>
      </c>
      <c r="C101" s="1">
        <v>499.2</v>
      </c>
      <c r="D101" s="1">
        <v>501.46</v>
      </c>
      <c r="E101" s="1">
        <v>2.26</v>
      </c>
      <c r="F101" s="1">
        <v>0.0</v>
      </c>
      <c r="G101" s="1">
        <v>2.26</v>
      </c>
      <c r="H101" s="1">
        <v>168.0</v>
      </c>
      <c r="I101" s="1">
        <v>74.44</v>
      </c>
      <c r="J101" s="1">
        <v>74.47</v>
      </c>
      <c r="K101" s="1" t="s">
        <v>44</v>
      </c>
      <c r="L101" s="1">
        <v>84.0</v>
      </c>
      <c r="M101" s="1">
        <v>84.0</v>
      </c>
    </row>
    <row r="102">
      <c r="A102" s="1" t="s">
        <v>41</v>
      </c>
      <c r="B102" s="1" t="s">
        <v>42</v>
      </c>
      <c r="C102" s="1">
        <v>501.6</v>
      </c>
      <c r="D102" s="1">
        <v>504.05</v>
      </c>
      <c r="E102" s="1">
        <v>2.45</v>
      </c>
      <c r="F102" s="1">
        <v>0.0</v>
      </c>
      <c r="G102" s="1">
        <v>2.45</v>
      </c>
      <c r="H102" s="1">
        <v>168.0</v>
      </c>
      <c r="I102" s="1">
        <v>68.48</v>
      </c>
      <c r="J102" s="1">
        <v>68.51</v>
      </c>
      <c r="K102" s="1" t="s">
        <v>44</v>
      </c>
      <c r="L102" s="1">
        <v>84.0</v>
      </c>
      <c r="M102" s="1">
        <v>84.0</v>
      </c>
    </row>
    <row r="103">
      <c r="A103" s="1" t="s">
        <v>41</v>
      </c>
      <c r="B103" s="1" t="s">
        <v>42</v>
      </c>
      <c r="C103" s="1">
        <v>504.27</v>
      </c>
      <c r="D103" s="1">
        <v>507.5</v>
      </c>
      <c r="E103" s="1">
        <v>3.23</v>
      </c>
      <c r="F103" s="1">
        <v>0.0</v>
      </c>
      <c r="G103" s="1">
        <v>3.23</v>
      </c>
      <c r="H103" s="1">
        <v>168.0</v>
      </c>
      <c r="I103" s="1">
        <v>52.03</v>
      </c>
      <c r="J103" s="1">
        <v>52.05</v>
      </c>
      <c r="K103" s="1" t="s">
        <v>44</v>
      </c>
      <c r="L103" s="1">
        <v>84.0</v>
      </c>
      <c r="M103" s="1">
        <v>84.0</v>
      </c>
    </row>
    <row r="105">
      <c r="A105" s="77" t="s">
        <v>45</v>
      </c>
    </row>
    <row r="106">
      <c r="A106" s="78" t="s">
        <v>46</v>
      </c>
      <c r="B106" s="79"/>
      <c r="C106" s="79"/>
      <c r="D106" s="79"/>
      <c r="E106" s="80">
        <f t="shared" ref="E106:J106" si="1">SUMIF($K$2:$K$103,"superdense",E1:E103)</f>
        <v>204.01</v>
      </c>
      <c r="F106" s="80">
        <f t="shared" si="1"/>
        <v>0</v>
      </c>
      <c r="G106" s="80">
        <f t="shared" si="1"/>
        <v>203.96</v>
      </c>
      <c r="H106" s="80">
        <f t="shared" si="1"/>
        <v>8432</v>
      </c>
      <c r="I106" s="80">
        <f t="shared" si="1"/>
        <v>2698.23</v>
      </c>
      <c r="J106" s="80">
        <f t="shared" si="1"/>
        <v>2699.23</v>
      </c>
      <c r="K106" s="80"/>
      <c r="L106" s="80">
        <f>IFERROR(__xludf.DUMMYFUNCTION("SUM(FILTER(L$1:L$103,$K$1:$K$103=""superdense""))"),4284.0)</f>
        <v>4284</v>
      </c>
      <c r="M106" s="80">
        <f>IFERROR(__xludf.DUMMYFUNCTION("SUM(FILTER(M1:M103,$K$1:$K$103=""superdense""))"),4284.0)</f>
        <v>4284</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2.651764706</v>
      </c>
      <c r="F107" s="80">
        <f t="shared" ref="F107:J107" si="2">AVERAGEIF($K$2:$K$103,"superdense",F2:F103)</f>
        <v>0</v>
      </c>
      <c r="G107" s="80">
        <f t="shared" si="2"/>
        <v>2.650784314</v>
      </c>
      <c r="H107" s="80">
        <f t="shared" si="2"/>
        <v>168</v>
      </c>
      <c r="I107" s="80">
        <f t="shared" si="2"/>
        <v>65.46588235</v>
      </c>
      <c r="J107" s="80">
        <f t="shared" si="2"/>
        <v>65.4945098</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IFERROR(__xludf.DUMMYFUNCTION("MAX(FILTER(E1:E103,$K$1:$K$103=""superdense""))"),3.78)</f>
        <v>3.78</v>
      </c>
      <c r="F108" s="81">
        <f>IFERROR(__xludf.DUMMYFUNCTION("MAX(FILTER(F1:F103,$K$1:$K$103=""superdense""))"),0.0)</f>
        <v>0</v>
      </c>
      <c r="G108" s="81">
        <f>IFERROR(__xludf.DUMMYFUNCTION("MAX(FILTER(G1:G103,$K$1:$K$103=""superdense""))"),3.78)</f>
        <v>3.78</v>
      </c>
      <c r="H108" s="81">
        <f>IFERROR(__xludf.DUMMYFUNCTION("MAX(FILTER(H1:H103,$K$1:$K$103=""superdense""))"),168.0)</f>
        <v>168</v>
      </c>
      <c r="I108" s="81">
        <f>IFERROR(__xludf.DUMMYFUNCTION("MAX(FILTER(I1:I103,$K$1:$K$103=""superdense""))"),95.12)</f>
        <v>95.12</v>
      </c>
      <c r="J108" s="81">
        <f>IFERROR(__xludf.DUMMYFUNCTION("MAX(FILTER(J1:J103,$K$1:$K$103=""superdense""))"),95.17)</f>
        <v>95.17</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IFERROR(__xludf.DUMMYFUNCTION("MIN(FILTER(E1:E103,$K$1:$K$103=""superdense""))"),1.77)</f>
        <v>1.77</v>
      </c>
      <c r="F109" s="82">
        <f>IFERROR(__xludf.DUMMYFUNCTION("MIN(FILTER(F1:F103,$K$1:$K$103=""superdense""))"),0.0)</f>
        <v>0</v>
      </c>
      <c r="G109" s="82">
        <f>IFERROR(__xludf.DUMMYFUNCTION("MIN(FILTER(G1:G103,$K$1:$K$103=""superdense""))"),1.77)</f>
        <v>1.77</v>
      </c>
      <c r="H109" s="82">
        <f>IFERROR(__xludf.DUMMYFUNCTION("MIN(FILTER(H1:H103,$K$1:$K$103=""superdense""))"),168.0)</f>
        <v>168</v>
      </c>
      <c r="I109" s="82">
        <f>IFERROR(__xludf.DUMMYFUNCTION("MIN(FILTER(I1:I103,$K1:$K103=""superdense""))"),44.39)</f>
        <v>44.39</v>
      </c>
      <c r="J109" s="82">
        <f>IFERROR(__xludf.DUMMYFUNCTION("MIN(FILTER(J1:J103,$K1:$K103=""superdense""))"),44.4)</f>
        <v>44.4</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IFERROR(__xludf.DUMMYFUNCTION("MEDIAN(FILTER(E1:E103,$K$1:$K$103=""superdense""))"),2.51)</f>
        <v>2.51</v>
      </c>
      <c r="F110" s="83">
        <f>IFERROR(__xludf.DUMMYFUNCTION("MEDIAN(FILTER(F1:F103,$K$1:$K$103=""superdense""))"),0.0)</f>
        <v>0</v>
      </c>
      <c r="G110" s="83">
        <f>IFERROR(__xludf.DUMMYFUNCTION("MEDIAN(FILTER(G1:G103,$K$1:$K$103=""superdense""))"),2.51)</f>
        <v>2.51</v>
      </c>
      <c r="H110" s="83">
        <f>IFERROR(__xludf.DUMMYFUNCTION("MEDIAN(FILTER(H1:H103,$K$1:$K$103=""superdense""))"),168.0)</f>
        <v>168</v>
      </c>
      <c r="I110" s="83">
        <f>IFERROR(__xludf.DUMMYFUNCTION("MEDIAN(FILTER(I1:I103,$K$1:$K$103=""superdense""))"),66.82)</f>
        <v>66.82</v>
      </c>
      <c r="J110" s="83">
        <f>IFERROR(__xludf.DUMMYFUNCTION("MEDIAN(FILTER(J1:J103,$K$1:$K$103=""superdense""))"),66.86)</f>
        <v>66.86</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IFERROR(__xludf.DUMMYFUNCTION("STDEV.S(FILTER(E1:E103,$K$1:$K$103=""superdense""))"),0.4936343014108844)</f>
        <v>0.4936343014</v>
      </c>
      <c r="F111" s="83">
        <f>IFERROR(__xludf.DUMMYFUNCTION("STDEV.S(FILTER(F1:F103,$K$1:$K$103=""superdense""))"),0.0)</f>
        <v>0</v>
      </c>
      <c r="G111" s="83">
        <f>IFERROR(__xludf.DUMMYFUNCTION("STDEV.S(FILTER(G1:G103,$K$1:$K$103=""superdense""))"),0.49294155084453933)</f>
        <v>0.4929415508</v>
      </c>
      <c r="H111" s="83">
        <f>IFERROR(__xludf.DUMMYFUNCTION("STDEV.S(FILTER(H1:H103,$K$1:$K$103=""superdense""))"),0.0)</f>
        <v>0</v>
      </c>
      <c r="I111" s="83">
        <f>IFERROR(__xludf.DUMMYFUNCTION("STDEV.S(FILTER(I1:I103,$K$1:$K$103=""superdense""))"),11.80898440620032)</f>
        <v>11.80898441</v>
      </c>
      <c r="J111" s="83">
        <f>IFERROR(__xludf.DUMMYFUNCTION("STDEV.S(FILTER(J1:J103,$K$1:$K$103=""superdense""))"),11.818079423277792)</f>
        <v>11.81807942</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8160</v>
      </c>
    </row>
    <row r="131">
      <c r="A131" s="77" t="s">
        <v>54</v>
      </c>
      <c r="B131" s="3">
        <f>SUM(H2:H103)-B130</f>
        <v>8568</v>
      </c>
    </row>
    <row r="132">
      <c r="A132" s="77" t="s">
        <v>55</v>
      </c>
      <c r="B132" s="3">
        <f>SUM(M2:M103)</f>
        <v>4284</v>
      </c>
    </row>
    <row r="133">
      <c r="A133" s="77" t="s">
        <v>56</v>
      </c>
      <c r="B133" s="3">
        <f>B131/B132</f>
        <v>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1.31</v>
      </c>
      <c r="D2" s="1">
        <v>10.27</v>
      </c>
      <c r="E2" s="1">
        <v>8.97</v>
      </c>
      <c r="F2" s="1">
        <v>0.0</v>
      </c>
      <c r="G2" s="1">
        <v>8.97</v>
      </c>
      <c r="H2" s="1">
        <v>160.0</v>
      </c>
      <c r="I2" s="1">
        <v>17.85</v>
      </c>
      <c r="J2" s="1">
        <v>17.85</v>
      </c>
      <c r="K2" s="1" t="s">
        <v>43</v>
      </c>
      <c r="L2" s="1">
        <v>-160.0</v>
      </c>
      <c r="M2" s="1">
        <v>0.0</v>
      </c>
    </row>
    <row r="3">
      <c r="A3" s="1" t="s">
        <v>41</v>
      </c>
      <c r="B3" s="1" t="s">
        <v>42</v>
      </c>
      <c r="C3" s="1">
        <v>10.3</v>
      </c>
      <c r="D3" s="1">
        <v>18.27</v>
      </c>
      <c r="E3" s="1">
        <v>7.97</v>
      </c>
      <c r="F3" s="1">
        <v>0.0</v>
      </c>
      <c r="G3" s="1">
        <v>7.97</v>
      </c>
      <c r="H3" s="1">
        <v>160.0</v>
      </c>
      <c r="I3" s="1">
        <v>20.07</v>
      </c>
      <c r="J3" s="1">
        <v>20.07</v>
      </c>
      <c r="K3" s="1" t="s">
        <v>43</v>
      </c>
      <c r="L3" s="1">
        <v>-160.0</v>
      </c>
      <c r="M3" s="1">
        <v>0.0</v>
      </c>
    </row>
    <row r="4">
      <c r="A4" s="1" t="s">
        <v>41</v>
      </c>
      <c r="B4" s="1" t="s">
        <v>42</v>
      </c>
      <c r="C4" s="1">
        <v>18.31</v>
      </c>
      <c r="D4" s="1">
        <v>26.06</v>
      </c>
      <c r="E4" s="1">
        <v>7.76</v>
      </c>
      <c r="F4" s="1">
        <v>0.0</v>
      </c>
      <c r="G4" s="1">
        <v>7.76</v>
      </c>
      <c r="H4" s="1">
        <v>160.0</v>
      </c>
      <c r="I4" s="1">
        <v>20.63</v>
      </c>
      <c r="J4" s="1">
        <v>20.63</v>
      </c>
      <c r="K4" s="1" t="s">
        <v>43</v>
      </c>
      <c r="L4" s="1">
        <v>-160.0</v>
      </c>
      <c r="M4" s="1">
        <v>0.0</v>
      </c>
    </row>
    <row r="5">
      <c r="A5" s="1" t="s">
        <v>41</v>
      </c>
      <c r="B5" s="1" t="s">
        <v>42</v>
      </c>
      <c r="C5" s="1">
        <v>26.11</v>
      </c>
      <c r="D5" s="1">
        <v>33.02</v>
      </c>
      <c r="E5" s="1">
        <v>6.91</v>
      </c>
      <c r="F5" s="1">
        <v>0.0</v>
      </c>
      <c r="G5" s="1">
        <v>6.91</v>
      </c>
      <c r="H5" s="1">
        <v>160.0</v>
      </c>
      <c r="I5" s="1">
        <v>23.16</v>
      </c>
      <c r="J5" s="1">
        <v>23.16</v>
      </c>
      <c r="K5" s="1" t="s">
        <v>43</v>
      </c>
      <c r="L5" s="1">
        <v>-160.0</v>
      </c>
      <c r="M5" s="1">
        <v>0.0</v>
      </c>
    </row>
    <row r="6">
      <c r="A6" s="1" t="s">
        <v>41</v>
      </c>
      <c r="B6" s="1" t="s">
        <v>42</v>
      </c>
      <c r="C6" s="1">
        <v>33.02</v>
      </c>
      <c r="D6" s="1">
        <v>36.71</v>
      </c>
      <c r="E6" s="1">
        <v>3.69</v>
      </c>
      <c r="F6" s="1">
        <v>0.0</v>
      </c>
      <c r="G6" s="1">
        <v>3.69</v>
      </c>
      <c r="H6" s="1">
        <v>168.0</v>
      </c>
      <c r="I6" s="1">
        <v>45.52</v>
      </c>
      <c r="J6" s="1">
        <v>45.53</v>
      </c>
      <c r="K6" s="1" t="s">
        <v>44</v>
      </c>
      <c r="L6" s="1">
        <v>84.0</v>
      </c>
      <c r="M6" s="1">
        <v>84.0</v>
      </c>
    </row>
    <row r="7">
      <c r="A7" s="1" t="s">
        <v>41</v>
      </c>
      <c r="B7" s="1" t="s">
        <v>42</v>
      </c>
      <c r="C7" s="1">
        <v>37.52</v>
      </c>
      <c r="D7" s="1">
        <v>40.05</v>
      </c>
      <c r="E7" s="1">
        <v>2.53</v>
      </c>
      <c r="F7" s="1">
        <v>0.0</v>
      </c>
      <c r="G7" s="1">
        <v>2.53</v>
      </c>
      <c r="H7" s="1">
        <v>168.0</v>
      </c>
      <c r="I7" s="1">
        <v>66.33</v>
      </c>
      <c r="J7" s="1">
        <v>66.36</v>
      </c>
      <c r="K7" s="1" t="s">
        <v>44</v>
      </c>
      <c r="L7" s="1">
        <v>84.0</v>
      </c>
      <c r="M7" s="1">
        <v>84.0</v>
      </c>
    </row>
    <row r="8">
      <c r="A8" s="1" t="s">
        <v>41</v>
      </c>
      <c r="B8" s="1" t="s">
        <v>42</v>
      </c>
      <c r="C8" s="1">
        <v>40.56</v>
      </c>
      <c r="D8" s="1">
        <v>43.14</v>
      </c>
      <c r="E8" s="1">
        <v>2.58</v>
      </c>
      <c r="F8" s="1">
        <v>0.0</v>
      </c>
      <c r="G8" s="1">
        <v>2.58</v>
      </c>
      <c r="H8" s="1">
        <v>168.0</v>
      </c>
      <c r="I8" s="1">
        <v>65.15</v>
      </c>
      <c r="J8" s="1">
        <v>65.18</v>
      </c>
      <c r="K8" s="1" t="s">
        <v>44</v>
      </c>
      <c r="L8" s="1">
        <v>84.0</v>
      </c>
      <c r="M8" s="1">
        <v>84.0</v>
      </c>
    </row>
    <row r="9">
      <c r="A9" s="1" t="s">
        <v>41</v>
      </c>
      <c r="B9" s="1" t="s">
        <v>42</v>
      </c>
      <c r="C9" s="1">
        <v>43.66</v>
      </c>
      <c r="D9" s="1">
        <v>53.79</v>
      </c>
      <c r="E9" s="1">
        <v>10.13</v>
      </c>
      <c r="F9" s="1">
        <v>0.0</v>
      </c>
      <c r="G9" s="1">
        <v>10.13</v>
      </c>
      <c r="H9" s="1">
        <v>160.0</v>
      </c>
      <c r="I9" s="1">
        <v>15.79</v>
      </c>
      <c r="J9" s="1">
        <v>15.79</v>
      </c>
      <c r="K9" s="1" t="s">
        <v>43</v>
      </c>
      <c r="L9" s="1">
        <v>-160.0</v>
      </c>
      <c r="M9" s="1">
        <v>0.0</v>
      </c>
    </row>
    <row r="10">
      <c r="A10" s="1" t="s">
        <v>41</v>
      </c>
      <c r="B10" s="1" t="s">
        <v>42</v>
      </c>
      <c r="C10" s="1">
        <v>53.88</v>
      </c>
      <c r="D10" s="1">
        <v>59.15</v>
      </c>
      <c r="E10" s="1">
        <v>5.26</v>
      </c>
      <c r="F10" s="1">
        <v>0.0</v>
      </c>
      <c r="G10" s="1">
        <v>5.26</v>
      </c>
      <c r="H10" s="1">
        <v>160.0</v>
      </c>
      <c r="I10" s="1">
        <v>30.41</v>
      </c>
      <c r="J10" s="1">
        <v>30.41</v>
      </c>
      <c r="K10" s="1" t="s">
        <v>43</v>
      </c>
      <c r="L10" s="1">
        <v>-160.0</v>
      </c>
      <c r="M10" s="1">
        <v>0.0</v>
      </c>
    </row>
    <row r="11">
      <c r="A11" s="1" t="s">
        <v>41</v>
      </c>
      <c r="B11" s="1" t="s">
        <v>42</v>
      </c>
      <c r="C11" s="1">
        <v>59.29</v>
      </c>
      <c r="D11" s="1">
        <v>65.88</v>
      </c>
      <c r="E11" s="1">
        <v>6.59</v>
      </c>
      <c r="F11" s="1">
        <v>0.0</v>
      </c>
      <c r="G11" s="1">
        <v>6.59</v>
      </c>
      <c r="H11" s="1">
        <v>160.0</v>
      </c>
      <c r="I11" s="1">
        <v>24.28</v>
      </c>
      <c r="J11" s="1">
        <v>24.28</v>
      </c>
      <c r="K11" s="1" t="s">
        <v>43</v>
      </c>
      <c r="L11" s="1">
        <v>-160.0</v>
      </c>
      <c r="M11" s="1">
        <v>0.0</v>
      </c>
    </row>
    <row r="12">
      <c r="A12" s="1" t="s">
        <v>41</v>
      </c>
      <c r="B12" s="1" t="s">
        <v>42</v>
      </c>
      <c r="C12" s="1">
        <v>65.96</v>
      </c>
      <c r="D12" s="1">
        <v>73.11</v>
      </c>
      <c r="E12" s="1">
        <v>7.15</v>
      </c>
      <c r="F12" s="1">
        <v>0.0</v>
      </c>
      <c r="G12" s="1">
        <v>7.15</v>
      </c>
      <c r="H12" s="1">
        <v>160.0</v>
      </c>
      <c r="I12" s="1">
        <v>22.38</v>
      </c>
      <c r="J12" s="1">
        <v>22.38</v>
      </c>
      <c r="K12" s="1" t="s">
        <v>43</v>
      </c>
      <c r="L12" s="1">
        <v>-160.0</v>
      </c>
      <c r="M12" s="1">
        <v>0.0</v>
      </c>
    </row>
    <row r="13">
      <c r="A13" s="1" t="s">
        <v>41</v>
      </c>
      <c r="B13" s="1" t="s">
        <v>42</v>
      </c>
      <c r="C13" s="1">
        <v>73.17</v>
      </c>
      <c r="D13" s="1">
        <v>75.55</v>
      </c>
      <c r="E13" s="1">
        <v>2.38</v>
      </c>
      <c r="F13" s="1">
        <v>0.0</v>
      </c>
      <c r="G13" s="1">
        <v>2.38</v>
      </c>
      <c r="H13" s="1">
        <v>168.0</v>
      </c>
      <c r="I13" s="1">
        <v>70.57</v>
      </c>
      <c r="J13" s="1">
        <v>70.61</v>
      </c>
      <c r="K13" s="1" t="s">
        <v>44</v>
      </c>
      <c r="L13" s="1">
        <v>84.0</v>
      </c>
      <c r="M13" s="1">
        <v>84.0</v>
      </c>
    </row>
    <row r="14">
      <c r="A14" s="1" t="s">
        <v>41</v>
      </c>
      <c r="B14" s="1" t="s">
        <v>42</v>
      </c>
      <c r="C14" s="1">
        <v>76.23</v>
      </c>
      <c r="D14" s="1">
        <v>79.68</v>
      </c>
      <c r="E14" s="1">
        <v>3.45</v>
      </c>
      <c r="F14" s="1">
        <v>0.0</v>
      </c>
      <c r="G14" s="1">
        <v>3.45</v>
      </c>
      <c r="H14" s="1">
        <v>168.0</v>
      </c>
      <c r="I14" s="1">
        <v>48.73</v>
      </c>
      <c r="J14" s="1">
        <v>48.75</v>
      </c>
      <c r="K14" s="1" t="s">
        <v>44</v>
      </c>
      <c r="L14" s="1">
        <v>84.0</v>
      </c>
      <c r="M14" s="1">
        <v>84.0</v>
      </c>
    </row>
    <row r="15">
      <c r="A15" s="1" t="s">
        <v>41</v>
      </c>
      <c r="B15" s="1" t="s">
        <v>42</v>
      </c>
      <c r="C15" s="1">
        <v>79.9</v>
      </c>
      <c r="D15" s="1">
        <v>82.99</v>
      </c>
      <c r="E15" s="1">
        <v>3.09</v>
      </c>
      <c r="F15" s="1">
        <v>0.0</v>
      </c>
      <c r="G15" s="1">
        <v>3.09</v>
      </c>
      <c r="H15" s="1">
        <v>168.0</v>
      </c>
      <c r="I15" s="1">
        <v>54.38</v>
      </c>
      <c r="J15" s="1">
        <v>54.4</v>
      </c>
      <c r="K15" s="1" t="s">
        <v>44</v>
      </c>
      <c r="L15" s="1">
        <v>84.0</v>
      </c>
      <c r="M15" s="1">
        <v>84.0</v>
      </c>
    </row>
    <row r="16">
      <c r="A16" s="1" t="s">
        <v>41</v>
      </c>
      <c r="B16" s="1" t="s">
        <v>42</v>
      </c>
      <c r="C16" s="1">
        <v>83.12</v>
      </c>
      <c r="D16" s="1">
        <v>91.71</v>
      </c>
      <c r="E16" s="1">
        <v>8.59</v>
      </c>
      <c r="F16" s="1">
        <v>0.0</v>
      </c>
      <c r="G16" s="1">
        <v>8.59</v>
      </c>
      <c r="H16" s="1">
        <v>160.0</v>
      </c>
      <c r="I16" s="1">
        <v>18.62</v>
      </c>
      <c r="J16" s="1">
        <v>18.62</v>
      </c>
      <c r="K16" s="1" t="s">
        <v>43</v>
      </c>
      <c r="L16" s="1">
        <v>-160.0</v>
      </c>
      <c r="M16" s="1">
        <v>0.0</v>
      </c>
    </row>
    <row r="17">
      <c r="A17" s="1" t="s">
        <v>41</v>
      </c>
      <c r="B17" s="1" t="s">
        <v>42</v>
      </c>
      <c r="C17" s="1">
        <v>92.11</v>
      </c>
      <c r="D17" s="1">
        <v>97.88</v>
      </c>
      <c r="E17" s="1">
        <v>5.77</v>
      </c>
      <c r="F17" s="1">
        <v>0.0</v>
      </c>
      <c r="G17" s="1">
        <v>5.77</v>
      </c>
      <c r="H17" s="1">
        <v>160.0</v>
      </c>
      <c r="I17" s="1">
        <v>27.75</v>
      </c>
      <c r="J17" s="1">
        <v>27.75</v>
      </c>
      <c r="K17" s="1" t="s">
        <v>43</v>
      </c>
      <c r="L17" s="1">
        <v>-160.0</v>
      </c>
      <c r="M17" s="1">
        <v>0.0</v>
      </c>
    </row>
    <row r="18">
      <c r="A18" s="1" t="s">
        <v>41</v>
      </c>
      <c r="B18" s="1" t="s">
        <v>42</v>
      </c>
      <c r="C18" s="1">
        <v>97.91</v>
      </c>
      <c r="D18" s="1">
        <v>103.41</v>
      </c>
      <c r="E18" s="1">
        <v>5.5</v>
      </c>
      <c r="F18" s="1">
        <v>0.0</v>
      </c>
      <c r="G18" s="1">
        <v>5.5</v>
      </c>
      <c r="H18" s="1">
        <v>160.0</v>
      </c>
      <c r="I18" s="1">
        <v>29.08</v>
      </c>
      <c r="J18" s="1">
        <v>29.08</v>
      </c>
      <c r="K18" s="1" t="s">
        <v>43</v>
      </c>
      <c r="L18" s="1">
        <v>-160.0</v>
      </c>
      <c r="M18" s="1">
        <v>0.0</v>
      </c>
    </row>
    <row r="19">
      <c r="A19" s="1" t="s">
        <v>41</v>
      </c>
      <c r="B19" s="1" t="s">
        <v>42</v>
      </c>
      <c r="C19" s="1">
        <v>103.47</v>
      </c>
      <c r="D19" s="1">
        <v>109.96</v>
      </c>
      <c r="E19" s="1">
        <v>6.5</v>
      </c>
      <c r="F19" s="1">
        <v>0.0</v>
      </c>
      <c r="G19" s="1">
        <v>6.5</v>
      </c>
      <c r="H19" s="1">
        <v>160.0</v>
      </c>
      <c r="I19" s="1">
        <v>24.63</v>
      </c>
      <c r="J19" s="1">
        <v>24.63</v>
      </c>
      <c r="K19" s="1" t="s">
        <v>43</v>
      </c>
      <c r="L19" s="1">
        <v>-160.0</v>
      </c>
      <c r="M19" s="1">
        <v>0.0</v>
      </c>
    </row>
    <row r="20">
      <c r="A20" s="1" t="s">
        <v>41</v>
      </c>
      <c r="B20" s="1" t="s">
        <v>42</v>
      </c>
      <c r="C20" s="1">
        <v>110.01</v>
      </c>
      <c r="D20" s="1">
        <v>113.54</v>
      </c>
      <c r="E20" s="1">
        <v>3.52</v>
      </c>
      <c r="F20" s="1">
        <v>0.0</v>
      </c>
      <c r="G20" s="1">
        <v>3.52</v>
      </c>
      <c r="H20" s="1">
        <v>168.0</v>
      </c>
      <c r="I20" s="1">
        <v>47.68</v>
      </c>
      <c r="J20" s="1">
        <v>47.7</v>
      </c>
      <c r="K20" s="1" t="s">
        <v>44</v>
      </c>
      <c r="L20" s="1">
        <v>84.0</v>
      </c>
      <c r="M20" s="1">
        <v>84.0</v>
      </c>
    </row>
    <row r="21">
      <c r="A21" s="1" t="s">
        <v>41</v>
      </c>
      <c r="B21" s="1" t="s">
        <v>42</v>
      </c>
      <c r="C21" s="1">
        <v>113.79</v>
      </c>
      <c r="D21" s="1">
        <v>116.44</v>
      </c>
      <c r="E21" s="1">
        <v>2.65</v>
      </c>
      <c r="F21" s="1">
        <v>0.0</v>
      </c>
      <c r="G21" s="1">
        <v>2.65</v>
      </c>
      <c r="H21" s="1">
        <v>168.0</v>
      </c>
      <c r="I21" s="1">
        <v>63.34</v>
      </c>
      <c r="J21" s="1">
        <v>63.37</v>
      </c>
      <c r="K21" s="1" t="s">
        <v>44</v>
      </c>
      <c r="L21" s="1">
        <v>84.0</v>
      </c>
      <c r="M21" s="1">
        <v>84.0</v>
      </c>
    </row>
    <row r="22">
      <c r="A22" s="1" t="s">
        <v>41</v>
      </c>
      <c r="B22" s="1" t="s">
        <v>42</v>
      </c>
      <c r="C22" s="1">
        <v>116.66</v>
      </c>
      <c r="D22" s="1">
        <v>119.0</v>
      </c>
      <c r="E22" s="1">
        <v>2.34</v>
      </c>
      <c r="F22" s="1">
        <v>0.0</v>
      </c>
      <c r="G22" s="1">
        <v>2.34</v>
      </c>
      <c r="H22" s="1">
        <v>168.0</v>
      </c>
      <c r="I22" s="1">
        <v>71.84</v>
      </c>
      <c r="J22" s="1">
        <v>71.88</v>
      </c>
      <c r="K22" s="1" t="s">
        <v>44</v>
      </c>
      <c r="L22" s="1">
        <v>84.0</v>
      </c>
      <c r="M22" s="1">
        <v>84.0</v>
      </c>
    </row>
    <row r="23">
      <c r="A23" s="1" t="s">
        <v>41</v>
      </c>
      <c r="B23" s="1" t="s">
        <v>42</v>
      </c>
      <c r="C23" s="1">
        <v>119.13</v>
      </c>
      <c r="D23" s="1">
        <v>126.6</v>
      </c>
      <c r="E23" s="1">
        <v>7.48</v>
      </c>
      <c r="F23" s="1">
        <v>0.0</v>
      </c>
      <c r="G23" s="1">
        <v>7.48</v>
      </c>
      <c r="H23" s="1">
        <v>160.0</v>
      </c>
      <c r="I23" s="1">
        <v>21.4</v>
      </c>
      <c r="J23" s="1">
        <v>21.4</v>
      </c>
      <c r="K23" s="1" t="s">
        <v>43</v>
      </c>
      <c r="L23" s="1">
        <v>-160.0</v>
      </c>
      <c r="M23" s="1">
        <v>0.0</v>
      </c>
    </row>
    <row r="24">
      <c r="A24" s="1" t="s">
        <v>41</v>
      </c>
      <c r="B24" s="1" t="s">
        <v>42</v>
      </c>
      <c r="C24" s="1">
        <v>126.66</v>
      </c>
      <c r="D24" s="1">
        <v>132.19</v>
      </c>
      <c r="E24" s="1">
        <v>5.53</v>
      </c>
      <c r="F24" s="1">
        <v>0.0</v>
      </c>
      <c r="G24" s="1">
        <v>5.53</v>
      </c>
      <c r="H24" s="1">
        <v>160.0</v>
      </c>
      <c r="I24" s="1">
        <v>28.93</v>
      </c>
      <c r="J24" s="1">
        <v>28.93</v>
      </c>
      <c r="K24" s="1" t="s">
        <v>43</v>
      </c>
      <c r="L24" s="1">
        <v>-160.0</v>
      </c>
      <c r="M24" s="1">
        <v>0.0</v>
      </c>
    </row>
    <row r="25">
      <c r="A25" s="1" t="s">
        <v>41</v>
      </c>
      <c r="B25" s="1" t="s">
        <v>42</v>
      </c>
      <c r="C25" s="1">
        <v>132.23</v>
      </c>
      <c r="D25" s="1">
        <v>139.14</v>
      </c>
      <c r="E25" s="1">
        <v>6.91</v>
      </c>
      <c r="F25" s="1">
        <v>0.0</v>
      </c>
      <c r="G25" s="1">
        <v>6.91</v>
      </c>
      <c r="H25" s="1">
        <v>160.0</v>
      </c>
      <c r="I25" s="1">
        <v>23.15</v>
      </c>
      <c r="J25" s="1">
        <v>23.15</v>
      </c>
      <c r="K25" s="1" t="s">
        <v>43</v>
      </c>
      <c r="L25" s="1">
        <v>-160.0</v>
      </c>
      <c r="M25" s="1">
        <v>0.0</v>
      </c>
    </row>
    <row r="26">
      <c r="A26" s="1" t="s">
        <v>41</v>
      </c>
      <c r="B26" s="1" t="s">
        <v>42</v>
      </c>
      <c r="C26" s="1">
        <v>139.23</v>
      </c>
      <c r="D26" s="1">
        <v>146.82</v>
      </c>
      <c r="E26" s="1">
        <v>7.59</v>
      </c>
      <c r="F26" s="1">
        <v>0.0</v>
      </c>
      <c r="G26" s="1">
        <v>7.59</v>
      </c>
      <c r="H26" s="1">
        <v>160.0</v>
      </c>
      <c r="I26" s="1">
        <v>21.09</v>
      </c>
      <c r="J26" s="1">
        <v>21.09</v>
      </c>
      <c r="K26" s="1" t="s">
        <v>43</v>
      </c>
      <c r="L26" s="1">
        <v>-160.0</v>
      </c>
      <c r="M26" s="1">
        <v>0.0</v>
      </c>
    </row>
    <row r="27">
      <c r="A27" s="1" t="s">
        <v>41</v>
      </c>
      <c r="B27" s="1" t="s">
        <v>42</v>
      </c>
      <c r="C27" s="1">
        <v>146.83</v>
      </c>
      <c r="D27" s="1">
        <v>149.24</v>
      </c>
      <c r="E27" s="1">
        <v>2.4</v>
      </c>
      <c r="F27" s="1">
        <v>0.0</v>
      </c>
      <c r="G27" s="1">
        <v>2.4</v>
      </c>
      <c r="H27" s="1">
        <v>168.0</v>
      </c>
      <c r="I27" s="1">
        <v>69.89</v>
      </c>
      <c r="J27" s="1">
        <v>69.93</v>
      </c>
      <c r="K27" s="1" t="s">
        <v>44</v>
      </c>
      <c r="L27" s="1">
        <v>84.0</v>
      </c>
      <c r="M27" s="1">
        <v>84.0</v>
      </c>
    </row>
    <row r="28">
      <c r="A28" s="1" t="s">
        <v>41</v>
      </c>
      <c r="B28" s="1" t="s">
        <v>42</v>
      </c>
      <c r="C28" s="1">
        <v>149.42</v>
      </c>
      <c r="D28" s="1">
        <v>152.3</v>
      </c>
      <c r="E28" s="1">
        <v>2.88</v>
      </c>
      <c r="F28" s="1">
        <v>0.0</v>
      </c>
      <c r="G28" s="1">
        <v>2.87</v>
      </c>
      <c r="H28" s="1">
        <v>168.0</v>
      </c>
      <c r="I28" s="1">
        <v>58.42</v>
      </c>
      <c r="J28" s="1">
        <v>58.44</v>
      </c>
      <c r="K28" s="1" t="s">
        <v>44</v>
      </c>
      <c r="L28" s="1">
        <v>84.0</v>
      </c>
      <c r="M28" s="1">
        <v>84.0</v>
      </c>
    </row>
    <row r="29">
      <c r="A29" s="1" t="s">
        <v>41</v>
      </c>
      <c r="B29" s="1" t="s">
        <v>42</v>
      </c>
      <c r="C29" s="1">
        <v>152.68</v>
      </c>
      <c r="D29" s="1">
        <v>155.76</v>
      </c>
      <c r="E29" s="1">
        <v>3.08</v>
      </c>
      <c r="F29" s="1">
        <v>0.0</v>
      </c>
      <c r="G29" s="1">
        <v>3.08</v>
      </c>
      <c r="H29" s="1">
        <v>168.0</v>
      </c>
      <c r="I29" s="1">
        <v>54.56</v>
      </c>
      <c r="J29" s="1">
        <v>54.58</v>
      </c>
      <c r="K29" s="1" t="s">
        <v>44</v>
      </c>
      <c r="L29" s="1">
        <v>84.0</v>
      </c>
      <c r="M29" s="1">
        <v>84.0</v>
      </c>
    </row>
    <row r="30">
      <c r="A30" s="1" t="s">
        <v>41</v>
      </c>
      <c r="B30" s="1" t="s">
        <v>42</v>
      </c>
      <c r="C30" s="1">
        <v>156.22</v>
      </c>
      <c r="D30" s="1">
        <v>165.14</v>
      </c>
      <c r="E30" s="1">
        <v>8.92</v>
      </c>
      <c r="F30" s="1">
        <v>0.0</v>
      </c>
      <c r="G30" s="1">
        <v>8.92</v>
      </c>
      <c r="H30" s="1">
        <v>160.0</v>
      </c>
      <c r="I30" s="1">
        <v>17.94</v>
      </c>
      <c r="J30" s="1">
        <v>17.94</v>
      </c>
      <c r="K30" s="1" t="s">
        <v>43</v>
      </c>
      <c r="L30" s="1">
        <v>-160.0</v>
      </c>
      <c r="M30" s="1">
        <v>0.0</v>
      </c>
    </row>
    <row r="31">
      <c r="A31" s="1" t="s">
        <v>41</v>
      </c>
      <c r="B31" s="1" t="s">
        <v>42</v>
      </c>
      <c r="C31" s="1">
        <v>165.16</v>
      </c>
      <c r="D31" s="1">
        <v>170.8</v>
      </c>
      <c r="E31" s="1">
        <v>5.64</v>
      </c>
      <c r="F31" s="1">
        <v>0.0</v>
      </c>
      <c r="G31" s="1">
        <v>5.64</v>
      </c>
      <c r="H31" s="1">
        <v>160.0</v>
      </c>
      <c r="I31" s="1">
        <v>28.39</v>
      </c>
      <c r="J31" s="1">
        <v>28.39</v>
      </c>
      <c r="K31" s="1" t="s">
        <v>43</v>
      </c>
      <c r="L31" s="1">
        <v>-160.0</v>
      </c>
      <c r="M31" s="1">
        <v>0.0</v>
      </c>
    </row>
    <row r="32">
      <c r="A32" s="1" t="s">
        <v>41</v>
      </c>
      <c r="B32" s="1" t="s">
        <v>42</v>
      </c>
      <c r="C32" s="1">
        <v>170.96</v>
      </c>
      <c r="D32" s="1">
        <v>181.12</v>
      </c>
      <c r="E32" s="1">
        <v>10.16</v>
      </c>
      <c r="F32" s="1">
        <v>0.0</v>
      </c>
      <c r="G32" s="1">
        <v>10.16</v>
      </c>
      <c r="H32" s="1">
        <v>160.0</v>
      </c>
      <c r="I32" s="1">
        <v>15.75</v>
      </c>
      <c r="J32" s="1">
        <v>15.75</v>
      </c>
      <c r="K32" s="1" t="s">
        <v>43</v>
      </c>
      <c r="L32" s="1">
        <v>-160.0</v>
      </c>
      <c r="M32" s="1">
        <v>0.0</v>
      </c>
    </row>
    <row r="33">
      <c r="A33" s="1" t="s">
        <v>41</v>
      </c>
      <c r="B33" s="1" t="s">
        <v>42</v>
      </c>
      <c r="C33" s="1">
        <v>181.16</v>
      </c>
      <c r="D33" s="1">
        <v>189.24</v>
      </c>
      <c r="E33" s="1">
        <v>8.07</v>
      </c>
      <c r="F33" s="1">
        <v>0.0</v>
      </c>
      <c r="G33" s="1">
        <v>8.07</v>
      </c>
      <c r="H33" s="1">
        <v>160.0</v>
      </c>
      <c r="I33" s="1">
        <v>19.82</v>
      </c>
      <c r="J33" s="1">
        <v>19.82</v>
      </c>
      <c r="K33" s="1" t="s">
        <v>43</v>
      </c>
      <c r="L33" s="1">
        <v>-160.0</v>
      </c>
      <c r="M33" s="1">
        <v>0.0</v>
      </c>
    </row>
    <row r="34">
      <c r="A34" s="1" t="s">
        <v>41</v>
      </c>
      <c r="B34" s="1" t="s">
        <v>42</v>
      </c>
      <c r="C34" s="1">
        <v>189.51</v>
      </c>
      <c r="D34" s="1">
        <v>192.22</v>
      </c>
      <c r="E34" s="1">
        <v>2.71</v>
      </c>
      <c r="F34" s="1">
        <v>0.0</v>
      </c>
      <c r="G34" s="1">
        <v>2.71</v>
      </c>
      <c r="H34" s="1">
        <v>168.0</v>
      </c>
      <c r="I34" s="1">
        <v>62.01</v>
      </c>
      <c r="J34" s="1">
        <v>62.04</v>
      </c>
      <c r="K34" s="1" t="s">
        <v>44</v>
      </c>
      <c r="L34" s="1">
        <v>84.0</v>
      </c>
      <c r="M34" s="1">
        <v>84.0</v>
      </c>
    </row>
    <row r="35">
      <c r="A35" s="1" t="s">
        <v>41</v>
      </c>
      <c r="B35" s="1" t="s">
        <v>42</v>
      </c>
      <c r="C35" s="1">
        <v>192.98</v>
      </c>
      <c r="D35" s="1">
        <v>195.33</v>
      </c>
      <c r="E35" s="1">
        <v>2.34</v>
      </c>
      <c r="F35" s="1">
        <v>0.0</v>
      </c>
      <c r="G35" s="1">
        <v>2.34</v>
      </c>
      <c r="H35" s="1">
        <v>168.0</v>
      </c>
      <c r="I35" s="1">
        <v>71.67</v>
      </c>
      <c r="J35" s="1">
        <v>71.72</v>
      </c>
      <c r="K35" s="1" t="s">
        <v>44</v>
      </c>
      <c r="L35" s="1">
        <v>84.0</v>
      </c>
      <c r="M35" s="1">
        <v>84.0</v>
      </c>
    </row>
    <row r="36">
      <c r="A36" s="1" t="s">
        <v>41</v>
      </c>
      <c r="B36" s="1" t="s">
        <v>42</v>
      </c>
      <c r="C36" s="1">
        <v>195.48</v>
      </c>
      <c r="D36" s="1">
        <v>198.07</v>
      </c>
      <c r="E36" s="1">
        <v>2.59</v>
      </c>
      <c r="F36" s="1">
        <v>0.0</v>
      </c>
      <c r="G36" s="1">
        <v>2.59</v>
      </c>
      <c r="H36" s="1">
        <v>168.0</v>
      </c>
      <c r="I36" s="1">
        <v>64.8</v>
      </c>
      <c r="J36" s="1">
        <v>64.83</v>
      </c>
      <c r="K36" s="1" t="s">
        <v>44</v>
      </c>
      <c r="L36" s="1">
        <v>84.0</v>
      </c>
      <c r="M36" s="1">
        <v>84.0</v>
      </c>
    </row>
    <row r="37">
      <c r="A37" s="1" t="s">
        <v>41</v>
      </c>
      <c r="B37" s="1" t="s">
        <v>42</v>
      </c>
      <c r="C37" s="1">
        <v>198.27</v>
      </c>
      <c r="D37" s="1">
        <v>205.72</v>
      </c>
      <c r="E37" s="1">
        <v>7.45</v>
      </c>
      <c r="F37" s="1">
        <v>0.0</v>
      </c>
      <c r="G37" s="1">
        <v>7.45</v>
      </c>
      <c r="H37" s="1">
        <v>160.0</v>
      </c>
      <c r="I37" s="1">
        <v>21.49</v>
      </c>
      <c r="J37" s="1">
        <v>21.49</v>
      </c>
      <c r="K37" s="1" t="s">
        <v>43</v>
      </c>
      <c r="L37" s="1">
        <v>-160.0</v>
      </c>
      <c r="M37" s="1">
        <v>0.0</v>
      </c>
    </row>
    <row r="38">
      <c r="A38" s="1" t="s">
        <v>41</v>
      </c>
      <c r="B38" s="1" t="s">
        <v>42</v>
      </c>
      <c r="C38" s="1">
        <v>205.8</v>
      </c>
      <c r="D38" s="1">
        <v>211.51</v>
      </c>
      <c r="E38" s="1">
        <v>5.7</v>
      </c>
      <c r="F38" s="1">
        <v>0.0</v>
      </c>
      <c r="G38" s="1">
        <v>5.7</v>
      </c>
      <c r="H38" s="1">
        <v>160.0</v>
      </c>
      <c r="I38" s="1">
        <v>28.05</v>
      </c>
      <c r="J38" s="1">
        <v>28.05</v>
      </c>
      <c r="K38" s="1" t="s">
        <v>43</v>
      </c>
      <c r="L38" s="1">
        <v>-160.0</v>
      </c>
      <c r="M38" s="1">
        <v>0.0</v>
      </c>
    </row>
    <row r="39">
      <c r="A39" s="1" t="s">
        <v>41</v>
      </c>
      <c r="B39" s="1" t="s">
        <v>42</v>
      </c>
      <c r="C39" s="1">
        <v>211.54</v>
      </c>
      <c r="D39" s="1">
        <v>217.77</v>
      </c>
      <c r="E39" s="1">
        <v>6.24</v>
      </c>
      <c r="F39" s="1">
        <v>0.0</v>
      </c>
      <c r="G39" s="1">
        <v>6.24</v>
      </c>
      <c r="H39" s="1">
        <v>160.0</v>
      </c>
      <c r="I39" s="1">
        <v>25.65</v>
      </c>
      <c r="J39" s="1">
        <v>25.65</v>
      </c>
      <c r="K39" s="1" t="s">
        <v>43</v>
      </c>
      <c r="L39" s="1">
        <v>-160.0</v>
      </c>
      <c r="M39" s="1">
        <v>0.0</v>
      </c>
    </row>
    <row r="40">
      <c r="A40" s="1" t="s">
        <v>41</v>
      </c>
      <c r="B40" s="1" t="s">
        <v>42</v>
      </c>
      <c r="C40" s="1">
        <v>217.93</v>
      </c>
      <c r="D40" s="1">
        <v>223.44</v>
      </c>
      <c r="E40" s="1">
        <v>5.51</v>
      </c>
      <c r="F40" s="1">
        <v>0.0</v>
      </c>
      <c r="G40" s="1">
        <v>5.51</v>
      </c>
      <c r="H40" s="1">
        <v>160.0</v>
      </c>
      <c r="I40" s="1">
        <v>29.05</v>
      </c>
      <c r="J40" s="1">
        <v>29.05</v>
      </c>
      <c r="K40" s="1" t="s">
        <v>43</v>
      </c>
      <c r="L40" s="1">
        <v>-160.0</v>
      </c>
      <c r="M40" s="1">
        <v>0.0</v>
      </c>
    </row>
    <row r="41">
      <c r="A41" s="1" t="s">
        <v>41</v>
      </c>
      <c r="B41" s="1" t="s">
        <v>42</v>
      </c>
      <c r="C41" s="1">
        <v>223.45</v>
      </c>
      <c r="D41" s="1">
        <v>226.19</v>
      </c>
      <c r="E41" s="1">
        <v>2.74</v>
      </c>
      <c r="F41" s="1">
        <v>0.0</v>
      </c>
      <c r="G41" s="1">
        <v>2.74</v>
      </c>
      <c r="H41" s="1">
        <v>168.0</v>
      </c>
      <c r="I41" s="1">
        <v>61.29</v>
      </c>
      <c r="J41" s="1">
        <v>61.32</v>
      </c>
      <c r="K41" s="1" t="s">
        <v>44</v>
      </c>
      <c r="L41" s="1">
        <v>84.0</v>
      </c>
      <c r="M41" s="1">
        <v>84.0</v>
      </c>
    </row>
    <row r="42">
      <c r="A42" s="1" t="s">
        <v>41</v>
      </c>
      <c r="B42" s="1" t="s">
        <v>42</v>
      </c>
      <c r="C42" s="1">
        <v>226.44</v>
      </c>
      <c r="D42" s="1">
        <v>228.48</v>
      </c>
      <c r="E42" s="1">
        <v>2.05</v>
      </c>
      <c r="F42" s="1">
        <v>0.0</v>
      </c>
      <c r="G42" s="1">
        <v>2.05</v>
      </c>
      <c r="H42" s="1">
        <v>168.0</v>
      </c>
      <c r="I42" s="1">
        <v>82.03</v>
      </c>
      <c r="J42" s="1">
        <v>82.08</v>
      </c>
      <c r="K42" s="1" t="s">
        <v>44</v>
      </c>
      <c r="L42" s="1">
        <v>84.0</v>
      </c>
      <c r="M42" s="1">
        <v>84.0</v>
      </c>
    </row>
    <row r="43">
      <c r="A43" s="1" t="s">
        <v>41</v>
      </c>
      <c r="B43" s="1" t="s">
        <v>42</v>
      </c>
      <c r="C43" s="1">
        <v>228.67</v>
      </c>
      <c r="D43" s="1">
        <v>231.31</v>
      </c>
      <c r="E43" s="1">
        <v>2.64</v>
      </c>
      <c r="F43" s="1">
        <v>0.0</v>
      </c>
      <c r="G43" s="1">
        <v>2.64</v>
      </c>
      <c r="H43" s="1">
        <v>168.0</v>
      </c>
      <c r="I43" s="1">
        <v>63.58</v>
      </c>
      <c r="J43" s="1">
        <v>63.61</v>
      </c>
      <c r="K43" s="1" t="s">
        <v>44</v>
      </c>
      <c r="L43" s="1">
        <v>84.0</v>
      </c>
      <c r="M43" s="1">
        <v>84.0</v>
      </c>
    </row>
    <row r="44">
      <c r="A44" s="1" t="s">
        <v>41</v>
      </c>
      <c r="B44" s="1" t="s">
        <v>42</v>
      </c>
      <c r="C44" s="1">
        <v>232.07</v>
      </c>
      <c r="D44" s="1">
        <v>240.1</v>
      </c>
      <c r="E44" s="1">
        <v>8.03</v>
      </c>
      <c r="F44" s="1">
        <v>0.0</v>
      </c>
      <c r="G44" s="1">
        <v>8.03</v>
      </c>
      <c r="H44" s="1">
        <v>160.0</v>
      </c>
      <c r="I44" s="1">
        <v>19.92</v>
      </c>
      <c r="J44" s="1">
        <v>19.92</v>
      </c>
      <c r="K44" s="1" t="s">
        <v>43</v>
      </c>
      <c r="L44" s="1">
        <v>-160.0</v>
      </c>
      <c r="M44" s="1">
        <v>0.0</v>
      </c>
    </row>
    <row r="45">
      <c r="A45" s="1" t="s">
        <v>41</v>
      </c>
      <c r="B45" s="1" t="s">
        <v>42</v>
      </c>
      <c r="C45" s="1">
        <v>240.2</v>
      </c>
      <c r="D45" s="1">
        <v>248.98</v>
      </c>
      <c r="E45" s="1">
        <v>8.78</v>
      </c>
      <c r="F45" s="1">
        <v>0.0</v>
      </c>
      <c r="G45" s="1">
        <v>8.78</v>
      </c>
      <c r="H45" s="1">
        <v>160.0</v>
      </c>
      <c r="I45" s="1">
        <v>18.22</v>
      </c>
      <c r="J45" s="1">
        <v>18.22</v>
      </c>
      <c r="K45" s="1" t="s">
        <v>43</v>
      </c>
      <c r="L45" s="1">
        <v>-160.0</v>
      </c>
      <c r="M45" s="1">
        <v>0.0</v>
      </c>
    </row>
    <row r="46">
      <c r="A46" s="1" t="s">
        <v>41</v>
      </c>
      <c r="B46" s="1" t="s">
        <v>42</v>
      </c>
      <c r="C46" s="1">
        <v>248.99</v>
      </c>
      <c r="D46" s="1">
        <v>254.33</v>
      </c>
      <c r="E46" s="1">
        <v>5.34</v>
      </c>
      <c r="F46" s="1">
        <v>0.0</v>
      </c>
      <c r="G46" s="1">
        <v>5.34</v>
      </c>
      <c r="H46" s="1">
        <v>160.0</v>
      </c>
      <c r="I46" s="1">
        <v>29.97</v>
      </c>
      <c r="J46" s="1">
        <v>29.97</v>
      </c>
      <c r="K46" s="1" t="s">
        <v>43</v>
      </c>
      <c r="L46" s="1">
        <v>-160.0</v>
      </c>
      <c r="M46" s="1">
        <v>0.0</v>
      </c>
    </row>
    <row r="47">
      <c r="A47" s="1" t="s">
        <v>41</v>
      </c>
      <c r="B47" s="1" t="s">
        <v>42</v>
      </c>
      <c r="C47" s="1">
        <v>254.36</v>
      </c>
      <c r="D47" s="1">
        <v>262.8</v>
      </c>
      <c r="E47" s="1">
        <v>8.44</v>
      </c>
      <c r="F47" s="1">
        <v>0.0</v>
      </c>
      <c r="G47" s="1">
        <v>8.44</v>
      </c>
      <c r="H47" s="1">
        <v>160.0</v>
      </c>
      <c r="I47" s="1">
        <v>18.96</v>
      </c>
      <c r="J47" s="1">
        <v>18.96</v>
      </c>
      <c r="K47" s="1" t="s">
        <v>43</v>
      </c>
      <c r="L47" s="1">
        <v>-160.0</v>
      </c>
      <c r="M47" s="1">
        <v>0.0</v>
      </c>
    </row>
    <row r="48">
      <c r="A48" s="1" t="s">
        <v>41</v>
      </c>
      <c r="B48" s="1" t="s">
        <v>42</v>
      </c>
      <c r="C48" s="1">
        <v>262.84</v>
      </c>
      <c r="D48" s="1">
        <v>264.87</v>
      </c>
      <c r="E48" s="1">
        <v>2.03</v>
      </c>
      <c r="F48" s="1">
        <v>0.0</v>
      </c>
      <c r="G48" s="1">
        <v>2.03</v>
      </c>
      <c r="H48" s="1">
        <v>168.0</v>
      </c>
      <c r="I48" s="1">
        <v>82.6</v>
      </c>
      <c r="J48" s="1">
        <v>82.64</v>
      </c>
      <c r="K48" s="1" t="s">
        <v>44</v>
      </c>
      <c r="L48" s="1">
        <v>84.0</v>
      </c>
      <c r="M48" s="1">
        <v>84.0</v>
      </c>
    </row>
    <row r="49">
      <c r="A49" s="1" t="s">
        <v>41</v>
      </c>
      <c r="B49" s="1" t="s">
        <v>42</v>
      </c>
      <c r="C49" s="1">
        <v>265.03</v>
      </c>
      <c r="D49" s="1">
        <v>267.28</v>
      </c>
      <c r="E49" s="1">
        <v>2.25</v>
      </c>
      <c r="F49" s="1">
        <v>0.0</v>
      </c>
      <c r="G49" s="1">
        <v>2.25</v>
      </c>
      <c r="H49" s="1">
        <v>168.0</v>
      </c>
      <c r="I49" s="1">
        <v>74.61</v>
      </c>
      <c r="J49" s="1">
        <v>74.65</v>
      </c>
      <c r="K49" s="1" t="s">
        <v>44</v>
      </c>
      <c r="L49" s="1">
        <v>84.0</v>
      </c>
      <c r="M49" s="1">
        <v>84.0</v>
      </c>
    </row>
    <row r="50">
      <c r="A50" s="1" t="s">
        <v>41</v>
      </c>
      <c r="B50" s="1" t="s">
        <v>42</v>
      </c>
      <c r="C50" s="1">
        <v>267.62</v>
      </c>
      <c r="D50" s="1">
        <v>269.83</v>
      </c>
      <c r="E50" s="1">
        <v>2.21</v>
      </c>
      <c r="F50" s="1">
        <v>0.0</v>
      </c>
      <c r="G50" s="1">
        <v>2.21</v>
      </c>
      <c r="H50" s="1">
        <v>168.0</v>
      </c>
      <c r="I50" s="1">
        <v>76.1</v>
      </c>
      <c r="J50" s="1">
        <v>76.14</v>
      </c>
      <c r="K50" s="1" t="s">
        <v>44</v>
      </c>
      <c r="L50" s="1">
        <v>84.0</v>
      </c>
      <c r="M50" s="1">
        <v>84.0</v>
      </c>
    </row>
    <row r="51">
      <c r="A51" s="1" t="s">
        <v>41</v>
      </c>
      <c r="B51" s="1" t="s">
        <v>42</v>
      </c>
      <c r="C51" s="1">
        <v>270.13</v>
      </c>
      <c r="D51" s="1">
        <v>277.16</v>
      </c>
      <c r="E51" s="1">
        <v>7.03</v>
      </c>
      <c r="F51" s="1">
        <v>0.0</v>
      </c>
      <c r="G51" s="1">
        <v>7.03</v>
      </c>
      <c r="H51" s="1">
        <v>160.0</v>
      </c>
      <c r="I51" s="1">
        <v>22.74</v>
      </c>
      <c r="J51" s="1">
        <v>22.74</v>
      </c>
      <c r="K51" s="1" t="s">
        <v>43</v>
      </c>
      <c r="L51" s="1">
        <v>-160.0</v>
      </c>
      <c r="M51" s="1">
        <v>0.0</v>
      </c>
    </row>
    <row r="52">
      <c r="A52" s="1" t="s">
        <v>41</v>
      </c>
      <c r="B52" s="1" t="s">
        <v>42</v>
      </c>
      <c r="C52" s="1">
        <v>277.22</v>
      </c>
      <c r="D52" s="1">
        <v>286.06</v>
      </c>
      <c r="E52" s="1">
        <v>8.85</v>
      </c>
      <c r="F52" s="1">
        <v>0.0</v>
      </c>
      <c r="G52" s="1">
        <v>8.85</v>
      </c>
      <c r="H52" s="1">
        <v>160.0</v>
      </c>
      <c r="I52" s="1">
        <v>18.09</v>
      </c>
      <c r="J52" s="1">
        <v>18.09</v>
      </c>
      <c r="K52" s="1" t="s">
        <v>43</v>
      </c>
      <c r="L52" s="1">
        <v>-160.0</v>
      </c>
      <c r="M52" s="1">
        <v>0.0</v>
      </c>
    </row>
    <row r="53">
      <c r="A53" s="1" t="s">
        <v>41</v>
      </c>
      <c r="B53" s="1" t="s">
        <v>42</v>
      </c>
      <c r="C53" s="1">
        <v>286.26</v>
      </c>
      <c r="D53" s="1">
        <v>292.42</v>
      </c>
      <c r="E53" s="1">
        <v>6.16</v>
      </c>
      <c r="F53" s="1">
        <v>0.0</v>
      </c>
      <c r="G53" s="1">
        <v>6.16</v>
      </c>
      <c r="H53" s="1">
        <v>160.0</v>
      </c>
      <c r="I53" s="1">
        <v>25.99</v>
      </c>
      <c r="J53" s="1">
        <v>25.99</v>
      </c>
      <c r="K53" s="1" t="s">
        <v>43</v>
      </c>
      <c r="L53" s="1">
        <v>-160.0</v>
      </c>
      <c r="M53" s="1">
        <v>0.0</v>
      </c>
    </row>
    <row r="54">
      <c r="A54" s="1" t="s">
        <v>41</v>
      </c>
      <c r="B54" s="1" t="s">
        <v>42</v>
      </c>
      <c r="C54" s="1">
        <v>292.45</v>
      </c>
      <c r="D54" s="1">
        <v>299.16</v>
      </c>
      <c r="E54" s="1">
        <v>6.72</v>
      </c>
      <c r="F54" s="1">
        <v>0.0</v>
      </c>
      <c r="G54" s="1">
        <v>6.72</v>
      </c>
      <c r="H54" s="1">
        <v>160.0</v>
      </c>
      <c r="I54" s="1">
        <v>23.82</v>
      </c>
      <c r="J54" s="1">
        <v>23.82</v>
      </c>
      <c r="K54" s="1" t="s">
        <v>43</v>
      </c>
      <c r="L54" s="1">
        <v>-160.0</v>
      </c>
      <c r="M54" s="1">
        <v>0.0</v>
      </c>
    </row>
    <row r="55">
      <c r="A55" s="1" t="s">
        <v>41</v>
      </c>
      <c r="B55" s="1" t="s">
        <v>42</v>
      </c>
      <c r="C55" s="1">
        <v>299.27</v>
      </c>
      <c r="D55" s="1">
        <v>301.66</v>
      </c>
      <c r="E55" s="1">
        <v>2.39</v>
      </c>
      <c r="F55" s="1">
        <v>0.0</v>
      </c>
      <c r="G55" s="1">
        <v>2.39</v>
      </c>
      <c r="H55" s="1">
        <v>168.0</v>
      </c>
      <c r="I55" s="1">
        <v>70.25</v>
      </c>
      <c r="J55" s="1">
        <v>70.28</v>
      </c>
      <c r="K55" s="1" t="s">
        <v>44</v>
      </c>
      <c r="L55" s="1">
        <v>84.0</v>
      </c>
      <c r="M55" s="1">
        <v>84.0</v>
      </c>
    </row>
    <row r="56">
      <c r="A56" s="1" t="s">
        <v>41</v>
      </c>
      <c r="B56" s="1" t="s">
        <v>42</v>
      </c>
      <c r="C56" s="1">
        <v>301.85</v>
      </c>
      <c r="D56" s="1">
        <v>304.95</v>
      </c>
      <c r="E56" s="1">
        <v>3.09</v>
      </c>
      <c r="F56" s="1">
        <v>0.0</v>
      </c>
      <c r="G56" s="1">
        <v>3.09</v>
      </c>
      <c r="H56" s="1">
        <v>168.0</v>
      </c>
      <c r="I56" s="1">
        <v>54.3</v>
      </c>
      <c r="J56" s="1">
        <v>54.32</v>
      </c>
      <c r="K56" s="1" t="s">
        <v>44</v>
      </c>
      <c r="L56" s="1">
        <v>84.0</v>
      </c>
      <c r="M56" s="1">
        <v>84.0</v>
      </c>
    </row>
    <row r="57">
      <c r="A57" s="1" t="s">
        <v>41</v>
      </c>
      <c r="B57" s="1" t="s">
        <v>42</v>
      </c>
      <c r="C57" s="1">
        <v>305.19</v>
      </c>
      <c r="D57" s="1">
        <v>308.44</v>
      </c>
      <c r="E57" s="1">
        <v>3.26</v>
      </c>
      <c r="F57" s="1">
        <v>0.0</v>
      </c>
      <c r="G57" s="1">
        <v>3.25</v>
      </c>
      <c r="H57" s="1">
        <v>168.0</v>
      </c>
      <c r="I57" s="1">
        <v>51.6</v>
      </c>
      <c r="J57" s="1">
        <v>51.62</v>
      </c>
      <c r="K57" s="1" t="s">
        <v>44</v>
      </c>
      <c r="L57" s="1">
        <v>84.0</v>
      </c>
      <c r="M57" s="1">
        <v>84.0</v>
      </c>
    </row>
    <row r="58">
      <c r="A58" s="1" t="s">
        <v>41</v>
      </c>
      <c r="B58" s="1" t="s">
        <v>42</v>
      </c>
      <c r="C58" s="1">
        <v>308.97</v>
      </c>
      <c r="D58" s="1">
        <v>317.27</v>
      </c>
      <c r="E58" s="1">
        <v>8.3</v>
      </c>
      <c r="F58" s="1">
        <v>0.0</v>
      </c>
      <c r="G58" s="1">
        <v>8.3</v>
      </c>
      <c r="H58" s="1">
        <v>160.0</v>
      </c>
      <c r="I58" s="1">
        <v>19.29</v>
      </c>
      <c r="J58" s="1">
        <v>19.29</v>
      </c>
      <c r="K58" s="1" t="s">
        <v>43</v>
      </c>
      <c r="L58" s="1">
        <v>-160.0</v>
      </c>
      <c r="M58" s="1">
        <v>0.0</v>
      </c>
    </row>
    <row r="59">
      <c r="A59" s="1" t="s">
        <v>41</v>
      </c>
      <c r="B59" s="1" t="s">
        <v>42</v>
      </c>
      <c r="C59" s="1">
        <v>317.4</v>
      </c>
      <c r="D59" s="1">
        <v>322.62</v>
      </c>
      <c r="E59" s="1">
        <v>5.22</v>
      </c>
      <c r="F59" s="1">
        <v>0.0</v>
      </c>
      <c r="G59" s="1">
        <v>5.22</v>
      </c>
      <c r="H59" s="1">
        <v>160.0</v>
      </c>
      <c r="I59" s="1">
        <v>30.62</v>
      </c>
      <c r="J59" s="1">
        <v>30.62</v>
      </c>
      <c r="K59" s="1" t="s">
        <v>43</v>
      </c>
      <c r="L59" s="1">
        <v>-160.0</v>
      </c>
      <c r="M59" s="1">
        <v>0.0</v>
      </c>
    </row>
    <row r="60">
      <c r="A60" s="1" t="s">
        <v>41</v>
      </c>
      <c r="B60" s="1" t="s">
        <v>42</v>
      </c>
      <c r="C60" s="1">
        <v>322.62</v>
      </c>
      <c r="D60" s="1">
        <v>328.95</v>
      </c>
      <c r="E60" s="1">
        <v>6.33</v>
      </c>
      <c r="F60" s="1">
        <v>0.0</v>
      </c>
      <c r="G60" s="1">
        <v>6.33</v>
      </c>
      <c r="H60" s="1">
        <v>160.0</v>
      </c>
      <c r="I60" s="1">
        <v>25.27</v>
      </c>
      <c r="J60" s="1">
        <v>25.27</v>
      </c>
      <c r="K60" s="1" t="s">
        <v>43</v>
      </c>
      <c r="L60" s="1">
        <v>-160.0</v>
      </c>
      <c r="M60" s="1">
        <v>0.0</v>
      </c>
    </row>
    <row r="61">
      <c r="A61" s="1" t="s">
        <v>41</v>
      </c>
      <c r="B61" s="1" t="s">
        <v>42</v>
      </c>
      <c r="C61" s="1">
        <v>329.11</v>
      </c>
      <c r="D61" s="1">
        <v>336.25</v>
      </c>
      <c r="E61" s="1">
        <v>7.15</v>
      </c>
      <c r="F61" s="1">
        <v>0.0</v>
      </c>
      <c r="G61" s="1">
        <v>7.15</v>
      </c>
      <c r="H61" s="1">
        <v>160.0</v>
      </c>
      <c r="I61" s="1">
        <v>22.39</v>
      </c>
      <c r="J61" s="1">
        <v>22.39</v>
      </c>
      <c r="K61" s="1" t="s">
        <v>43</v>
      </c>
      <c r="L61" s="1">
        <v>-160.0</v>
      </c>
      <c r="M61" s="1">
        <v>0.0</v>
      </c>
    </row>
    <row r="62">
      <c r="A62" s="1" t="s">
        <v>41</v>
      </c>
      <c r="B62" s="1" t="s">
        <v>42</v>
      </c>
      <c r="C62" s="1">
        <v>336.28</v>
      </c>
      <c r="D62" s="1">
        <v>338.85</v>
      </c>
      <c r="E62" s="1">
        <v>2.57</v>
      </c>
      <c r="F62" s="1">
        <v>0.0</v>
      </c>
      <c r="G62" s="1">
        <v>2.57</v>
      </c>
      <c r="H62" s="1">
        <v>168.0</v>
      </c>
      <c r="I62" s="1">
        <v>65.38</v>
      </c>
      <c r="J62" s="1">
        <v>65.41</v>
      </c>
      <c r="K62" s="1" t="s">
        <v>44</v>
      </c>
      <c r="L62" s="1">
        <v>84.0</v>
      </c>
      <c r="M62" s="1">
        <v>84.0</v>
      </c>
    </row>
    <row r="63">
      <c r="A63" s="1" t="s">
        <v>41</v>
      </c>
      <c r="B63" s="1" t="s">
        <v>42</v>
      </c>
      <c r="C63" s="1">
        <v>339.47</v>
      </c>
      <c r="D63" s="1">
        <v>342.22</v>
      </c>
      <c r="E63" s="1">
        <v>2.75</v>
      </c>
      <c r="F63" s="1">
        <v>0.0</v>
      </c>
      <c r="G63" s="1">
        <v>2.75</v>
      </c>
      <c r="H63" s="1">
        <v>168.0</v>
      </c>
      <c r="I63" s="1">
        <v>61.02</v>
      </c>
      <c r="J63" s="1">
        <v>61.04</v>
      </c>
      <c r="K63" s="1" t="s">
        <v>44</v>
      </c>
      <c r="L63" s="1">
        <v>84.0</v>
      </c>
      <c r="M63" s="1">
        <v>84.0</v>
      </c>
    </row>
    <row r="64">
      <c r="A64" s="1" t="s">
        <v>41</v>
      </c>
      <c r="B64" s="1" t="s">
        <v>42</v>
      </c>
      <c r="C64" s="1">
        <v>342.4</v>
      </c>
      <c r="D64" s="1">
        <v>345.0</v>
      </c>
      <c r="E64" s="1">
        <v>2.6</v>
      </c>
      <c r="F64" s="1">
        <v>0.0</v>
      </c>
      <c r="G64" s="1">
        <v>2.59</v>
      </c>
      <c r="H64" s="1">
        <v>168.0</v>
      </c>
      <c r="I64" s="1">
        <v>64.73</v>
      </c>
      <c r="J64" s="1">
        <v>64.77</v>
      </c>
      <c r="K64" s="1" t="s">
        <v>44</v>
      </c>
      <c r="L64" s="1">
        <v>84.0</v>
      </c>
      <c r="M64" s="1">
        <v>84.0</v>
      </c>
    </row>
    <row r="65">
      <c r="A65" s="1" t="s">
        <v>41</v>
      </c>
      <c r="B65" s="1" t="s">
        <v>42</v>
      </c>
      <c r="C65" s="1">
        <v>345.19</v>
      </c>
      <c r="D65" s="1">
        <v>352.67</v>
      </c>
      <c r="E65" s="1">
        <v>7.48</v>
      </c>
      <c r="F65" s="1">
        <v>0.0</v>
      </c>
      <c r="G65" s="1">
        <v>7.48</v>
      </c>
      <c r="H65" s="1">
        <v>160.0</v>
      </c>
      <c r="I65" s="1">
        <v>21.39</v>
      </c>
      <c r="J65" s="1">
        <v>21.39</v>
      </c>
      <c r="K65" s="1" t="s">
        <v>43</v>
      </c>
      <c r="L65" s="1">
        <v>-160.0</v>
      </c>
      <c r="M65" s="1">
        <v>0.0</v>
      </c>
    </row>
    <row r="66">
      <c r="A66" s="1" t="s">
        <v>41</v>
      </c>
      <c r="B66" s="1" t="s">
        <v>42</v>
      </c>
      <c r="C66" s="1">
        <v>352.81</v>
      </c>
      <c r="D66" s="1">
        <v>358.71</v>
      </c>
      <c r="E66" s="1">
        <v>5.91</v>
      </c>
      <c r="F66" s="1">
        <v>0.0</v>
      </c>
      <c r="G66" s="1">
        <v>5.91</v>
      </c>
      <c r="H66" s="1">
        <v>160.0</v>
      </c>
      <c r="I66" s="1">
        <v>27.1</v>
      </c>
      <c r="J66" s="1">
        <v>27.1</v>
      </c>
      <c r="K66" s="1" t="s">
        <v>43</v>
      </c>
      <c r="L66" s="1">
        <v>-160.0</v>
      </c>
      <c r="M66" s="1">
        <v>0.0</v>
      </c>
    </row>
    <row r="67">
      <c r="A67" s="1" t="s">
        <v>41</v>
      </c>
      <c r="B67" s="1" t="s">
        <v>42</v>
      </c>
      <c r="C67" s="1">
        <v>358.79</v>
      </c>
      <c r="D67" s="1">
        <v>364.11</v>
      </c>
      <c r="E67" s="1">
        <v>5.32</v>
      </c>
      <c r="F67" s="1">
        <v>0.0</v>
      </c>
      <c r="G67" s="1">
        <v>5.32</v>
      </c>
      <c r="H67" s="1">
        <v>160.0</v>
      </c>
      <c r="I67" s="1">
        <v>30.05</v>
      </c>
      <c r="J67" s="1">
        <v>30.05</v>
      </c>
      <c r="K67" s="1" t="s">
        <v>43</v>
      </c>
      <c r="L67" s="1">
        <v>-160.0</v>
      </c>
      <c r="M67" s="1">
        <v>0.0</v>
      </c>
    </row>
    <row r="68">
      <c r="A68" s="1" t="s">
        <v>41</v>
      </c>
      <c r="B68" s="1" t="s">
        <v>42</v>
      </c>
      <c r="C68" s="1">
        <v>364.23</v>
      </c>
      <c r="D68" s="1">
        <v>372.7</v>
      </c>
      <c r="E68" s="1">
        <v>8.46</v>
      </c>
      <c r="F68" s="1">
        <v>0.0</v>
      </c>
      <c r="G68" s="1">
        <v>8.46</v>
      </c>
      <c r="H68" s="1">
        <v>160.0</v>
      </c>
      <c r="I68" s="1">
        <v>18.9</v>
      </c>
      <c r="J68" s="1">
        <v>18.9</v>
      </c>
      <c r="K68" s="1" t="s">
        <v>43</v>
      </c>
      <c r="L68" s="1">
        <v>-160.0</v>
      </c>
      <c r="M68" s="1">
        <v>0.0</v>
      </c>
    </row>
    <row r="69">
      <c r="A69" s="1" t="s">
        <v>41</v>
      </c>
      <c r="B69" s="1" t="s">
        <v>42</v>
      </c>
      <c r="C69" s="1">
        <v>372.78</v>
      </c>
      <c r="D69" s="1">
        <v>374.97</v>
      </c>
      <c r="E69" s="1">
        <v>2.18</v>
      </c>
      <c r="F69" s="1">
        <v>0.0</v>
      </c>
      <c r="G69" s="1">
        <v>2.18</v>
      </c>
      <c r="H69" s="1">
        <v>168.0</v>
      </c>
      <c r="I69" s="1">
        <v>77.02</v>
      </c>
      <c r="J69" s="1">
        <v>77.07</v>
      </c>
      <c r="K69" s="1" t="s">
        <v>44</v>
      </c>
      <c r="L69" s="1">
        <v>84.0</v>
      </c>
      <c r="M69" s="1">
        <v>84.0</v>
      </c>
    </row>
    <row r="70">
      <c r="A70" s="1" t="s">
        <v>41</v>
      </c>
      <c r="B70" s="1" t="s">
        <v>42</v>
      </c>
      <c r="C70" s="1">
        <v>375.54</v>
      </c>
      <c r="D70" s="1">
        <v>378.0</v>
      </c>
      <c r="E70" s="1">
        <v>2.46</v>
      </c>
      <c r="F70" s="1">
        <v>0.0</v>
      </c>
      <c r="G70" s="1">
        <v>2.46</v>
      </c>
      <c r="H70" s="1">
        <v>168.0</v>
      </c>
      <c r="I70" s="1">
        <v>68.36</v>
      </c>
      <c r="J70" s="1">
        <v>68.4</v>
      </c>
      <c r="K70" s="1" t="s">
        <v>44</v>
      </c>
      <c r="L70" s="1">
        <v>84.0</v>
      </c>
      <c r="M70" s="1">
        <v>84.0</v>
      </c>
    </row>
    <row r="71">
      <c r="A71" s="1" t="s">
        <v>41</v>
      </c>
      <c r="B71" s="1" t="s">
        <v>42</v>
      </c>
      <c r="C71" s="1">
        <v>378.24</v>
      </c>
      <c r="D71" s="1">
        <v>380.68</v>
      </c>
      <c r="E71" s="1">
        <v>2.44</v>
      </c>
      <c r="F71" s="1">
        <v>0.0</v>
      </c>
      <c r="G71" s="1">
        <v>2.44</v>
      </c>
      <c r="H71" s="1">
        <v>168.0</v>
      </c>
      <c r="I71" s="1">
        <v>68.95</v>
      </c>
      <c r="J71" s="1">
        <v>68.99</v>
      </c>
      <c r="K71" s="1" t="s">
        <v>44</v>
      </c>
      <c r="L71" s="1">
        <v>84.0</v>
      </c>
      <c r="M71" s="1">
        <v>84.0</v>
      </c>
    </row>
    <row r="72">
      <c r="A72" s="1" t="s">
        <v>41</v>
      </c>
      <c r="B72" s="1" t="s">
        <v>42</v>
      </c>
      <c r="C72" s="1">
        <v>380.82</v>
      </c>
      <c r="D72" s="1">
        <v>388.14</v>
      </c>
      <c r="E72" s="1">
        <v>7.32</v>
      </c>
      <c r="F72" s="1">
        <v>0.0</v>
      </c>
      <c r="G72" s="1">
        <v>7.32</v>
      </c>
      <c r="H72" s="1">
        <v>160.0</v>
      </c>
      <c r="I72" s="1">
        <v>21.87</v>
      </c>
      <c r="J72" s="1">
        <v>21.87</v>
      </c>
      <c r="K72" s="1" t="s">
        <v>43</v>
      </c>
      <c r="L72" s="1">
        <v>-160.0</v>
      </c>
      <c r="M72" s="1">
        <v>0.0</v>
      </c>
    </row>
    <row r="73">
      <c r="A73" s="1" t="s">
        <v>41</v>
      </c>
      <c r="B73" s="1" t="s">
        <v>42</v>
      </c>
      <c r="C73" s="1">
        <v>388.26</v>
      </c>
      <c r="D73" s="1">
        <v>395.33</v>
      </c>
      <c r="E73" s="1">
        <v>7.07</v>
      </c>
      <c r="F73" s="1">
        <v>0.0</v>
      </c>
      <c r="G73" s="1">
        <v>7.07</v>
      </c>
      <c r="H73" s="1">
        <v>160.0</v>
      </c>
      <c r="I73" s="1">
        <v>22.63</v>
      </c>
      <c r="J73" s="1">
        <v>22.63</v>
      </c>
      <c r="K73" s="1" t="s">
        <v>43</v>
      </c>
      <c r="L73" s="1">
        <v>-160.0</v>
      </c>
      <c r="M73" s="1">
        <v>0.0</v>
      </c>
    </row>
    <row r="74">
      <c r="A74" s="1" t="s">
        <v>41</v>
      </c>
      <c r="B74" s="1" t="s">
        <v>42</v>
      </c>
      <c r="C74" s="1">
        <v>395.54</v>
      </c>
      <c r="D74" s="1">
        <v>401.43</v>
      </c>
      <c r="E74" s="1">
        <v>5.89</v>
      </c>
      <c r="F74" s="1">
        <v>0.0</v>
      </c>
      <c r="G74" s="1">
        <v>5.89</v>
      </c>
      <c r="H74" s="1">
        <v>160.0</v>
      </c>
      <c r="I74" s="1">
        <v>27.17</v>
      </c>
      <c r="J74" s="1">
        <v>27.17</v>
      </c>
      <c r="K74" s="1" t="s">
        <v>43</v>
      </c>
      <c r="L74" s="1">
        <v>-160.0</v>
      </c>
      <c r="M74" s="1">
        <v>0.0</v>
      </c>
    </row>
    <row r="75">
      <c r="A75" s="1" t="s">
        <v>41</v>
      </c>
      <c r="B75" s="1" t="s">
        <v>42</v>
      </c>
      <c r="C75" s="1">
        <v>401.43</v>
      </c>
      <c r="D75" s="1">
        <v>409.26</v>
      </c>
      <c r="E75" s="1">
        <v>7.83</v>
      </c>
      <c r="F75" s="1">
        <v>0.0</v>
      </c>
      <c r="G75" s="1">
        <v>7.83</v>
      </c>
      <c r="H75" s="1">
        <v>160.0</v>
      </c>
      <c r="I75" s="1">
        <v>20.44</v>
      </c>
      <c r="J75" s="1">
        <v>20.44</v>
      </c>
      <c r="K75" s="1" t="s">
        <v>43</v>
      </c>
      <c r="L75" s="1">
        <v>-160.0</v>
      </c>
      <c r="M75" s="1">
        <v>0.0</v>
      </c>
    </row>
    <row r="76">
      <c r="A76" s="1" t="s">
        <v>41</v>
      </c>
      <c r="B76" s="1" t="s">
        <v>42</v>
      </c>
      <c r="C76" s="1">
        <v>409.3</v>
      </c>
      <c r="D76" s="1">
        <v>411.93</v>
      </c>
      <c r="E76" s="1">
        <v>2.63</v>
      </c>
      <c r="F76" s="1">
        <v>0.0</v>
      </c>
      <c r="G76" s="1">
        <v>2.63</v>
      </c>
      <c r="H76" s="1">
        <v>168.0</v>
      </c>
      <c r="I76" s="1">
        <v>63.91</v>
      </c>
      <c r="J76" s="1">
        <v>63.94</v>
      </c>
      <c r="K76" s="1" t="s">
        <v>44</v>
      </c>
      <c r="L76" s="1">
        <v>84.0</v>
      </c>
      <c r="M76" s="1">
        <v>84.0</v>
      </c>
    </row>
    <row r="77">
      <c r="A77" s="1" t="s">
        <v>41</v>
      </c>
      <c r="B77" s="1" t="s">
        <v>42</v>
      </c>
      <c r="C77" s="1">
        <v>412.18</v>
      </c>
      <c r="D77" s="1">
        <v>414.98</v>
      </c>
      <c r="E77" s="1">
        <v>2.8</v>
      </c>
      <c r="F77" s="1">
        <v>0.0</v>
      </c>
      <c r="G77" s="1">
        <v>2.79</v>
      </c>
      <c r="H77" s="1">
        <v>168.0</v>
      </c>
      <c r="I77" s="1">
        <v>60.09</v>
      </c>
      <c r="J77" s="1">
        <v>60.11</v>
      </c>
      <c r="K77" s="1" t="s">
        <v>44</v>
      </c>
      <c r="L77" s="1">
        <v>84.0</v>
      </c>
      <c r="M77" s="1">
        <v>84.0</v>
      </c>
    </row>
    <row r="78">
      <c r="A78" s="1" t="s">
        <v>41</v>
      </c>
      <c r="B78" s="1" t="s">
        <v>42</v>
      </c>
      <c r="C78" s="1">
        <v>415.08</v>
      </c>
      <c r="D78" s="1">
        <v>417.01</v>
      </c>
      <c r="E78" s="1">
        <v>1.93</v>
      </c>
      <c r="F78" s="1">
        <v>0.0</v>
      </c>
      <c r="G78" s="1">
        <v>1.93</v>
      </c>
      <c r="H78" s="1">
        <v>168.0</v>
      </c>
      <c r="I78" s="1">
        <v>87.18</v>
      </c>
      <c r="J78" s="1">
        <v>87.24</v>
      </c>
      <c r="K78" s="1" t="s">
        <v>44</v>
      </c>
      <c r="L78" s="1">
        <v>84.0</v>
      </c>
      <c r="M78" s="1">
        <v>84.0</v>
      </c>
    </row>
    <row r="79">
      <c r="A79" s="1" t="s">
        <v>41</v>
      </c>
      <c r="B79" s="1" t="s">
        <v>42</v>
      </c>
      <c r="C79" s="1">
        <v>417.14</v>
      </c>
      <c r="D79" s="1">
        <v>424.56</v>
      </c>
      <c r="E79" s="1">
        <v>7.42</v>
      </c>
      <c r="F79" s="1">
        <v>0.0</v>
      </c>
      <c r="G79" s="1">
        <v>7.42</v>
      </c>
      <c r="H79" s="1">
        <v>160.0</v>
      </c>
      <c r="I79" s="1">
        <v>21.57</v>
      </c>
      <c r="J79" s="1">
        <v>21.57</v>
      </c>
      <c r="K79" s="1" t="s">
        <v>43</v>
      </c>
      <c r="L79" s="1">
        <v>-160.0</v>
      </c>
      <c r="M79" s="1">
        <v>0.0</v>
      </c>
    </row>
    <row r="80">
      <c r="A80" s="1" t="s">
        <v>41</v>
      </c>
      <c r="B80" s="1" t="s">
        <v>42</v>
      </c>
      <c r="C80" s="1">
        <v>424.61</v>
      </c>
      <c r="D80" s="1">
        <v>432.76</v>
      </c>
      <c r="E80" s="1">
        <v>8.15</v>
      </c>
      <c r="F80" s="1">
        <v>0.0</v>
      </c>
      <c r="G80" s="1">
        <v>8.15</v>
      </c>
      <c r="H80" s="1">
        <v>160.0</v>
      </c>
      <c r="I80" s="1">
        <v>19.63</v>
      </c>
      <c r="J80" s="1">
        <v>19.63</v>
      </c>
      <c r="K80" s="1" t="s">
        <v>43</v>
      </c>
      <c r="L80" s="1">
        <v>-160.0</v>
      </c>
      <c r="M80" s="1">
        <v>0.0</v>
      </c>
    </row>
    <row r="81">
      <c r="A81" s="1" t="s">
        <v>41</v>
      </c>
      <c r="B81" s="1" t="s">
        <v>42</v>
      </c>
      <c r="C81" s="1">
        <v>432.77</v>
      </c>
      <c r="D81" s="1">
        <v>439.96</v>
      </c>
      <c r="E81" s="1">
        <v>7.19</v>
      </c>
      <c r="F81" s="1">
        <v>0.0</v>
      </c>
      <c r="G81" s="1">
        <v>7.19</v>
      </c>
      <c r="H81" s="1">
        <v>160.0</v>
      </c>
      <c r="I81" s="1">
        <v>22.25</v>
      </c>
      <c r="J81" s="1">
        <v>22.25</v>
      </c>
      <c r="K81" s="1" t="s">
        <v>43</v>
      </c>
      <c r="L81" s="1">
        <v>-160.0</v>
      </c>
      <c r="M81" s="1">
        <v>0.0</v>
      </c>
    </row>
    <row r="82">
      <c r="A82" s="1" t="s">
        <v>41</v>
      </c>
      <c r="B82" s="1" t="s">
        <v>42</v>
      </c>
      <c r="C82" s="1">
        <v>440.01</v>
      </c>
      <c r="D82" s="1">
        <v>447.06</v>
      </c>
      <c r="E82" s="1">
        <v>7.05</v>
      </c>
      <c r="F82" s="1">
        <v>0.0</v>
      </c>
      <c r="G82" s="1">
        <v>7.05</v>
      </c>
      <c r="H82" s="1">
        <v>160.0</v>
      </c>
      <c r="I82" s="1">
        <v>22.68</v>
      </c>
      <c r="J82" s="1">
        <v>22.68</v>
      </c>
      <c r="K82" s="1" t="s">
        <v>43</v>
      </c>
      <c r="L82" s="1">
        <v>-160.0</v>
      </c>
      <c r="M82" s="1">
        <v>0.0</v>
      </c>
    </row>
    <row r="83">
      <c r="A83" s="1" t="s">
        <v>41</v>
      </c>
      <c r="B83" s="1" t="s">
        <v>42</v>
      </c>
      <c r="C83" s="1">
        <v>447.26</v>
      </c>
      <c r="D83" s="1">
        <v>449.8</v>
      </c>
      <c r="E83" s="1">
        <v>2.54</v>
      </c>
      <c r="F83" s="1">
        <v>0.0</v>
      </c>
      <c r="G83" s="1">
        <v>2.54</v>
      </c>
      <c r="H83" s="1">
        <v>168.0</v>
      </c>
      <c r="I83" s="1">
        <v>66.16</v>
      </c>
      <c r="J83" s="1">
        <v>66.2</v>
      </c>
      <c r="K83" s="1" t="s">
        <v>44</v>
      </c>
      <c r="L83" s="1">
        <v>84.0</v>
      </c>
      <c r="M83" s="1">
        <v>84.0</v>
      </c>
    </row>
    <row r="84">
      <c r="A84" s="1" t="s">
        <v>41</v>
      </c>
      <c r="B84" s="1" t="s">
        <v>42</v>
      </c>
      <c r="C84" s="1">
        <v>449.98</v>
      </c>
      <c r="D84" s="1">
        <v>452.93</v>
      </c>
      <c r="E84" s="1">
        <v>2.94</v>
      </c>
      <c r="F84" s="1">
        <v>0.0</v>
      </c>
      <c r="G84" s="1">
        <v>2.94</v>
      </c>
      <c r="H84" s="1">
        <v>168.0</v>
      </c>
      <c r="I84" s="1">
        <v>57.08</v>
      </c>
      <c r="J84" s="1">
        <v>57.1</v>
      </c>
      <c r="K84" s="1" t="s">
        <v>44</v>
      </c>
      <c r="L84" s="1">
        <v>84.0</v>
      </c>
      <c r="M84" s="1">
        <v>84.0</v>
      </c>
    </row>
    <row r="85">
      <c r="A85" s="1" t="s">
        <v>41</v>
      </c>
      <c r="B85" s="1" t="s">
        <v>42</v>
      </c>
      <c r="C85" s="1">
        <v>453.09</v>
      </c>
      <c r="D85" s="1">
        <v>455.4</v>
      </c>
      <c r="E85" s="1">
        <v>2.31</v>
      </c>
      <c r="F85" s="1">
        <v>0.0</v>
      </c>
      <c r="G85" s="1">
        <v>2.31</v>
      </c>
      <c r="H85" s="1">
        <v>168.0</v>
      </c>
      <c r="I85" s="1">
        <v>72.71</v>
      </c>
      <c r="J85" s="1">
        <v>72.75</v>
      </c>
      <c r="K85" s="1" t="s">
        <v>44</v>
      </c>
      <c r="L85" s="1">
        <v>84.0</v>
      </c>
      <c r="M85" s="1">
        <v>84.0</v>
      </c>
    </row>
    <row r="86">
      <c r="A86" s="1" t="s">
        <v>41</v>
      </c>
      <c r="B86" s="1" t="s">
        <v>42</v>
      </c>
      <c r="C86" s="1">
        <v>455.55</v>
      </c>
      <c r="D86" s="1">
        <v>462.97</v>
      </c>
      <c r="E86" s="1">
        <v>7.42</v>
      </c>
      <c r="F86" s="1">
        <v>0.0</v>
      </c>
      <c r="G86" s="1">
        <v>7.42</v>
      </c>
      <c r="H86" s="1">
        <v>160.0</v>
      </c>
      <c r="I86" s="1">
        <v>21.56</v>
      </c>
      <c r="J86" s="1">
        <v>21.56</v>
      </c>
      <c r="K86" s="1" t="s">
        <v>43</v>
      </c>
      <c r="L86" s="1">
        <v>-160.0</v>
      </c>
      <c r="M86" s="1">
        <v>0.0</v>
      </c>
    </row>
    <row r="87">
      <c r="A87" s="1" t="s">
        <v>41</v>
      </c>
      <c r="B87" s="1" t="s">
        <v>42</v>
      </c>
      <c r="C87" s="1">
        <v>463.05</v>
      </c>
      <c r="D87" s="1">
        <v>471.23</v>
      </c>
      <c r="E87" s="1">
        <v>8.18</v>
      </c>
      <c r="F87" s="1">
        <v>0.0</v>
      </c>
      <c r="G87" s="1">
        <v>8.18</v>
      </c>
      <c r="H87" s="1">
        <v>160.0</v>
      </c>
      <c r="I87" s="1">
        <v>19.56</v>
      </c>
      <c r="J87" s="1">
        <v>19.56</v>
      </c>
      <c r="K87" s="1" t="s">
        <v>43</v>
      </c>
      <c r="L87" s="1">
        <v>-160.0</v>
      </c>
      <c r="M87" s="1">
        <v>0.0</v>
      </c>
    </row>
    <row r="88">
      <c r="A88" s="1" t="s">
        <v>41</v>
      </c>
      <c r="B88" s="1" t="s">
        <v>42</v>
      </c>
      <c r="C88" s="1">
        <v>471.26</v>
      </c>
      <c r="D88" s="1">
        <v>479.75</v>
      </c>
      <c r="E88" s="1">
        <v>8.49</v>
      </c>
      <c r="F88" s="1">
        <v>0.0</v>
      </c>
      <c r="G88" s="1">
        <v>8.49</v>
      </c>
      <c r="H88" s="1">
        <v>160.0</v>
      </c>
      <c r="I88" s="1">
        <v>18.85</v>
      </c>
      <c r="J88" s="1">
        <v>18.85</v>
      </c>
      <c r="K88" s="1" t="s">
        <v>43</v>
      </c>
      <c r="L88" s="1">
        <v>-160.0</v>
      </c>
      <c r="M88" s="1">
        <v>0.0</v>
      </c>
    </row>
    <row r="89">
      <c r="A89" s="1" t="s">
        <v>41</v>
      </c>
      <c r="B89" s="1" t="s">
        <v>42</v>
      </c>
      <c r="C89" s="1">
        <v>479.79</v>
      </c>
      <c r="D89" s="1">
        <v>488.83</v>
      </c>
      <c r="E89" s="1">
        <v>9.03</v>
      </c>
      <c r="F89" s="1">
        <v>0.0</v>
      </c>
      <c r="G89" s="1">
        <v>9.03</v>
      </c>
      <c r="H89" s="1">
        <v>160.0</v>
      </c>
      <c r="I89" s="1">
        <v>17.71</v>
      </c>
      <c r="J89" s="1">
        <v>17.71</v>
      </c>
      <c r="K89" s="1" t="s">
        <v>43</v>
      </c>
      <c r="L89" s="1">
        <v>-160.0</v>
      </c>
      <c r="M89" s="1">
        <v>0.0</v>
      </c>
    </row>
    <row r="90">
      <c r="A90" s="1" t="s">
        <v>41</v>
      </c>
      <c r="B90" s="1" t="s">
        <v>42</v>
      </c>
      <c r="C90" s="1">
        <v>488.84</v>
      </c>
      <c r="D90" s="1">
        <v>491.52</v>
      </c>
      <c r="E90" s="1">
        <v>2.68</v>
      </c>
      <c r="F90" s="1">
        <v>0.0</v>
      </c>
      <c r="G90" s="1">
        <v>2.68</v>
      </c>
      <c r="H90" s="1">
        <v>168.0</v>
      </c>
      <c r="I90" s="1">
        <v>62.65</v>
      </c>
      <c r="J90" s="1">
        <v>62.69</v>
      </c>
      <c r="K90" s="1" t="s">
        <v>44</v>
      </c>
      <c r="L90" s="1">
        <v>84.0</v>
      </c>
      <c r="M90" s="1">
        <v>84.0</v>
      </c>
    </row>
    <row r="91">
      <c r="A91" s="1" t="s">
        <v>41</v>
      </c>
      <c r="B91" s="1" t="s">
        <v>42</v>
      </c>
      <c r="C91" s="1">
        <v>492.17</v>
      </c>
      <c r="D91" s="1">
        <v>494.22</v>
      </c>
      <c r="E91" s="1">
        <v>2.05</v>
      </c>
      <c r="F91" s="1">
        <v>0.0</v>
      </c>
      <c r="G91" s="1">
        <v>2.04</v>
      </c>
      <c r="H91" s="1">
        <v>168.0</v>
      </c>
      <c r="I91" s="1">
        <v>82.12</v>
      </c>
      <c r="J91" s="1">
        <v>82.17</v>
      </c>
      <c r="K91" s="1" t="s">
        <v>44</v>
      </c>
      <c r="L91" s="1">
        <v>84.0</v>
      </c>
      <c r="M91" s="1">
        <v>84.0</v>
      </c>
    </row>
    <row r="92">
      <c r="A92" s="1" t="s">
        <v>41</v>
      </c>
      <c r="B92" s="1" t="s">
        <v>42</v>
      </c>
      <c r="C92" s="1">
        <v>494.41</v>
      </c>
      <c r="D92" s="1">
        <v>497.21</v>
      </c>
      <c r="E92" s="1">
        <v>2.8</v>
      </c>
      <c r="F92" s="1">
        <v>0.0</v>
      </c>
      <c r="G92" s="1">
        <v>2.8</v>
      </c>
      <c r="H92" s="1">
        <v>168.0</v>
      </c>
      <c r="I92" s="1">
        <v>60.03</v>
      </c>
      <c r="J92" s="1">
        <v>60.05</v>
      </c>
      <c r="K92" s="1" t="s">
        <v>44</v>
      </c>
      <c r="L92" s="1">
        <v>84.0</v>
      </c>
      <c r="M92" s="1">
        <v>84.0</v>
      </c>
    </row>
    <row r="93">
      <c r="A93" s="1" t="s">
        <v>41</v>
      </c>
      <c r="B93" s="1" t="s">
        <v>42</v>
      </c>
      <c r="C93" s="1">
        <v>497.45</v>
      </c>
      <c r="D93" s="1">
        <v>504.78</v>
      </c>
      <c r="E93" s="1">
        <v>7.33</v>
      </c>
      <c r="F93" s="1">
        <v>0.0</v>
      </c>
      <c r="G93" s="1">
        <v>7.33</v>
      </c>
      <c r="H93" s="1">
        <v>160.0</v>
      </c>
      <c r="I93" s="1">
        <v>21.84</v>
      </c>
      <c r="J93" s="1">
        <v>21.84</v>
      </c>
      <c r="K93" s="1" t="s">
        <v>43</v>
      </c>
      <c r="L93" s="1">
        <v>-160.0</v>
      </c>
      <c r="M93" s="1">
        <v>0.0</v>
      </c>
    </row>
    <row r="94">
      <c r="A94" s="1" t="s">
        <v>41</v>
      </c>
      <c r="B94" s="1" t="s">
        <v>42</v>
      </c>
      <c r="C94" s="1">
        <v>504.81</v>
      </c>
      <c r="D94" s="1">
        <v>512.79</v>
      </c>
      <c r="E94" s="1">
        <v>7.98</v>
      </c>
      <c r="F94" s="1">
        <v>0.0</v>
      </c>
      <c r="G94" s="1">
        <v>7.98</v>
      </c>
      <c r="H94" s="1">
        <v>160.0</v>
      </c>
      <c r="I94" s="1">
        <v>20.06</v>
      </c>
      <c r="J94" s="1">
        <v>20.06</v>
      </c>
      <c r="K94" s="1" t="s">
        <v>43</v>
      </c>
      <c r="L94" s="1">
        <v>-160.0</v>
      </c>
      <c r="M94" s="1">
        <v>0.0</v>
      </c>
    </row>
    <row r="95">
      <c r="A95" s="1" t="s">
        <v>41</v>
      </c>
      <c r="B95" s="1" t="s">
        <v>42</v>
      </c>
      <c r="C95" s="1">
        <v>512.85</v>
      </c>
      <c r="D95" s="1">
        <v>520.0</v>
      </c>
      <c r="E95" s="1">
        <v>7.15</v>
      </c>
      <c r="F95" s="1">
        <v>0.0</v>
      </c>
      <c r="G95" s="1">
        <v>7.15</v>
      </c>
      <c r="H95" s="1">
        <v>160.0</v>
      </c>
      <c r="I95" s="1">
        <v>22.39</v>
      </c>
      <c r="J95" s="1">
        <v>22.39</v>
      </c>
      <c r="K95" s="1" t="s">
        <v>43</v>
      </c>
      <c r="L95" s="1">
        <v>-160.0</v>
      </c>
      <c r="M95" s="1">
        <v>0.0</v>
      </c>
    </row>
    <row r="96">
      <c r="A96" s="1" t="s">
        <v>41</v>
      </c>
      <c r="B96" s="1" t="s">
        <v>42</v>
      </c>
      <c r="C96" s="1">
        <v>520.04</v>
      </c>
      <c r="D96" s="1">
        <v>527.73</v>
      </c>
      <c r="E96" s="1">
        <v>7.69</v>
      </c>
      <c r="F96" s="1">
        <v>0.0</v>
      </c>
      <c r="G96" s="1">
        <v>7.69</v>
      </c>
      <c r="H96" s="1">
        <v>160.0</v>
      </c>
      <c r="I96" s="1">
        <v>20.82</v>
      </c>
      <c r="J96" s="1">
        <v>20.82</v>
      </c>
      <c r="K96" s="1" t="s">
        <v>43</v>
      </c>
      <c r="L96" s="1">
        <v>-160.0</v>
      </c>
      <c r="M96" s="1">
        <v>0.0</v>
      </c>
    </row>
    <row r="97">
      <c r="A97" s="1" t="s">
        <v>41</v>
      </c>
      <c r="B97" s="1" t="s">
        <v>42</v>
      </c>
      <c r="C97" s="1">
        <v>527.74</v>
      </c>
      <c r="D97" s="1">
        <v>530.13</v>
      </c>
      <c r="E97" s="1">
        <v>2.39</v>
      </c>
      <c r="F97" s="1">
        <v>0.0</v>
      </c>
      <c r="G97" s="1">
        <v>2.39</v>
      </c>
      <c r="H97" s="1">
        <v>168.0</v>
      </c>
      <c r="I97" s="1">
        <v>70.37</v>
      </c>
      <c r="J97" s="1">
        <v>70.41</v>
      </c>
      <c r="K97" s="1" t="s">
        <v>44</v>
      </c>
      <c r="L97" s="1">
        <v>84.0</v>
      </c>
      <c r="M97" s="1">
        <v>84.0</v>
      </c>
    </row>
    <row r="98">
      <c r="A98" s="1" t="s">
        <v>41</v>
      </c>
      <c r="B98" s="1" t="s">
        <v>42</v>
      </c>
      <c r="C98" s="1">
        <v>530.36</v>
      </c>
      <c r="D98" s="1">
        <v>531.86</v>
      </c>
      <c r="E98" s="1">
        <v>1.5</v>
      </c>
      <c r="F98" s="1">
        <v>0.0</v>
      </c>
      <c r="G98" s="1">
        <v>1.5</v>
      </c>
      <c r="H98" s="1">
        <v>168.0</v>
      </c>
      <c r="I98" s="1">
        <v>112.07</v>
      </c>
      <c r="J98" s="1">
        <v>112.15</v>
      </c>
      <c r="K98" s="1" t="s">
        <v>44</v>
      </c>
      <c r="L98" s="1">
        <v>84.0</v>
      </c>
      <c r="M98" s="1">
        <v>84.0</v>
      </c>
    </row>
    <row r="99">
      <c r="A99" s="1" t="s">
        <v>41</v>
      </c>
      <c r="B99" s="1" t="s">
        <v>42</v>
      </c>
      <c r="C99" s="1">
        <v>532.09</v>
      </c>
      <c r="D99" s="1">
        <v>535.21</v>
      </c>
      <c r="E99" s="1">
        <v>3.12</v>
      </c>
      <c r="F99" s="1">
        <v>0.0</v>
      </c>
      <c r="G99" s="1">
        <v>3.12</v>
      </c>
      <c r="H99" s="1">
        <v>168.0</v>
      </c>
      <c r="I99" s="1">
        <v>53.77</v>
      </c>
      <c r="J99" s="1">
        <v>53.8</v>
      </c>
      <c r="K99" s="1" t="s">
        <v>44</v>
      </c>
      <c r="L99" s="1">
        <v>84.0</v>
      </c>
      <c r="M99" s="1">
        <v>84.0</v>
      </c>
    </row>
    <row r="100">
      <c r="A100" s="1" t="s">
        <v>41</v>
      </c>
      <c r="B100" s="1" t="s">
        <v>42</v>
      </c>
      <c r="C100" s="1">
        <v>535.41</v>
      </c>
      <c r="D100" s="1">
        <v>543.74</v>
      </c>
      <c r="E100" s="1">
        <v>8.33</v>
      </c>
      <c r="F100" s="1">
        <v>0.0</v>
      </c>
      <c r="G100" s="1">
        <v>8.33</v>
      </c>
      <c r="H100" s="1">
        <v>160.0</v>
      </c>
      <c r="I100" s="1">
        <v>19.2</v>
      </c>
      <c r="J100" s="1">
        <v>19.2</v>
      </c>
      <c r="K100" s="1" t="s">
        <v>43</v>
      </c>
      <c r="L100" s="1">
        <v>-160.0</v>
      </c>
      <c r="M100" s="1">
        <v>0.0</v>
      </c>
    </row>
    <row r="101">
      <c r="A101" s="1" t="s">
        <v>41</v>
      </c>
      <c r="B101" s="1" t="s">
        <v>42</v>
      </c>
      <c r="C101" s="1">
        <v>543.95</v>
      </c>
      <c r="D101" s="1">
        <v>552.6</v>
      </c>
      <c r="E101" s="1">
        <v>8.65</v>
      </c>
      <c r="F101" s="1">
        <v>0.0</v>
      </c>
      <c r="G101" s="1">
        <v>8.65</v>
      </c>
      <c r="H101" s="1">
        <v>160.0</v>
      </c>
      <c r="I101" s="1">
        <v>18.5</v>
      </c>
      <c r="J101" s="1">
        <v>18.5</v>
      </c>
      <c r="K101" s="1" t="s">
        <v>43</v>
      </c>
      <c r="L101" s="1">
        <v>-160.0</v>
      </c>
      <c r="M101" s="1">
        <v>0.0</v>
      </c>
    </row>
    <row r="105">
      <c r="A105" s="77" t="s">
        <v>45</v>
      </c>
    </row>
    <row r="106">
      <c r="A106" s="78" t="s">
        <v>46</v>
      </c>
      <c r="B106" s="79"/>
      <c r="C106" s="79"/>
      <c r="D106" s="79"/>
      <c r="E106" s="80">
        <f t="shared" ref="E106:J106" si="1">SUMIF($K$2:$K$103,"superdense",E1:E103)</f>
        <v>176.69</v>
      </c>
      <c r="F106" s="80">
        <f t="shared" si="1"/>
        <v>0</v>
      </c>
      <c r="G106" s="80">
        <f t="shared" si="1"/>
        <v>176.66</v>
      </c>
      <c r="H106" s="80">
        <f t="shared" si="1"/>
        <v>6944</v>
      </c>
      <c r="I106" s="80">
        <f t="shared" si="1"/>
        <v>2181.32</v>
      </c>
      <c r="J106" s="80">
        <f t="shared" si="1"/>
        <v>2182.28</v>
      </c>
      <c r="K106" s="80"/>
      <c r="L106" s="80">
        <f>IFERROR(__xludf.DUMMYFUNCTION("SUM(FILTER(L$1:L$103,$K$1:$K$103=""superdense""))"),3528.0)</f>
        <v>3528</v>
      </c>
      <c r="M106" s="80">
        <f>IFERROR(__xludf.DUMMYFUNCTION("SUM(FILTER(M1:M103,$K$1:$K$103=""superdense""))"),3528.0)</f>
        <v>3528</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2.609047619</v>
      </c>
      <c r="F107" s="80">
        <f t="shared" ref="F107:J107" si="2">AVERAGEIF($K$2:$K$103,"superdense",F2:F103)</f>
        <v>0</v>
      </c>
      <c r="G107" s="80">
        <f t="shared" si="2"/>
        <v>2.607857143</v>
      </c>
      <c r="H107" s="80">
        <f t="shared" si="2"/>
        <v>168</v>
      </c>
      <c r="I107" s="80">
        <f t="shared" si="2"/>
        <v>66.30595238</v>
      </c>
      <c r="J107" s="80">
        <f t="shared" si="2"/>
        <v>66.3397619</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IFERROR(__xludf.DUMMYFUNCTION("MAX(FILTER(E1:E103,$K$1:$K$103=""superdense""))"),3.69)</f>
        <v>3.69</v>
      </c>
      <c r="F108" s="81">
        <f>IFERROR(__xludf.DUMMYFUNCTION("MAX(FILTER(F1:F103,$K$1:$K$103=""superdense""))"),0.0)</f>
        <v>0</v>
      </c>
      <c r="G108" s="81">
        <f>IFERROR(__xludf.DUMMYFUNCTION("MAX(FILTER(G1:G103,$K$1:$K$103=""superdense""))"),3.69)</f>
        <v>3.69</v>
      </c>
      <c r="H108" s="81">
        <f>IFERROR(__xludf.DUMMYFUNCTION("MAX(FILTER(H1:H103,$K$1:$K$103=""superdense""))"),168.0)</f>
        <v>168</v>
      </c>
      <c r="I108" s="81">
        <f>IFERROR(__xludf.DUMMYFUNCTION("MAX(FILTER(I1:I103,$K$1:$K$103=""superdense""))"),112.07)</f>
        <v>112.07</v>
      </c>
      <c r="J108" s="81">
        <f>IFERROR(__xludf.DUMMYFUNCTION("MAX(FILTER(J1:J103,$K$1:$K$103=""superdense""))"),112.15)</f>
        <v>112.15</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IFERROR(__xludf.DUMMYFUNCTION("MIN(FILTER(E1:E103,$K$1:$K$103=""superdense""))"),1.5)</f>
        <v>1.5</v>
      </c>
      <c r="F109" s="82">
        <f>IFERROR(__xludf.DUMMYFUNCTION("MIN(FILTER(F1:F103,$K$1:$K$103=""superdense""))"),0.0)</f>
        <v>0</v>
      </c>
      <c r="G109" s="82">
        <f>IFERROR(__xludf.DUMMYFUNCTION("MIN(FILTER(G1:G103,$K$1:$K$103=""superdense""))"),1.5)</f>
        <v>1.5</v>
      </c>
      <c r="H109" s="82">
        <f>IFERROR(__xludf.DUMMYFUNCTION("MIN(FILTER(H1:H103,$K$1:$K$103=""superdense""))"),168.0)</f>
        <v>168</v>
      </c>
      <c r="I109" s="82">
        <f>IFERROR(__xludf.DUMMYFUNCTION("MIN(FILTER(I1:I103,$K1:$K103=""superdense""))"),45.52)</f>
        <v>45.52</v>
      </c>
      <c r="J109" s="82">
        <f>IFERROR(__xludf.DUMMYFUNCTION("MIN(FILTER(J1:J103,$K1:$K103=""superdense""))"),45.53)</f>
        <v>45.53</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IFERROR(__xludf.DUMMYFUNCTION("MEDIAN(FILTER(E1:E103,$K$1:$K$103=""superdense""))"),2.585)</f>
        <v>2.585</v>
      </c>
      <c r="F110" s="83">
        <f>IFERROR(__xludf.DUMMYFUNCTION("MEDIAN(FILTER(F1:F103,$K$1:$K$103=""superdense""))"),0.0)</f>
        <v>0</v>
      </c>
      <c r="G110" s="83">
        <f>IFERROR(__xludf.DUMMYFUNCTION("MEDIAN(FILTER(G1:G103,$K$1:$K$103=""superdense""))"),2.585)</f>
        <v>2.585</v>
      </c>
      <c r="H110" s="83">
        <f>IFERROR(__xludf.DUMMYFUNCTION("MEDIAN(FILTER(H1:H103,$K$1:$K$103=""superdense""))"),168.0)</f>
        <v>168</v>
      </c>
      <c r="I110" s="83">
        <f>IFERROR(__xludf.DUMMYFUNCTION("MEDIAN(FILTER(I1:I103,$K$1:$K$103=""superdense""))"),64.975)</f>
        <v>64.975</v>
      </c>
      <c r="J110" s="83">
        <f>IFERROR(__xludf.DUMMYFUNCTION("MEDIAN(FILTER(J1:J103,$K$1:$K$103=""superdense""))"),65.005)</f>
        <v>65.005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IFERROR(__xludf.DUMMYFUNCTION("STDEV.S(FILTER(E1:E103,$K$1:$K$103=""superdense""))"),0.4417416170270864)</f>
        <v>0.441741617</v>
      </c>
      <c r="F111" s="83">
        <f>IFERROR(__xludf.DUMMYFUNCTION("STDEV.S(FILTER(F1:F103,$K$1:$K$103=""superdense""))"),0.0)</f>
        <v>0</v>
      </c>
      <c r="G111" s="83">
        <f>IFERROR(__xludf.DUMMYFUNCTION("STDEV.S(FILTER(G1:G103,$K$1:$K$103=""superdense""))"),0.4414528989834658)</f>
        <v>0.441452899</v>
      </c>
      <c r="H111" s="83">
        <f>IFERROR(__xludf.DUMMYFUNCTION("STDEV.S(FILTER(H1:H103,$K$1:$K$103=""superdense""))"),0.0)</f>
        <v>0</v>
      </c>
      <c r="I111" s="83">
        <f>IFERROR(__xludf.DUMMYFUNCTION("STDEV.S(FILTER(I1:I103,$K$1:$K$103=""superdense""))"),12.069039822685962)</f>
        <v>12.06903982</v>
      </c>
      <c r="J111" s="83">
        <f>IFERROR(__xludf.DUMMYFUNCTION("STDEV.S(FILTER(J1:J103,$K$1:$K$103=""superdense""))"),12.081313425628423)</f>
        <v>12.08131343</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9280</v>
      </c>
    </row>
    <row r="131">
      <c r="A131" s="77" t="s">
        <v>54</v>
      </c>
      <c r="B131" s="3">
        <f>SUM(H2:H103)-B130</f>
        <v>7056</v>
      </c>
    </row>
    <row r="132">
      <c r="A132" s="77" t="s">
        <v>55</v>
      </c>
      <c r="B132" s="3">
        <f>SUM(M2:M103)</f>
        <v>3528</v>
      </c>
    </row>
    <row r="133">
      <c r="A133" s="77" t="s">
        <v>56</v>
      </c>
      <c r="B133" s="3">
        <f>B131/B132</f>
        <v>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1.36</v>
      </c>
      <c r="D2" s="1">
        <v>8.2</v>
      </c>
      <c r="E2" s="1">
        <v>6.84</v>
      </c>
      <c r="F2" s="1">
        <v>0.0</v>
      </c>
      <c r="G2" s="1">
        <v>6.84</v>
      </c>
      <c r="H2" s="1">
        <v>160.0</v>
      </c>
      <c r="I2" s="1">
        <v>23.39</v>
      </c>
      <c r="J2" s="1">
        <v>23.39</v>
      </c>
      <c r="K2" s="1" t="s">
        <v>43</v>
      </c>
      <c r="L2" s="1">
        <v>-160.0</v>
      </c>
      <c r="M2" s="1">
        <v>0.0</v>
      </c>
    </row>
    <row r="3">
      <c r="A3" s="1" t="s">
        <v>41</v>
      </c>
      <c r="B3" s="1" t="s">
        <v>42</v>
      </c>
      <c r="C3" s="1">
        <v>8.34</v>
      </c>
      <c r="D3" s="1">
        <v>14.51</v>
      </c>
      <c r="E3" s="1">
        <v>6.17</v>
      </c>
      <c r="F3" s="1">
        <v>0.0</v>
      </c>
      <c r="G3" s="1">
        <v>6.17</v>
      </c>
      <c r="H3" s="1">
        <v>160.0</v>
      </c>
      <c r="I3" s="1">
        <v>25.92</v>
      </c>
      <c r="J3" s="1">
        <v>25.92</v>
      </c>
      <c r="K3" s="1" t="s">
        <v>43</v>
      </c>
      <c r="L3" s="1">
        <v>-160.0</v>
      </c>
      <c r="M3" s="1">
        <v>0.0</v>
      </c>
    </row>
    <row r="4">
      <c r="A4" s="1" t="s">
        <v>41</v>
      </c>
      <c r="B4" s="1" t="s">
        <v>42</v>
      </c>
      <c r="C4" s="1">
        <v>14.56</v>
      </c>
      <c r="D4" s="1">
        <v>21.15</v>
      </c>
      <c r="E4" s="1">
        <v>6.59</v>
      </c>
      <c r="F4" s="1">
        <v>0.0</v>
      </c>
      <c r="G4" s="1">
        <v>6.59</v>
      </c>
      <c r="H4" s="1">
        <v>160.0</v>
      </c>
      <c r="I4" s="1">
        <v>24.28</v>
      </c>
      <c r="J4" s="1">
        <v>24.28</v>
      </c>
      <c r="K4" s="1" t="s">
        <v>43</v>
      </c>
      <c r="L4" s="1">
        <v>-160.0</v>
      </c>
      <c r="M4" s="1">
        <v>0.0</v>
      </c>
    </row>
    <row r="5">
      <c r="A5" s="1" t="s">
        <v>41</v>
      </c>
      <c r="B5" s="1" t="s">
        <v>42</v>
      </c>
      <c r="C5" s="1">
        <v>21.17</v>
      </c>
      <c r="D5" s="1">
        <v>30.57</v>
      </c>
      <c r="E5" s="1">
        <v>9.4</v>
      </c>
      <c r="F5" s="1">
        <v>0.0</v>
      </c>
      <c r="G5" s="1">
        <v>9.4</v>
      </c>
      <c r="H5" s="1">
        <v>160.0</v>
      </c>
      <c r="I5" s="1">
        <v>17.02</v>
      </c>
      <c r="J5" s="1">
        <v>17.02</v>
      </c>
      <c r="K5" s="1" t="s">
        <v>43</v>
      </c>
      <c r="L5" s="1">
        <v>-160.0</v>
      </c>
      <c r="M5" s="1">
        <v>0.0</v>
      </c>
    </row>
    <row r="6">
      <c r="A6" s="1" t="s">
        <v>41</v>
      </c>
      <c r="B6" s="1" t="s">
        <v>42</v>
      </c>
      <c r="C6" s="1">
        <v>30.62</v>
      </c>
      <c r="D6" s="1">
        <v>42.18</v>
      </c>
      <c r="E6" s="1">
        <v>11.55</v>
      </c>
      <c r="F6" s="1">
        <v>0.0</v>
      </c>
      <c r="G6" s="1">
        <v>11.55</v>
      </c>
      <c r="H6" s="1">
        <v>160.0</v>
      </c>
      <c r="I6" s="1">
        <v>13.85</v>
      </c>
      <c r="J6" s="1">
        <v>13.85</v>
      </c>
      <c r="K6" s="1" t="s">
        <v>43</v>
      </c>
      <c r="L6" s="1">
        <v>-160.0</v>
      </c>
      <c r="M6" s="1">
        <v>0.0</v>
      </c>
    </row>
    <row r="7">
      <c r="A7" s="1" t="s">
        <v>41</v>
      </c>
      <c r="B7" s="1" t="s">
        <v>42</v>
      </c>
      <c r="C7" s="1">
        <v>42.2</v>
      </c>
      <c r="D7" s="1">
        <v>44.68</v>
      </c>
      <c r="E7" s="1">
        <v>2.47</v>
      </c>
      <c r="F7" s="1">
        <v>0.0</v>
      </c>
      <c r="G7" s="1">
        <v>2.47</v>
      </c>
      <c r="H7" s="1">
        <v>168.0</v>
      </c>
      <c r="I7" s="1">
        <v>67.89</v>
      </c>
      <c r="J7" s="1">
        <v>67.93</v>
      </c>
      <c r="K7" s="1" t="s">
        <v>44</v>
      </c>
      <c r="L7" s="1">
        <v>84.0</v>
      </c>
      <c r="M7" s="1">
        <v>84.0</v>
      </c>
    </row>
    <row r="8">
      <c r="A8" s="1" t="s">
        <v>41</v>
      </c>
      <c r="B8" s="1" t="s">
        <v>42</v>
      </c>
      <c r="C8" s="1">
        <v>45.33</v>
      </c>
      <c r="D8" s="1">
        <v>47.86</v>
      </c>
      <c r="E8" s="1">
        <v>2.52</v>
      </c>
      <c r="F8" s="1">
        <v>0.0</v>
      </c>
      <c r="G8" s="1">
        <v>2.52</v>
      </c>
      <c r="H8" s="1">
        <v>168.0</v>
      </c>
      <c r="I8" s="1">
        <v>66.61</v>
      </c>
      <c r="J8" s="1">
        <v>66.65</v>
      </c>
      <c r="K8" s="1" t="s">
        <v>44</v>
      </c>
      <c r="L8" s="1">
        <v>84.0</v>
      </c>
      <c r="M8" s="1">
        <v>84.0</v>
      </c>
    </row>
    <row r="9">
      <c r="A9" s="1" t="s">
        <v>41</v>
      </c>
      <c r="B9" s="1" t="s">
        <v>42</v>
      </c>
      <c r="C9" s="1">
        <v>48.05</v>
      </c>
      <c r="D9" s="1">
        <v>50.2</v>
      </c>
      <c r="E9" s="1">
        <v>2.14</v>
      </c>
      <c r="F9" s="1">
        <v>0.0</v>
      </c>
      <c r="G9" s="1">
        <v>2.14</v>
      </c>
      <c r="H9" s="1">
        <v>168.0</v>
      </c>
      <c r="I9" s="1">
        <v>78.37</v>
      </c>
      <c r="J9" s="1">
        <v>78.41</v>
      </c>
      <c r="K9" s="1" t="s">
        <v>44</v>
      </c>
      <c r="L9" s="1">
        <v>84.0</v>
      </c>
      <c r="M9" s="1">
        <v>84.0</v>
      </c>
    </row>
    <row r="10">
      <c r="A10" s="1" t="s">
        <v>41</v>
      </c>
      <c r="B10" s="1" t="s">
        <v>42</v>
      </c>
      <c r="C10" s="1">
        <v>50.35</v>
      </c>
      <c r="D10" s="1">
        <v>56.12</v>
      </c>
      <c r="E10" s="1">
        <v>5.77</v>
      </c>
      <c r="F10" s="1">
        <v>0.0</v>
      </c>
      <c r="G10" s="1">
        <v>5.77</v>
      </c>
      <c r="H10" s="1">
        <v>160.0</v>
      </c>
      <c r="I10" s="1">
        <v>27.73</v>
      </c>
      <c r="J10" s="1">
        <v>27.73</v>
      </c>
      <c r="K10" s="1" t="s">
        <v>43</v>
      </c>
      <c r="L10" s="1">
        <v>-160.0</v>
      </c>
      <c r="M10" s="1">
        <v>0.0</v>
      </c>
    </row>
    <row r="11">
      <c r="A11" s="1" t="s">
        <v>41</v>
      </c>
      <c r="B11" s="1" t="s">
        <v>42</v>
      </c>
      <c r="C11" s="1">
        <v>56.23</v>
      </c>
      <c r="D11" s="1">
        <v>64.89</v>
      </c>
      <c r="E11" s="1">
        <v>8.66</v>
      </c>
      <c r="F11" s="1">
        <v>0.0</v>
      </c>
      <c r="G11" s="1">
        <v>8.66</v>
      </c>
      <c r="H11" s="1">
        <v>160.0</v>
      </c>
      <c r="I11" s="1">
        <v>18.48</v>
      </c>
      <c r="J11" s="1">
        <v>18.48</v>
      </c>
      <c r="K11" s="1" t="s">
        <v>43</v>
      </c>
      <c r="L11" s="1">
        <v>-160.0</v>
      </c>
      <c r="M11" s="1">
        <v>0.0</v>
      </c>
    </row>
    <row r="12">
      <c r="A12" s="1" t="s">
        <v>41</v>
      </c>
      <c r="B12" s="1" t="s">
        <v>42</v>
      </c>
      <c r="C12" s="1">
        <v>64.92</v>
      </c>
      <c r="D12" s="1">
        <v>73.15</v>
      </c>
      <c r="E12" s="1">
        <v>8.24</v>
      </c>
      <c r="F12" s="1">
        <v>0.0</v>
      </c>
      <c r="G12" s="1">
        <v>8.24</v>
      </c>
      <c r="H12" s="1">
        <v>160.0</v>
      </c>
      <c r="I12" s="1">
        <v>19.42</v>
      </c>
      <c r="J12" s="1">
        <v>19.42</v>
      </c>
      <c r="K12" s="1" t="s">
        <v>43</v>
      </c>
      <c r="L12" s="1">
        <v>-160.0</v>
      </c>
      <c r="M12" s="1">
        <v>0.0</v>
      </c>
    </row>
    <row r="13">
      <c r="A13" s="1" t="s">
        <v>41</v>
      </c>
      <c r="B13" s="1" t="s">
        <v>42</v>
      </c>
      <c r="C13" s="1">
        <v>73.26</v>
      </c>
      <c r="D13" s="1">
        <v>80.54</v>
      </c>
      <c r="E13" s="1">
        <v>7.29</v>
      </c>
      <c r="F13" s="1">
        <v>0.0</v>
      </c>
      <c r="G13" s="1">
        <v>7.29</v>
      </c>
      <c r="H13" s="1">
        <v>160.0</v>
      </c>
      <c r="I13" s="1">
        <v>21.95</v>
      </c>
      <c r="J13" s="1">
        <v>21.95</v>
      </c>
      <c r="K13" s="1" t="s">
        <v>43</v>
      </c>
      <c r="L13" s="1">
        <v>-160.0</v>
      </c>
      <c r="M13" s="1">
        <v>0.0</v>
      </c>
    </row>
    <row r="14">
      <c r="A14" s="1" t="s">
        <v>41</v>
      </c>
      <c r="B14" s="1" t="s">
        <v>42</v>
      </c>
      <c r="C14" s="1">
        <v>80.56</v>
      </c>
      <c r="D14" s="1">
        <v>87.15</v>
      </c>
      <c r="E14" s="1">
        <v>6.59</v>
      </c>
      <c r="F14" s="1">
        <v>0.0</v>
      </c>
      <c r="G14" s="1">
        <v>6.59</v>
      </c>
      <c r="H14" s="1">
        <v>160.0</v>
      </c>
      <c r="I14" s="1">
        <v>24.28</v>
      </c>
      <c r="J14" s="1">
        <v>24.28</v>
      </c>
      <c r="K14" s="1" t="s">
        <v>43</v>
      </c>
      <c r="L14" s="1">
        <v>-160.0</v>
      </c>
      <c r="M14" s="1">
        <v>0.0</v>
      </c>
    </row>
    <row r="15">
      <c r="A15" s="1" t="s">
        <v>41</v>
      </c>
      <c r="B15" s="1" t="s">
        <v>42</v>
      </c>
      <c r="C15" s="1">
        <v>87.23</v>
      </c>
      <c r="D15" s="1">
        <v>89.96</v>
      </c>
      <c r="E15" s="1">
        <v>2.74</v>
      </c>
      <c r="F15" s="1">
        <v>0.0</v>
      </c>
      <c r="G15" s="1">
        <v>2.73</v>
      </c>
      <c r="H15" s="1">
        <v>168.0</v>
      </c>
      <c r="I15" s="1">
        <v>61.42</v>
      </c>
      <c r="J15" s="1">
        <v>61.44</v>
      </c>
      <c r="K15" s="1" t="s">
        <v>44</v>
      </c>
      <c r="L15" s="1">
        <v>84.0</v>
      </c>
      <c r="M15" s="1">
        <v>84.0</v>
      </c>
    </row>
    <row r="16">
      <c r="A16" s="1" t="s">
        <v>41</v>
      </c>
      <c r="B16" s="1" t="s">
        <v>42</v>
      </c>
      <c r="C16" s="1">
        <v>90.22</v>
      </c>
      <c r="D16" s="1">
        <v>93.4</v>
      </c>
      <c r="E16" s="1">
        <v>3.19</v>
      </c>
      <c r="F16" s="1">
        <v>0.0</v>
      </c>
      <c r="G16" s="1">
        <v>3.18</v>
      </c>
      <c r="H16" s="1">
        <v>168.0</v>
      </c>
      <c r="I16" s="1">
        <v>52.73</v>
      </c>
      <c r="J16" s="1">
        <v>52.76</v>
      </c>
      <c r="K16" s="1" t="s">
        <v>44</v>
      </c>
      <c r="L16" s="1">
        <v>84.0</v>
      </c>
      <c r="M16" s="1">
        <v>84.0</v>
      </c>
    </row>
    <row r="17">
      <c r="A17" s="1" t="s">
        <v>41</v>
      </c>
      <c r="B17" s="1" t="s">
        <v>42</v>
      </c>
      <c r="C17" s="1">
        <v>93.77</v>
      </c>
      <c r="D17" s="1">
        <v>95.81</v>
      </c>
      <c r="E17" s="1">
        <v>2.04</v>
      </c>
      <c r="F17" s="1">
        <v>0.0</v>
      </c>
      <c r="G17" s="1">
        <v>2.04</v>
      </c>
      <c r="H17" s="1">
        <v>168.0</v>
      </c>
      <c r="I17" s="1">
        <v>82.33</v>
      </c>
      <c r="J17" s="1">
        <v>82.38</v>
      </c>
      <c r="K17" s="1" t="s">
        <v>44</v>
      </c>
      <c r="L17" s="1">
        <v>84.0</v>
      </c>
      <c r="M17" s="1">
        <v>84.0</v>
      </c>
    </row>
    <row r="18">
      <c r="A18" s="1" t="s">
        <v>41</v>
      </c>
      <c r="B18" s="1" t="s">
        <v>42</v>
      </c>
      <c r="C18" s="1">
        <v>96.58</v>
      </c>
      <c r="D18" s="1">
        <v>102.22</v>
      </c>
      <c r="E18" s="1">
        <v>5.64</v>
      </c>
      <c r="F18" s="1">
        <v>0.0</v>
      </c>
      <c r="G18" s="1">
        <v>5.64</v>
      </c>
      <c r="H18" s="1">
        <v>160.0</v>
      </c>
      <c r="I18" s="1">
        <v>28.36</v>
      </c>
      <c r="J18" s="1">
        <v>28.36</v>
      </c>
      <c r="K18" s="1" t="s">
        <v>43</v>
      </c>
      <c r="L18" s="1">
        <v>-160.0</v>
      </c>
      <c r="M18" s="1">
        <v>0.0</v>
      </c>
    </row>
    <row r="19">
      <c r="A19" s="1" t="s">
        <v>41</v>
      </c>
      <c r="B19" s="1" t="s">
        <v>42</v>
      </c>
      <c r="C19" s="1">
        <v>102.29</v>
      </c>
      <c r="D19" s="1">
        <v>108.52</v>
      </c>
      <c r="E19" s="1">
        <v>6.23</v>
      </c>
      <c r="F19" s="1">
        <v>0.0</v>
      </c>
      <c r="G19" s="1">
        <v>6.23</v>
      </c>
      <c r="H19" s="1">
        <v>160.0</v>
      </c>
      <c r="I19" s="1">
        <v>25.69</v>
      </c>
      <c r="J19" s="1">
        <v>25.69</v>
      </c>
      <c r="K19" s="1" t="s">
        <v>43</v>
      </c>
      <c r="L19" s="1">
        <v>-160.0</v>
      </c>
      <c r="M19" s="1">
        <v>0.0</v>
      </c>
    </row>
    <row r="20">
      <c r="A20" s="1" t="s">
        <v>41</v>
      </c>
      <c r="B20" s="1" t="s">
        <v>42</v>
      </c>
      <c r="C20" s="1">
        <v>108.55</v>
      </c>
      <c r="D20" s="1">
        <v>115.46</v>
      </c>
      <c r="E20" s="1">
        <v>6.91</v>
      </c>
      <c r="F20" s="1">
        <v>0.0</v>
      </c>
      <c r="G20" s="1">
        <v>6.91</v>
      </c>
      <c r="H20" s="1">
        <v>160.0</v>
      </c>
      <c r="I20" s="1">
        <v>23.15</v>
      </c>
      <c r="J20" s="1">
        <v>23.15</v>
      </c>
      <c r="K20" s="1" t="s">
        <v>43</v>
      </c>
      <c r="L20" s="1">
        <v>-160.0</v>
      </c>
      <c r="M20" s="1">
        <v>0.0</v>
      </c>
    </row>
    <row r="21">
      <c r="A21" s="1" t="s">
        <v>41</v>
      </c>
      <c r="B21" s="1" t="s">
        <v>42</v>
      </c>
      <c r="C21" s="1">
        <v>115.53</v>
      </c>
      <c r="D21" s="1">
        <v>122.88</v>
      </c>
      <c r="E21" s="1">
        <v>7.35</v>
      </c>
      <c r="F21" s="1">
        <v>0.0</v>
      </c>
      <c r="G21" s="1">
        <v>7.35</v>
      </c>
      <c r="H21" s="1">
        <v>160.0</v>
      </c>
      <c r="I21" s="1">
        <v>21.77</v>
      </c>
      <c r="J21" s="1">
        <v>21.77</v>
      </c>
      <c r="K21" s="1" t="s">
        <v>43</v>
      </c>
      <c r="L21" s="1">
        <v>-160.0</v>
      </c>
      <c r="M21" s="1">
        <v>0.0</v>
      </c>
    </row>
    <row r="22">
      <c r="A22" s="1" t="s">
        <v>41</v>
      </c>
      <c r="B22" s="1" t="s">
        <v>42</v>
      </c>
      <c r="C22" s="1">
        <v>122.94</v>
      </c>
      <c r="D22" s="1">
        <v>129.54</v>
      </c>
      <c r="E22" s="1">
        <v>6.61</v>
      </c>
      <c r="F22" s="1">
        <v>0.0</v>
      </c>
      <c r="G22" s="1">
        <v>6.61</v>
      </c>
      <c r="H22" s="1">
        <v>160.0</v>
      </c>
      <c r="I22" s="1">
        <v>24.21</v>
      </c>
      <c r="J22" s="1">
        <v>24.21</v>
      </c>
      <c r="K22" s="1" t="s">
        <v>43</v>
      </c>
      <c r="L22" s="1">
        <v>-160.0</v>
      </c>
      <c r="M22" s="1">
        <v>0.0</v>
      </c>
    </row>
    <row r="23">
      <c r="A23" s="1" t="s">
        <v>41</v>
      </c>
      <c r="B23" s="1" t="s">
        <v>42</v>
      </c>
      <c r="C23" s="1">
        <v>129.6</v>
      </c>
      <c r="D23" s="1">
        <v>132.39</v>
      </c>
      <c r="E23" s="1">
        <v>2.79</v>
      </c>
      <c r="F23" s="1">
        <v>0.0</v>
      </c>
      <c r="G23" s="1">
        <v>2.78</v>
      </c>
      <c r="H23" s="1">
        <v>168.0</v>
      </c>
      <c r="I23" s="1">
        <v>60.3</v>
      </c>
      <c r="J23" s="1">
        <v>60.33</v>
      </c>
      <c r="K23" s="1" t="s">
        <v>44</v>
      </c>
      <c r="L23" s="1">
        <v>84.0</v>
      </c>
      <c r="M23" s="1">
        <v>84.0</v>
      </c>
    </row>
    <row r="24">
      <c r="A24" s="1" t="s">
        <v>41</v>
      </c>
      <c r="B24" s="1" t="s">
        <v>42</v>
      </c>
      <c r="C24" s="1">
        <v>132.64</v>
      </c>
      <c r="D24" s="1">
        <v>135.15</v>
      </c>
      <c r="E24" s="1">
        <v>2.51</v>
      </c>
      <c r="F24" s="1">
        <v>0.0</v>
      </c>
      <c r="G24" s="1">
        <v>2.51</v>
      </c>
      <c r="H24" s="1">
        <v>168.0</v>
      </c>
      <c r="I24" s="1">
        <v>66.96</v>
      </c>
      <c r="J24" s="1">
        <v>67.0</v>
      </c>
      <c r="K24" s="1" t="s">
        <v>44</v>
      </c>
      <c r="L24" s="1">
        <v>84.0</v>
      </c>
      <c r="M24" s="1">
        <v>84.0</v>
      </c>
    </row>
    <row r="25">
      <c r="A25" s="1" t="s">
        <v>41</v>
      </c>
      <c r="B25" s="1" t="s">
        <v>42</v>
      </c>
      <c r="C25" s="1">
        <v>136.02</v>
      </c>
      <c r="D25" s="1">
        <v>138.4</v>
      </c>
      <c r="E25" s="1">
        <v>2.38</v>
      </c>
      <c r="F25" s="1">
        <v>0.0</v>
      </c>
      <c r="G25" s="1">
        <v>2.38</v>
      </c>
      <c r="H25" s="1">
        <v>168.0</v>
      </c>
      <c r="I25" s="1">
        <v>70.5</v>
      </c>
      <c r="J25" s="1">
        <v>70.54</v>
      </c>
      <c r="K25" s="1" t="s">
        <v>44</v>
      </c>
      <c r="L25" s="1">
        <v>84.0</v>
      </c>
      <c r="M25" s="1">
        <v>84.0</v>
      </c>
    </row>
    <row r="26">
      <c r="A26" s="1" t="s">
        <v>41</v>
      </c>
      <c r="B26" s="1" t="s">
        <v>42</v>
      </c>
      <c r="C26" s="1">
        <v>138.77</v>
      </c>
      <c r="D26" s="1">
        <v>145.32</v>
      </c>
      <c r="E26" s="1">
        <v>6.55</v>
      </c>
      <c r="F26" s="1">
        <v>0.0</v>
      </c>
      <c r="G26" s="1">
        <v>6.55</v>
      </c>
      <c r="H26" s="1">
        <v>160.0</v>
      </c>
      <c r="I26" s="1">
        <v>24.43</v>
      </c>
      <c r="J26" s="1">
        <v>24.43</v>
      </c>
      <c r="K26" s="1" t="s">
        <v>43</v>
      </c>
      <c r="L26" s="1">
        <v>-160.0</v>
      </c>
      <c r="M26" s="1">
        <v>0.0</v>
      </c>
    </row>
    <row r="27">
      <c r="A27" s="1" t="s">
        <v>41</v>
      </c>
      <c r="B27" s="1" t="s">
        <v>42</v>
      </c>
      <c r="C27" s="1">
        <v>145.39</v>
      </c>
      <c r="D27" s="1">
        <v>153.64</v>
      </c>
      <c r="E27" s="1">
        <v>8.26</v>
      </c>
      <c r="F27" s="1">
        <v>0.0</v>
      </c>
      <c r="G27" s="1">
        <v>8.26</v>
      </c>
      <c r="H27" s="1">
        <v>160.0</v>
      </c>
      <c r="I27" s="1">
        <v>19.38</v>
      </c>
      <c r="J27" s="1">
        <v>19.38</v>
      </c>
      <c r="K27" s="1" t="s">
        <v>43</v>
      </c>
      <c r="L27" s="1">
        <v>-160.0</v>
      </c>
      <c r="M27" s="1">
        <v>0.0</v>
      </c>
    </row>
    <row r="28">
      <c r="A28" s="1" t="s">
        <v>41</v>
      </c>
      <c r="B28" s="1" t="s">
        <v>42</v>
      </c>
      <c r="C28" s="1">
        <v>153.78</v>
      </c>
      <c r="D28" s="1">
        <v>162.4</v>
      </c>
      <c r="E28" s="1">
        <v>8.62</v>
      </c>
      <c r="F28" s="1">
        <v>0.0</v>
      </c>
      <c r="G28" s="1">
        <v>8.62</v>
      </c>
      <c r="H28" s="1">
        <v>160.0</v>
      </c>
      <c r="I28" s="1">
        <v>18.57</v>
      </c>
      <c r="J28" s="1">
        <v>18.57</v>
      </c>
      <c r="K28" s="1" t="s">
        <v>43</v>
      </c>
      <c r="L28" s="1">
        <v>-160.0</v>
      </c>
      <c r="M28" s="1">
        <v>0.0</v>
      </c>
    </row>
    <row r="29">
      <c r="A29" s="1" t="s">
        <v>41</v>
      </c>
      <c r="B29" s="1" t="s">
        <v>42</v>
      </c>
      <c r="C29" s="1">
        <v>162.47</v>
      </c>
      <c r="D29" s="1">
        <v>170.44</v>
      </c>
      <c r="E29" s="1">
        <v>7.97</v>
      </c>
      <c r="F29" s="1">
        <v>0.0</v>
      </c>
      <c r="G29" s="1">
        <v>7.97</v>
      </c>
      <c r="H29" s="1">
        <v>160.0</v>
      </c>
      <c r="I29" s="1">
        <v>20.07</v>
      </c>
      <c r="J29" s="1">
        <v>20.07</v>
      </c>
      <c r="K29" s="1" t="s">
        <v>43</v>
      </c>
      <c r="L29" s="1">
        <v>-160.0</v>
      </c>
      <c r="M29" s="1">
        <v>0.0</v>
      </c>
    </row>
    <row r="30">
      <c r="A30" s="1" t="s">
        <v>41</v>
      </c>
      <c r="B30" s="1" t="s">
        <v>42</v>
      </c>
      <c r="C30" s="1">
        <v>170.57</v>
      </c>
      <c r="D30" s="1">
        <v>175.86</v>
      </c>
      <c r="E30" s="1">
        <v>5.28</v>
      </c>
      <c r="F30" s="1">
        <v>0.0</v>
      </c>
      <c r="G30" s="1">
        <v>5.28</v>
      </c>
      <c r="H30" s="1">
        <v>160.0</v>
      </c>
      <c r="I30" s="1">
        <v>30.28</v>
      </c>
      <c r="J30" s="1">
        <v>30.28</v>
      </c>
      <c r="K30" s="1" t="s">
        <v>43</v>
      </c>
      <c r="L30" s="1">
        <v>-160.0</v>
      </c>
      <c r="M30" s="1">
        <v>0.0</v>
      </c>
    </row>
    <row r="31">
      <c r="A31" s="1" t="s">
        <v>41</v>
      </c>
      <c r="B31" s="1" t="s">
        <v>42</v>
      </c>
      <c r="C31" s="1">
        <v>175.86</v>
      </c>
      <c r="D31" s="1">
        <v>179.36</v>
      </c>
      <c r="E31" s="1">
        <v>3.5</v>
      </c>
      <c r="F31" s="1">
        <v>0.0</v>
      </c>
      <c r="G31" s="1">
        <v>3.5</v>
      </c>
      <c r="H31" s="1">
        <v>168.0</v>
      </c>
      <c r="I31" s="1">
        <v>48.0</v>
      </c>
      <c r="J31" s="1">
        <v>48.02</v>
      </c>
      <c r="K31" s="1" t="s">
        <v>44</v>
      </c>
      <c r="L31" s="1">
        <v>84.0</v>
      </c>
      <c r="M31" s="1">
        <v>84.0</v>
      </c>
    </row>
    <row r="32">
      <c r="A32" s="1" t="s">
        <v>41</v>
      </c>
      <c r="B32" s="1" t="s">
        <v>42</v>
      </c>
      <c r="C32" s="1">
        <v>180.05</v>
      </c>
      <c r="D32" s="1">
        <v>183.71</v>
      </c>
      <c r="E32" s="1">
        <v>3.65</v>
      </c>
      <c r="F32" s="1">
        <v>0.0</v>
      </c>
      <c r="G32" s="1">
        <v>3.65</v>
      </c>
      <c r="H32" s="1">
        <v>168.0</v>
      </c>
      <c r="I32" s="1">
        <v>46.0</v>
      </c>
      <c r="J32" s="1">
        <v>46.02</v>
      </c>
      <c r="K32" s="1" t="s">
        <v>44</v>
      </c>
      <c r="L32" s="1">
        <v>84.0</v>
      </c>
      <c r="M32" s="1">
        <v>84.0</v>
      </c>
    </row>
    <row r="33">
      <c r="A33" s="1" t="s">
        <v>41</v>
      </c>
      <c r="B33" s="1" t="s">
        <v>42</v>
      </c>
      <c r="C33" s="1">
        <v>184.06</v>
      </c>
      <c r="D33" s="1">
        <v>186.34</v>
      </c>
      <c r="E33" s="1">
        <v>2.28</v>
      </c>
      <c r="F33" s="1">
        <v>0.0</v>
      </c>
      <c r="G33" s="1">
        <v>2.27</v>
      </c>
      <c r="H33" s="1">
        <v>168.0</v>
      </c>
      <c r="I33" s="1">
        <v>73.81</v>
      </c>
      <c r="J33" s="1">
        <v>73.85</v>
      </c>
      <c r="K33" s="1" t="s">
        <v>44</v>
      </c>
      <c r="L33" s="1">
        <v>84.0</v>
      </c>
      <c r="M33" s="1">
        <v>84.0</v>
      </c>
    </row>
    <row r="34">
      <c r="A34" s="1" t="s">
        <v>41</v>
      </c>
      <c r="B34" s="1" t="s">
        <v>42</v>
      </c>
      <c r="C34" s="1">
        <v>186.64</v>
      </c>
      <c r="D34" s="1">
        <v>194.03</v>
      </c>
      <c r="E34" s="1">
        <v>7.39</v>
      </c>
      <c r="F34" s="1">
        <v>0.0</v>
      </c>
      <c r="G34" s="1">
        <v>7.39</v>
      </c>
      <c r="H34" s="1">
        <v>160.0</v>
      </c>
      <c r="I34" s="1">
        <v>21.64</v>
      </c>
      <c r="J34" s="1">
        <v>21.64</v>
      </c>
      <c r="K34" s="1" t="s">
        <v>43</v>
      </c>
      <c r="L34" s="1">
        <v>-160.0</v>
      </c>
      <c r="M34" s="1">
        <v>0.0</v>
      </c>
    </row>
    <row r="35">
      <c r="A35" s="1" t="s">
        <v>41</v>
      </c>
      <c r="B35" s="1" t="s">
        <v>42</v>
      </c>
      <c r="C35" s="1">
        <v>194.15</v>
      </c>
      <c r="D35" s="1">
        <v>202.29</v>
      </c>
      <c r="E35" s="1">
        <v>8.14</v>
      </c>
      <c r="F35" s="1">
        <v>0.0</v>
      </c>
      <c r="G35" s="1">
        <v>8.14</v>
      </c>
      <c r="H35" s="1">
        <v>160.0</v>
      </c>
      <c r="I35" s="1">
        <v>19.65</v>
      </c>
      <c r="J35" s="1">
        <v>19.65</v>
      </c>
      <c r="K35" s="1" t="s">
        <v>43</v>
      </c>
      <c r="L35" s="1">
        <v>-160.0</v>
      </c>
      <c r="M35" s="1">
        <v>0.0</v>
      </c>
    </row>
    <row r="36">
      <c r="A36" s="1" t="s">
        <v>41</v>
      </c>
      <c r="B36" s="1" t="s">
        <v>42</v>
      </c>
      <c r="C36" s="1">
        <v>202.4</v>
      </c>
      <c r="D36" s="1">
        <v>210.46</v>
      </c>
      <c r="E36" s="1">
        <v>8.05</v>
      </c>
      <c r="F36" s="1">
        <v>0.0</v>
      </c>
      <c r="G36" s="1">
        <v>8.05</v>
      </c>
      <c r="H36" s="1">
        <v>160.0</v>
      </c>
      <c r="I36" s="1">
        <v>19.87</v>
      </c>
      <c r="J36" s="1">
        <v>19.87</v>
      </c>
      <c r="K36" s="1" t="s">
        <v>43</v>
      </c>
      <c r="L36" s="1">
        <v>-160.0</v>
      </c>
      <c r="M36" s="1">
        <v>0.0</v>
      </c>
    </row>
    <row r="37">
      <c r="A37" s="1" t="s">
        <v>41</v>
      </c>
      <c r="B37" s="1" t="s">
        <v>42</v>
      </c>
      <c r="C37" s="1">
        <v>211.17</v>
      </c>
      <c r="D37" s="1">
        <v>216.22</v>
      </c>
      <c r="E37" s="1">
        <v>5.05</v>
      </c>
      <c r="F37" s="1">
        <v>0.0</v>
      </c>
      <c r="G37" s="1">
        <v>5.05</v>
      </c>
      <c r="H37" s="1">
        <v>160.0</v>
      </c>
      <c r="I37" s="1">
        <v>31.66</v>
      </c>
      <c r="J37" s="1">
        <v>31.66</v>
      </c>
      <c r="K37" s="1" t="s">
        <v>43</v>
      </c>
      <c r="L37" s="1">
        <v>-160.0</v>
      </c>
      <c r="M37" s="1">
        <v>0.0</v>
      </c>
    </row>
    <row r="38">
      <c r="A38" s="1" t="s">
        <v>41</v>
      </c>
      <c r="B38" s="1" t="s">
        <v>42</v>
      </c>
      <c r="C38" s="1">
        <v>216.5</v>
      </c>
      <c r="D38" s="1">
        <v>225.26</v>
      </c>
      <c r="E38" s="1">
        <v>8.76</v>
      </c>
      <c r="F38" s="1">
        <v>0.0</v>
      </c>
      <c r="G38" s="1">
        <v>8.76</v>
      </c>
      <c r="H38" s="1">
        <v>160.0</v>
      </c>
      <c r="I38" s="1">
        <v>18.27</v>
      </c>
      <c r="J38" s="1">
        <v>18.27</v>
      </c>
      <c r="K38" s="1" t="s">
        <v>43</v>
      </c>
      <c r="L38" s="1">
        <v>-160.0</v>
      </c>
      <c r="M38" s="1">
        <v>0.0</v>
      </c>
    </row>
    <row r="39">
      <c r="A39" s="1" t="s">
        <v>41</v>
      </c>
      <c r="B39" s="1" t="s">
        <v>42</v>
      </c>
      <c r="C39" s="1">
        <v>225.33</v>
      </c>
      <c r="D39" s="1">
        <v>227.8</v>
      </c>
      <c r="E39" s="1">
        <v>2.46</v>
      </c>
      <c r="F39" s="1">
        <v>0.0</v>
      </c>
      <c r="G39" s="1">
        <v>2.46</v>
      </c>
      <c r="H39" s="1">
        <v>168.0</v>
      </c>
      <c r="I39" s="1">
        <v>68.18</v>
      </c>
      <c r="J39" s="1">
        <v>68.22</v>
      </c>
      <c r="K39" s="1" t="s">
        <v>44</v>
      </c>
      <c r="L39" s="1">
        <v>84.0</v>
      </c>
      <c r="M39" s="1">
        <v>84.0</v>
      </c>
    </row>
    <row r="40">
      <c r="A40" s="1" t="s">
        <v>41</v>
      </c>
      <c r="B40" s="1" t="s">
        <v>42</v>
      </c>
      <c r="C40" s="1">
        <v>228.18</v>
      </c>
      <c r="D40" s="1">
        <v>231.18</v>
      </c>
      <c r="E40" s="1">
        <v>2.99</v>
      </c>
      <c r="F40" s="1">
        <v>0.0</v>
      </c>
      <c r="G40" s="1">
        <v>2.99</v>
      </c>
      <c r="H40" s="1">
        <v>168.0</v>
      </c>
      <c r="I40" s="1">
        <v>56.15</v>
      </c>
      <c r="J40" s="1">
        <v>56.18</v>
      </c>
      <c r="K40" s="1" t="s">
        <v>44</v>
      </c>
      <c r="L40" s="1">
        <v>84.0</v>
      </c>
      <c r="M40" s="1">
        <v>84.0</v>
      </c>
    </row>
    <row r="41">
      <c r="A41" s="1" t="s">
        <v>41</v>
      </c>
      <c r="B41" s="1" t="s">
        <v>42</v>
      </c>
      <c r="C41" s="1">
        <v>231.35</v>
      </c>
      <c r="D41" s="1">
        <v>233.45</v>
      </c>
      <c r="E41" s="1">
        <v>2.1</v>
      </c>
      <c r="F41" s="1">
        <v>0.0</v>
      </c>
      <c r="G41" s="1">
        <v>2.09</v>
      </c>
      <c r="H41" s="1">
        <v>168.0</v>
      </c>
      <c r="I41" s="1">
        <v>80.19</v>
      </c>
      <c r="J41" s="1">
        <v>80.24</v>
      </c>
      <c r="K41" s="1" t="s">
        <v>44</v>
      </c>
      <c r="L41" s="1">
        <v>84.0</v>
      </c>
      <c r="M41" s="1">
        <v>84.0</v>
      </c>
    </row>
    <row r="42">
      <c r="A42" s="1" t="s">
        <v>41</v>
      </c>
      <c r="B42" s="1" t="s">
        <v>42</v>
      </c>
      <c r="C42" s="1">
        <v>233.7</v>
      </c>
      <c r="D42" s="1">
        <v>240.67</v>
      </c>
      <c r="E42" s="1">
        <v>6.97</v>
      </c>
      <c r="F42" s="1">
        <v>0.0</v>
      </c>
      <c r="G42" s="1">
        <v>6.97</v>
      </c>
      <c r="H42" s="1">
        <v>160.0</v>
      </c>
      <c r="I42" s="1">
        <v>22.96</v>
      </c>
      <c r="J42" s="1">
        <v>22.96</v>
      </c>
      <c r="K42" s="1" t="s">
        <v>43</v>
      </c>
      <c r="L42" s="1">
        <v>-160.0</v>
      </c>
      <c r="M42" s="1">
        <v>0.0</v>
      </c>
    </row>
    <row r="43">
      <c r="A43" s="1" t="s">
        <v>41</v>
      </c>
      <c r="B43" s="1" t="s">
        <v>42</v>
      </c>
      <c r="C43" s="1">
        <v>240.74</v>
      </c>
      <c r="D43" s="1">
        <v>248.72</v>
      </c>
      <c r="E43" s="1">
        <v>7.98</v>
      </c>
      <c r="F43" s="1">
        <v>0.0</v>
      </c>
      <c r="G43" s="1">
        <v>7.98</v>
      </c>
      <c r="H43" s="1">
        <v>160.0</v>
      </c>
      <c r="I43" s="1">
        <v>20.05</v>
      </c>
      <c r="J43" s="1">
        <v>20.05</v>
      </c>
      <c r="K43" s="1" t="s">
        <v>43</v>
      </c>
      <c r="L43" s="1">
        <v>-160.0</v>
      </c>
      <c r="M43" s="1">
        <v>0.0</v>
      </c>
    </row>
    <row r="44">
      <c r="A44" s="1" t="s">
        <v>41</v>
      </c>
      <c r="B44" s="1" t="s">
        <v>42</v>
      </c>
      <c r="C44" s="1">
        <v>248.73</v>
      </c>
      <c r="D44" s="1">
        <v>259.57</v>
      </c>
      <c r="E44" s="1">
        <v>10.84</v>
      </c>
      <c r="F44" s="1">
        <v>0.0</v>
      </c>
      <c r="G44" s="1">
        <v>10.84</v>
      </c>
      <c r="H44" s="1">
        <v>160.0</v>
      </c>
      <c r="I44" s="1">
        <v>14.76</v>
      </c>
      <c r="J44" s="1">
        <v>14.76</v>
      </c>
      <c r="K44" s="1" t="s">
        <v>43</v>
      </c>
      <c r="L44" s="1">
        <v>-160.0</v>
      </c>
      <c r="M44" s="1">
        <v>0.0</v>
      </c>
    </row>
    <row r="45">
      <c r="A45" s="1" t="s">
        <v>41</v>
      </c>
      <c r="B45" s="1" t="s">
        <v>42</v>
      </c>
      <c r="C45" s="1">
        <v>259.62</v>
      </c>
      <c r="D45" s="1">
        <v>270.27</v>
      </c>
      <c r="E45" s="1">
        <v>10.65</v>
      </c>
      <c r="F45" s="1">
        <v>0.0</v>
      </c>
      <c r="G45" s="1">
        <v>10.65</v>
      </c>
      <c r="H45" s="1">
        <v>160.0</v>
      </c>
      <c r="I45" s="1">
        <v>15.02</v>
      </c>
      <c r="J45" s="1">
        <v>15.02</v>
      </c>
      <c r="K45" s="1" t="s">
        <v>43</v>
      </c>
      <c r="L45" s="1">
        <v>-160.0</v>
      </c>
      <c r="M45" s="1">
        <v>0.0</v>
      </c>
    </row>
    <row r="46">
      <c r="A46" s="1" t="s">
        <v>41</v>
      </c>
      <c r="B46" s="1" t="s">
        <v>42</v>
      </c>
      <c r="C46" s="1">
        <v>270.39</v>
      </c>
      <c r="D46" s="1">
        <v>273.9</v>
      </c>
      <c r="E46" s="1">
        <v>3.51</v>
      </c>
      <c r="F46" s="1">
        <v>0.0</v>
      </c>
      <c r="G46" s="1">
        <v>3.51</v>
      </c>
      <c r="H46" s="1">
        <v>160.0</v>
      </c>
      <c r="I46" s="1">
        <v>45.58</v>
      </c>
      <c r="J46" s="1">
        <v>45.58</v>
      </c>
      <c r="K46" s="1" t="s">
        <v>43</v>
      </c>
      <c r="L46" s="1">
        <v>-160.0</v>
      </c>
      <c r="M46" s="1">
        <v>0.0</v>
      </c>
    </row>
    <row r="47">
      <c r="A47" s="1" t="s">
        <v>41</v>
      </c>
      <c r="B47" s="1" t="s">
        <v>42</v>
      </c>
      <c r="C47" s="1">
        <v>274.71</v>
      </c>
      <c r="D47" s="1">
        <v>277.73</v>
      </c>
      <c r="E47" s="1">
        <v>3.02</v>
      </c>
      <c r="F47" s="1">
        <v>0.0</v>
      </c>
      <c r="G47" s="1">
        <v>3.02</v>
      </c>
      <c r="H47" s="1">
        <v>168.0</v>
      </c>
      <c r="I47" s="1">
        <v>55.63</v>
      </c>
      <c r="J47" s="1">
        <v>55.66</v>
      </c>
      <c r="K47" s="1" t="s">
        <v>44</v>
      </c>
      <c r="L47" s="1">
        <v>84.0</v>
      </c>
      <c r="M47" s="1">
        <v>84.0</v>
      </c>
    </row>
    <row r="48">
      <c r="A48" s="1" t="s">
        <v>41</v>
      </c>
      <c r="B48" s="1" t="s">
        <v>42</v>
      </c>
      <c r="C48" s="1">
        <v>277.84</v>
      </c>
      <c r="D48" s="1">
        <v>280.11</v>
      </c>
      <c r="E48" s="1">
        <v>2.27</v>
      </c>
      <c r="F48" s="1">
        <v>0.0</v>
      </c>
      <c r="G48" s="1">
        <v>2.27</v>
      </c>
      <c r="H48" s="1">
        <v>168.0</v>
      </c>
      <c r="I48" s="1">
        <v>74.12</v>
      </c>
      <c r="J48" s="1">
        <v>74.16</v>
      </c>
      <c r="K48" s="1" t="s">
        <v>44</v>
      </c>
      <c r="L48" s="1">
        <v>84.0</v>
      </c>
      <c r="M48" s="1">
        <v>84.0</v>
      </c>
    </row>
    <row r="49">
      <c r="A49" s="1" t="s">
        <v>41</v>
      </c>
      <c r="B49" s="1" t="s">
        <v>42</v>
      </c>
      <c r="C49" s="1">
        <v>280.38</v>
      </c>
      <c r="D49" s="1">
        <v>282.84</v>
      </c>
      <c r="E49" s="1">
        <v>2.46</v>
      </c>
      <c r="F49" s="1">
        <v>0.0</v>
      </c>
      <c r="G49" s="1">
        <v>2.46</v>
      </c>
      <c r="H49" s="1">
        <v>168.0</v>
      </c>
      <c r="I49" s="1">
        <v>68.25</v>
      </c>
      <c r="J49" s="1">
        <v>68.29</v>
      </c>
      <c r="K49" s="1" t="s">
        <v>44</v>
      </c>
      <c r="L49" s="1">
        <v>84.0</v>
      </c>
      <c r="M49" s="1">
        <v>84.0</v>
      </c>
    </row>
    <row r="50">
      <c r="A50" s="1" t="s">
        <v>41</v>
      </c>
      <c r="B50" s="1" t="s">
        <v>42</v>
      </c>
      <c r="C50" s="1">
        <v>282.97</v>
      </c>
      <c r="D50" s="1">
        <v>289.56</v>
      </c>
      <c r="E50" s="1">
        <v>6.6</v>
      </c>
      <c r="F50" s="1">
        <v>0.0</v>
      </c>
      <c r="G50" s="1">
        <v>6.6</v>
      </c>
      <c r="H50" s="1">
        <v>160.0</v>
      </c>
      <c r="I50" s="1">
        <v>24.26</v>
      </c>
      <c r="J50" s="1">
        <v>24.26</v>
      </c>
      <c r="K50" s="1" t="s">
        <v>43</v>
      </c>
      <c r="L50" s="1">
        <v>-160.0</v>
      </c>
      <c r="M50" s="1">
        <v>0.0</v>
      </c>
    </row>
    <row r="51">
      <c r="A51" s="1" t="s">
        <v>41</v>
      </c>
      <c r="B51" s="1" t="s">
        <v>42</v>
      </c>
      <c r="C51" s="1">
        <v>289.61</v>
      </c>
      <c r="D51" s="1">
        <v>297.78</v>
      </c>
      <c r="E51" s="1">
        <v>8.17</v>
      </c>
      <c r="F51" s="1">
        <v>0.0</v>
      </c>
      <c r="G51" s="1">
        <v>8.17</v>
      </c>
      <c r="H51" s="1">
        <v>160.0</v>
      </c>
      <c r="I51" s="1">
        <v>19.58</v>
      </c>
      <c r="J51" s="1">
        <v>19.58</v>
      </c>
      <c r="K51" s="1" t="s">
        <v>43</v>
      </c>
      <c r="L51" s="1">
        <v>-160.0</v>
      </c>
      <c r="M51" s="1">
        <v>0.0</v>
      </c>
    </row>
    <row r="52">
      <c r="A52" s="1" t="s">
        <v>41</v>
      </c>
      <c r="B52" s="1" t="s">
        <v>42</v>
      </c>
      <c r="C52" s="1">
        <v>297.88</v>
      </c>
      <c r="D52" s="1">
        <v>304.28</v>
      </c>
      <c r="E52" s="1">
        <v>6.4</v>
      </c>
      <c r="F52" s="1">
        <v>0.0</v>
      </c>
      <c r="G52" s="1">
        <v>6.4</v>
      </c>
      <c r="H52" s="1">
        <v>160.0</v>
      </c>
      <c r="I52" s="1">
        <v>24.99</v>
      </c>
      <c r="J52" s="1">
        <v>24.99</v>
      </c>
      <c r="K52" s="1" t="s">
        <v>43</v>
      </c>
      <c r="L52" s="1">
        <v>-160.0</v>
      </c>
      <c r="M52" s="1">
        <v>0.0</v>
      </c>
    </row>
    <row r="53">
      <c r="A53" s="1" t="s">
        <v>41</v>
      </c>
      <c r="B53" s="1" t="s">
        <v>42</v>
      </c>
      <c r="C53" s="1">
        <v>304.32</v>
      </c>
      <c r="D53" s="1">
        <v>311.72</v>
      </c>
      <c r="E53" s="1">
        <v>7.39</v>
      </c>
      <c r="F53" s="1">
        <v>0.0</v>
      </c>
      <c r="G53" s="1">
        <v>7.39</v>
      </c>
      <c r="H53" s="1">
        <v>160.0</v>
      </c>
      <c r="I53" s="1">
        <v>21.64</v>
      </c>
      <c r="J53" s="1">
        <v>21.64</v>
      </c>
      <c r="K53" s="1" t="s">
        <v>43</v>
      </c>
      <c r="L53" s="1">
        <v>-160.0</v>
      </c>
      <c r="M53" s="1">
        <v>0.0</v>
      </c>
    </row>
    <row r="54">
      <c r="A54" s="1" t="s">
        <v>41</v>
      </c>
      <c r="B54" s="1" t="s">
        <v>42</v>
      </c>
      <c r="C54" s="1">
        <v>312.34</v>
      </c>
      <c r="D54" s="1">
        <v>319.12</v>
      </c>
      <c r="E54" s="1">
        <v>6.78</v>
      </c>
      <c r="F54" s="1">
        <v>0.0</v>
      </c>
      <c r="G54" s="1">
        <v>6.78</v>
      </c>
      <c r="H54" s="1">
        <v>160.0</v>
      </c>
      <c r="I54" s="1">
        <v>23.58</v>
      </c>
      <c r="J54" s="1">
        <v>23.58</v>
      </c>
      <c r="K54" s="1" t="s">
        <v>43</v>
      </c>
      <c r="L54" s="1">
        <v>-160.0</v>
      </c>
      <c r="M54" s="1">
        <v>0.0</v>
      </c>
    </row>
    <row r="55">
      <c r="A55" s="1" t="s">
        <v>41</v>
      </c>
      <c r="B55" s="1" t="s">
        <v>42</v>
      </c>
      <c r="C55" s="1">
        <v>319.32</v>
      </c>
      <c r="D55" s="1">
        <v>322.2</v>
      </c>
      <c r="E55" s="1">
        <v>2.87</v>
      </c>
      <c r="F55" s="1">
        <v>0.0</v>
      </c>
      <c r="G55" s="1">
        <v>2.87</v>
      </c>
      <c r="H55" s="1">
        <v>168.0</v>
      </c>
      <c r="I55" s="1">
        <v>58.44</v>
      </c>
      <c r="J55" s="1">
        <v>58.47</v>
      </c>
      <c r="K55" s="1" t="s">
        <v>44</v>
      </c>
      <c r="L55" s="1">
        <v>84.0</v>
      </c>
      <c r="M55" s="1">
        <v>84.0</v>
      </c>
    </row>
    <row r="56">
      <c r="A56" s="1" t="s">
        <v>41</v>
      </c>
      <c r="B56" s="1" t="s">
        <v>42</v>
      </c>
      <c r="C56" s="1">
        <v>322.63</v>
      </c>
      <c r="D56" s="1">
        <v>324.93</v>
      </c>
      <c r="E56" s="1">
        <v>2.3</v>
      </c>
      <c r="F56" s="1">
        <v>0.0</v>
      </c>
      <c r="G56" s="1">
        <v>2.3</v>
      </c>
      <c r="H56" s="1">
        <v>168.0</v>
      </c>
      <c r="I56" s="1">
        <v>73.14</v>
      </c>
      <c r="J56" s="1">
        <v>73.19</v>
      </c>
      <c r="K56" s="1" t="s">
        <v>44</v>
      </c>
      <c r="L56" s="1">
        <v>84.0</v>
      </c>
      <c r="M56" s="1">
        <v>84.0</v>
      </c>
    </row>
    <row r="57">
      <c r="A57" s="1" t="s">
        <v>41</v>
      </c>
      <c r="B57" s="1" t="s">
        <v>42</v>
      </c>
      <c r="C57" s="1">
        <v>325.07</v>
      </c>
      <c r="D57" s="1">
        <v>327.33</v>
      </c>
      <c r="E57" s="1">
        <v>2.27</v>
      </c>
      <c r="F57" s="1">
        <v>0.0</v>
      </c>
      <c r="G57" s="1">
        <v>2.26</v>
      </c>
      <c r="H57" s="1">
        <v>168.0</v>
      </c>
      <c r="I57" s="1">
        <v>74.14</v>
      </c>
      <c r="J57" s="1">
        <v>74.19</v>
      </c>
      <c r="K57" s="1" t="s">
        <v>44</v>
      </c>
      <c r="L57" s="1">
        <v>84.0</v>
      </c>
      <c r="M57" s="1">
        <v>84.0</v>
      </c>
    </row>
    <row r="58">
      <c r="A58" s="1" t="s">
        <v>41</v>
      </c>
      <c r="B58" s="1" t="s">
        <v>42</v>
      </c>
      <c r="C58" s="1">
        <v>327.78</v>
      </c>
      <c r="D58" s="1">
        <v>337.62</v>
      </c>
      <c r="E58" s="1">
        <v>9.84</v>
      </c>
      <c r="F58" s="1">
        <v>0.0</v>
      </c>
      <c r="G58" s="1">
        <v>9.84</v>
      </c>
      <c r="H58" s="1">
        <v>160.0</v>
      </c>
      <c r="I58" s="1">
        <v>16.25</v>
      </c>
      <c r="J58" s="1">
        <v>16.25</v>
      </c>
      <c r="K58" s="1" t="s">
        <v>43</v>
      </c>
      <c r="L58" s="1">
        <v>-160.0</v>
      </c>
      <c r="M58" s="1">
        <v>0.0</v>
      </c>
    </row>
    <row r="59">
      <c r="A59" s="1" t="s">
        <v>41</v>
      </c>
      <c r="B59" s="1" t="s">
        <v>42</v>
      </c>
      <c r="C59" s="1">
        <v>337.7</v>
      </c>
      <c r="D59" s="1">
        <v>344.87</v>
      </c>
      <c r="E59" s="1">
        <v>7.17</v>
      </c>
      <c r="F59" s="1">
        <v>0.0</v>
      </c>
      <c r="G59" s="1">
        <v>7.17</v>
      </c>
      <c r="H59" s="1">
        <v>160.0</v>
      </c>
      <c r="I59" s="1">
        <v>22.32</v>
      </c>
      <c r="J59" s="1">
        <v>22.32</v>
      </c>
      <c r="K59" s="1" t="s">
        <v>43</v>
      </c>
      <c r="L59" s="1">
        <v>-160.0</v>
      </c>
      <c r="M59" s="1">
        <v>0.0</v>
      </c>
    </row>
    <row r="60">
      <c r="A60" s="1" t="s">
        <v>41</v>
      </c>
      <c r="B60" s="1" t="s">
        <v>42</v>
      </c>
      <c r="C60" s="1">
        <v>344.97</v>
      </c>
      <c r="D60" s="1">
        <v>352.8</v>
      </c>
      <c r="E60" s="1">
        <v>7.83</v>
      </c>
      <c r="F60" s="1">
        <v>0.0</v>
      </c>
      <c r="G60" s="1">
        <v>7.83</v>
      </c>
      <c r="H60" s="1">
        <v>160.0</v>
      </c>
      <c r="I60" s="1">
        <v>20.45</v>
      </c>
      <c r="J60" s="1">
        <v>20.45</v>
      </c>
      <c r="K60" s="1" t="s">
        <v>43</v>
      </c>
      <c r="L60" s="1">
        <v>-160.0</v>
      </c>
      <c r="M60" s="1">
        <v>0.0</v>
      </c>
    </row>
    <row r="61">
      <c r="A61" s="1" t="s">
        <v>41</v>
      </c>
      <c r="B61" s="1" t="s">
        <v>42</v>
      </c>
      <c r="C61" s="1">
        <v>352.87</v>
      </c>
      <c r="D61" s="1">
        <v>358.67</v>
      </c>
      <c r="E61" s="1">
        <v>5.8</v>
      </c>
      <c r="F61" s="1">
        <v>0.0</v>
      </c>
      <c r="G61" s="1">
        <v>5.8</v>
      </c>
      <c r="H61" s="1">
        <v>160.0</v>
      </c>
      <c r="I61" s="1">
        <v>27.6</v>
      </c>
      <c r="J61" s="1">
        <v>27.6</v>
      </c>
      <c r="K61" s="1" t="s">
        <v>43</v>
      </c>
      <c r="L61" s="1">
        <v>-160.0</v>
      </c>
      <c r="M61" s="1">
        <v>0.0</v>
      </c>
    </row>
    <row r="62">
      <c r="A62" s="1" t="s">
        <v>41</v>
      </c>
      <c r="B62" s="1" t="s">
        <v>42</v>
      </c>
      <c r="C62" s="1">
        <v>358.83</v>
      </c>
      <c r="D62" s="1">
        <v>369.27</v>
      </c>
      <c r="E62" s="1">
        <v>10.44</v>
      </c>
      <c r="F62" s="1">
        <v>0.0</v>
      </c>
      <c r="G62" s="1">
        <v>10.44</v>
      </c>
      <c r="H62" s="1">
        <v>160.0</v>
      </c>
      <c r="I62" s="1">
        <v>15.32</v>
      </c>
      <c r="J62" s="1">
        <v>15.32</v>
      </c>
      <c r="K62" s="1" t="s">
        <v>43</v>
      </c>
      <c r="L62" s="1">
        <v>-160.0</v>
      </c>
      <c r="M62" s="1">
        <v>0.0</v>
      </c>
    </row>
    <row r="63">
      <c r="A63" s="1" t="s">
        <v>41</v>
      </c>
      <c r="B63" s="1" t="s">
        <v>42</v>
      </c>
      <c r="C63" s="1">
        <v>369.37</v>
      </c>
      <c r="D63" s="1">
        <v>371.75</v>
      </c>
      <c r="E63" s="1">
        <v>2.38</v>
      </c>
      <c r="F63" s="1">
        <v>0.0</v>
      </c>
      <c r="G63" s="1">
        <v>2.38</v>
      </c>
      <c r="H63" s="1">
        <v>168.0</v>
      </c>
      <c r="I63" s="1">
        <v>70.66</v>
      </c>
      <c r="J63" s="1">
        <v>70.71</v>
      </c>
      <c r="K63" s="1" t="s">
        <v>44</v>
      </c>
      <c r="L63" s="1">
        <v>84.0</v>
      </c>
      <c r="M63" s="1">
        <v>84.0</v>
      </c>
    </row>
    <row r="64">
      <c r="A64" s="1" t="s">
        <v>41</v>
      </c>
      <c r="B64" s="1" t="s">
        <v>42</v>
      </c>
      <c r="C64" s="1">
        <v>371.98</v>
      </c>
      <c r="D64" s="1">
        <v>374.61</v>
      </c>
      <c r="E64" s="1">
        <v>2.62</v>
      </c>
      <c r="F64" s="1">
        <v>0.0</v>
      </c>
      <c r="G64" s="1">
        <v>2.62</v>
      </c>
      <c r="H64" s="1">
        <v>168.0</v>
      </c>
      <c r="I64" s="1">
        <v>64.04</v>
      </c>
      <c r="J64" s="1">
        <v>64.07</v>
      </c>
      <c r="K64" s="1" t="s">
        <v>44</v>
      </c>
      <c r="L64" s="1">
        <v>84.0</v>
      </c>
      <c r="M64" s="1">
        <v>84.0</v>
      </c>
    </row>
    <row r="65">
      <c r="A65" s="1" t="s">
        <v>41</v>
      </c>
      <c r="B65" s="1" t="s">
        <v>42</v>
      </c>
      <c r="C65" s="1">
        <v>374.87</v>
      </c>
      <c r="D65" s="1">
        <v>377.22</v>
      </c>
      <c r="E65" s="1">
        <v>2.34</v>
      </c>
      <c r="F65" s="1">
        <v>0.0</v>
      </c>
      <c r="G65" s="1">
        <v>2.34</v>
      </c>
      <c r="H65" s="1">
        <v>168.0</v>
      </c>
      <c r="I65" s="1">
        <v>71.66</v>
      </c>
      <c r="J65" s="1">
        <v>71.69</v>
      </c>
      <c r="K65" s="1" t="s">
        <v>44</v>
      </c>
      <c r="L65" s="1">
        <v>84.0</v>
      </c>
      <c r="M65" s="1">
        <v>84.0</v>
      </c>
    </row>
    <row r="66">
      <c r="A66" s="1" t="s">
        <v>41</v>
      </c>
      <c r="B66" s="1" t="s">
        <v>42</v>
      </c>
      <c r="C66" s="1">
        <v>377.46</v>
      </c>
      <c r="D66" s="1">
        <v>386.02</v>
      </c>
      <c r="E66" s="1">
        <v>8.55</v>
      </c>
      <c r="F66" s="1">
        <v>0.0</v>
      </c>
      <c r="G66" s="1">
        <v>8.55</v>
      </c>
      <c r="H66" s="1">
        <v>160.0</v>
      </c>
      <c r="I66" s="1">
        <v>18.7</v>
      </c>
      <c r="J66" s="1">
        <v>18.7</v>
      </c>
      <c r="K66" s="1" t="s">
        <v>43</v>
      </c>
      <c r="L66" s="1">
        <v>-160.0</v>
      </c>
      <c r="M66" s="1">
        <v>0.0</v>
      </c>
    </row>
    <row r="67">
      <c r="A67" s="1" t="s">
        <v>41</v>
      </c>
      <c r="B67" s="1" t="s">
        <v>42</v>
      </c>
      <c r="C67" s="1">
        <v>386.26</v>
      </c>
      <c r="D67" s="1">
        <v>389.61</v>
      </c>
      <c r="E67" s="1">
        <v>3.35</v>
      </c>
      <c r="F67" s="1">
        <v>0.0</v>
      </c>
      <c r="G67" s="1">
        <v>3.35</v>
      </c>
      <c r="H67" s="1">
        <v>160.0</v>
      </c>
      <c r="I67" s="1">
        <v>47.76</v>
      </c>
      <c r="J67" s="1">
        <v>47.76</v>
      </c>
      <c r="K67" s="1" t="s">
        <v>43</v>
      </c>
      <c r="L67" s="1">
        <v>-160.0</v>
      </c>
      <c r="M67" s="1">
        <v>0.0</v>
      </c>
    </row>
    <row r="68">
      <c r="A68" s="1" t="s">
        <v>41</v>
      </c>
      <c r="B68" s="1" t="s">
        <v>42</v>
      </c>
      <c r="C68" s="1">
        <v>389.71</v>
      </c>
      <c r="D68" s="1">
        <v>395.76</v>
      </c>
      <c r="E68" s="1">
        <v>6.05</v>
      </c>
      <c r="F68" s="1">
        <v>0.0</v>
      </c>
      <c r="G68" s="1">
        <v>6.05</v>
      </c>
      <c r="H68" s="1">
        <v>160.0</v>
      </c>
      <c r="I68" s="1">
        <v>26.43</v>
      </c>
      <c r="J68" s="1">
        <v>26.43</v>
      </c>
      <c r="K68" s="1" t="s">
        <v>43</v>
      </c>
      <c r="L68" s="1">
        <v>-160.0</v>
      </c>
      <c r="M68" s="1">
        <v>0.0</v>
      </c>
    </row>
    <row r="69">
      <c r="A69" s="1" t="s">
        <v>41</v>
      </c>
      <c r="B69" s="1" t="s">
        <v>42</v>
      </c>
      <c r="C69" s="1">
        <v>395.88</v>
      </c>
      <c r="D69" s="1">
        <v>403.19</v>
      </c>
      <c r="E69" s="1">
        <v>7.31</v>
      </c>
      <c r="F69" s="1">
        <v>0.0</v>
      </c>
      <c r="G69" s="1">
        <v>7.31</v>
      </c>
      <c r="H69" s="1">
        <v>160.0</v>
      </c>
      <c r="I69" s="1">
        <v>21.89</v>
      </c>
      <c r="J69" s="1">
        <v>21.89</v>
      </c>
      <c r="K69" s="1" t="s">
        <v>43</v>
      </c>
      <c r="L69" s="1">
        <v>-160.0</v>
      </c>
      <c r="M69" s="1">
        <v>0.0</v>
      </c>
    </row>
    <row r="70">
      <c r="A70" s="1" t="s">
        <v>41</v>
      </c>
      <c r="B70" s="1" t="s">
        <v>42</v>
      </c>
      <c r="C70" s="1">
        <v>403.36</v>
      </c>
      <c r="D70" s="1">
        <v>408.96</v>
      </c>
      <c r="E70" s="1">
        <v>5.6</v>
      </c>
      <c r="F70" s="1">
        <v>0.0</v>
      </c>
      <c r="G70" s="1">
        <v>5.6</v>
      </c>
      <c r="H70" s="1">
        <v>160.0</v>
      </c>
      <c r="I70" s="1">
        <v>28.56</v>
      </c>
      <c r="J70" s="1">
        <v>28.56</v>
      </c>
      <c r="K70" s="1" t="s">
        <v>43</v>
      </c>
      <c r="L70" s="1">
        <v>-160.0</v>
      </c>
      <c r="M70" s="1">
        <v>0.0</v>
      </c>
    </row>
    <row r="71">
      <c r="A71" s="1" t="s">
        <v>41</v>
      </c>
      <c r="B71" s="1" t="s">
        <v>42</v>
      </c>
      <c r="C71" s="1">
        <v>409.01</v>
      </c>
      <c r="D71" s="1">
        <v>412.02</v>
      </c>
      <c r="E71" s="1">
        <v>3.01</v>
      </c>
      <c r="F71" s="1">
        <v>0.0</v>
      </c>
      <c r="G71" s="1">
        <v>3.01</v>
      </c>
      <c r="H71" s="1">
        <v>168.0</v>
      </c>
      <c r="I71" s="1">
        <v>55.8</v>
      </c>
      <c r="J71" s="1">
        <v>55.83</v>
      </c>
      <c r="K71" s="1" t="s">
        <v>44</v>
      </c>
      <c r="L71" s="1">
        <v>84.0</v>
      </c>
      <c r="M71" s="1">
        <v>84.0</v>
      </c>
    </row>
    <row r="72">
      <c r="A72" s="1" t="s">
        <v>41</v>
      </c>
      <c r="B72" s="1" t="s">
        <v>42</v>
      </c>
      <c r="C72" s="1">
        <v>412.25</v>
      </c>
      <c r="D72" s="1">
        <v>414.17</v>
      </c>
      <c r="E72" s="1">
        <v>1.92</v>
      </c>
      <c r="F72" s="1">
        <v>0.0</v>
      </c>
      <c r="G72" s="1">
        <v>1.92</v>
      </c>
      <c r="H72" s="1">
        <v>168.0</v>
      </c>
      <c r="I72" s="1">
        <v>87.38</v>
      </c>
      <c r="J72" s="1">
        <v>87.44</v>
      </c>
      <c r="K72" s="1" t="s">
        <v>44</v>
      </c>
      <c r="L72" s="1">
        <v>84.0</v>
      </c>
      <c r="M72" s="1">
        <v>84.0</v>
      </c>
    </row>
    <row r="73">
      <c r="A73" s="1" t="s">
        <v>41</v>
      </c>
      <c r="B73" s="1" t="s">
        <v>42</v>
      </c>
      <c r="C73" s="1">
        <v>414.31</v>
      </c>
      <c r="D73" s="1">
        <v>416.43</v>
      </c>
      <c r="E73" s="1">
        <v>2.12</v>
      </c>
      <c r="F73" s="1">
        <v>0.0</v>
      </c>
      <c r="G73" s="1">
        <v>2.12</v>
      </c>
      <c r="H73" s="1">
        <v>168.0</v>
      </c>
      <c r="I73" s="1">
        <v>79.34</v>
      </c>
      <c r="J73" s="1">
        <v>79.39</v>
      </c>
      <c r="K73" s="1" t="s">
        <v>44</v>
      </c>
      <c r="L73" s="1">
        <v>84.0</v>
      </c>
      <c r="M73" s="1">
        <v>84.0</v>
      </c>
    </row>
    <row r="74">
      <c r="A74" s="1" t="s">
        <v>41</v>
      </c>
      <c r="B74" s="1" t="s">
        <v>42</v>
      </c>
      <c r="C74" s="1">
        <v>416.6</v>
      </c>
      <c r="D74" s="1">
        <v>423.72</v>
      </c>
      <c r="E74" s="1">
        <v>7.12</v>
      </c>
      <c r="F74" s="1">
        <v>0.0</v>
      </c>
      <c r="G74" s="1">
        <v>7.12</v>
      </c>
      <c r="H74" s="1">
        <v>160.0</v>
      </c>
      <c r="I74" s="1">
        <v>22.47</v>
      </c>
      <c r="J74" s="1">
        <v>22.47</v>
      </c>
      <c r="K74" s="1" t="s">
        <v>43</v>
      </c>
      <c r="L74" s="1">
        <v>-160.0</v>
      </c>
      <c r="M74" s="1">
        <v>0.0</v>
      </c>
    </row>
    <row r="75">
      <c r="A75" s="1" t="s">
        <v>41</v>
      </c>
      <c r="B75" s="1" t="s">
        <v>42</v>
      </c>
      <c r="C75" s="1">
        <v>423.75</v>
      </c>
      <c r="D75" s="1">
        <v>432.17</v>
      </c>
      <c r="E75" s="1">
        <v>8.43</v>
      </c>
      <c r="F75" s="1">
        <v>0.0</v>
      </c>
      <c r="G75" s="1">
        <v>8.43</v>
      </c>
      <c r="H75" s="1">
        <v>160.0</v>
      </c>
      <c r="I75" s="1">
        <v>18.99</v>
      </c>
      <c r="J75" s="1">
        <v>18.99</v>
      </c>
      <c r="K75" s="1" t="s">
        <v>43</v>
      </c>
      <c r="L75" s="1">
        <v>-160.0</v>
      </c>
      <c r="M75" s="1">
        <v>0.0</v>
      </c>
    </row>
    <row r="76">
      <c r="A76" s="1" t="s">
        <v>41</v>
      </c>
      <c r="B76" s="1" t="s">
        <v>42</v>
      </c>
      <c r="C76" s="1">
        <v>432.24</v>
      </c>
      <c r="D76" s="1">
        <v>438.12</v>
      </c>
      <c r="E76" s="1">
        <v>5.88</v>
      </c>
      <c r="F76" s="1">
        <v>0.0</v>
      </c>
      <c r="G76" s="1">
        <v>5.88</v>
      </c>
      <c r="H76" s="1">
        <v>160.0</v>
      </c>
      <c r="I76" s="1">
        <v>27.22</v>
      </c>
      <c r="J76" s="1">
        <v>27.22</v>
      </c>
      <c r="K76" s="1" t="s">
        <v>43</v>
      </c>
      <c r="L76" s="1">
        <v>-160.0</v>
      </c>
      <c r="M76" s="1">
        <v>0.0</v>
      </c>
    </row>
    <row r="77">
      <c r="A77" s="1" t="s">
        <v>41</v>
      </c>
      <c r="B77" s="1" t="s">
        <v>42</v>
      </c>
      <c r="C77" s="1">
        <v>438.18</v>
      </c>
      <c r="D77" s="1">
        <v>443.52</v>
      </c>
      <c r="E77" s="1">
        <v>5.34</v>
      </c>
      <c r="F77" s="1">
        <v>0.0</v>
      </c>
      <c r="G77" s="1">
        <v>5.34</v>
      </c>
      <c r="H77" s="1">
        <v>160.0</v>
      </c>
      <c r="I77" s="1">
        <v>29.95</v>
      </c>
      <c r="J77" s="1">
        <v>29.95</v>
      </c>
      <c r="K77" s="1" t="s">
        <v>43</v>
      </c>
      <c r="L77" s="1">
        <v>-160.0</v>
      </c>
      <c r="M77" s="1">
        <v>0.0</v>
      </c>
    </row>
    <row r="78">
      <c r="A78" s="1" t="s">
        <v>41</v>
      </c>
      <c r="B78" s="1" t="s">
        <v>42</v>
      </c>
      <c r="C78" s="1">
        <v>443.69</v>
      </c>
      <c r="D78" s="1">
        <v>453.51</v>
      </c>
      <c r="E78" s="1">
        <v>9.83</v>
      </c>
      <c r="F78" s="1">
        <v>0.0</v>
      </c>
      <c r="G78" s="1">
        <v>9.83</v>
      </c>
      <c r="H78" s="1">
        <v>160.0</v>
      </c>
      <c r="I78" s="1">
        <v>16.28</v>
      </c>
      <c r="J78" s="1">
        <v>16.28</v>
      </c>
      <c r="K78" s="1" t="s">
        <v>43</v>
      </c>
      <c r="L78" s="1">
        <v>-160.0</v>
      </c>
      <c r="M78" s="1">
        <v>0.0</v>
      </c>
    </row>
    <row r="79">
      <c r="A79" s="1" t="s">
        <v>41</v>
      </c>
      <c r="B79" s="1" t="s">
        <v>42</v>
      </c>
      <c r="C79" s="1">
        <v>453.7</v>
      </c>
      <c r="D79" s="1">
        <v>455.95</v>
      </c>
      <c r="E79" s="1">
        <v>2.25</v>
      </c>
      <c r="F79" s="1">
        <v>0.0</v>
      </c>
      <c r="G79" s="1">
        <v>2.25</v>
      </c>
      <c r="H79" s="1">
        <v>168.0</v>
      </c>
      <c r="I79" s="1">
        <v>74.77</v>
      </c>
      <c r="J79" s="1">
        <v>74.82</v>
      </c>
      <c r="K79" s="1" t="s">
        <v>44</v>
      </c>
      <c r="L79" s="1">
        <v>84.0</v>
      </c>
      <c r="M79" s="1">
        <v>84.0</v>
      </c>
    </row>
    <row r="80">
      <c r="A80" s="1" t="s">
        <v>41</v>
      </c>
      <c r="B80" s="1" t="s">
        <v>42</v>
      </c>
      <c r="C80" s="1">
        <v>456.5</v>
      </c>
      <c r="D80" s="1">
        <v>459.4</v>
      </c>
      <c r="E80" s="1">
        <v>2.9</v>
      </c>
      <c r="F80" s="1">
        <v>0.0</v>
      </c>
      <c r="G80" s="1">
        <v>2.89</v>
      </c>
      <c r="H80" s="1">
        <v>168.0</v>
      </c>
      <c r="I80" s="1">
        <v>58.01</v>
      </c>
      <c r="J80" s="1">
        <v>58.04</v>
      </c>
      <c r="K80" s="1" t="s">
        <v>44</v>
      </c>
      <c r="L80" s="1">
        <v>84.0</v>
      </c>
      <c r="M80" s="1">
        <v>84.0</v>
      </c>
    </row>
    <row r="81">
      <c r="A81" s="1" t="s">
        <v>41</v>
      </c>
      <c r="B81" s="1" t="s">
        <v>42</v>
      </c>
      <c r="C81" s="1">
        <v>459.51</v>
      </c>
      <c r="D81" s="1">
        <v>462.35</v>
      </c>
      <c r="E81" s="1">
        <v>2.84</v>
      </c>
      <c r="F81" s="1">
        <v>0.0</v>
      </c>
      <c r="G81" s="1">
        <v>2.84</v>
      </c>
      <c r="H81" s="1">
        <v>168.0</v>
      </c>
      <c r="I81" s="1">
        <v>59.19</v>
      </c>
      <c r="J81" s="1">
        <v>59.22</v>
      </c>
      <c r="K81" s="1" t="s">
        <v>44</v>
      </c>
      <c r="L81" s="1">
        <v>84.0</v>
      </c>
      <c r="M81" s="1">
        <v>84.0</v>
      </c>
    </row>
    <row r="82">
      <c r="A82" s="1" t="s">
        <v>41</v>
      </c>
      <c r="B82" s="1" t="s">
        <v>42</v>
      </c>
      <c r="C82" s="1">
        <v>462.62</v>
      </c>
      <c r="D82" s="1">
        <v>471.33</v>
      </c>
      <c r="E82" s="1">
        <v>8.71</v>
      </c>
      <c r="F82" s="1">
        <v>0.0</v>
      </c>
      <c r="G82" s="1">
        <v>8.71</v>
      </c>
      <c r="H82" s="1">
        <v>160.0</v>
      </c>
      <c r="I82" s="1">
        <v>18.37</v>
      </c>
      <c r="J82" s="1">
        <v>18.37</v>
      </c>
      <c r="K82" s="1" t="s">
        <v>43</v>
      </c>
      <c r="L82" s="1">
        <v>-160.0</v>
      </c>
      <c r="M82" s="1">
        <v>0.0</v>
      </c>
    </row>
    <row r="83">
      <c r="A83" s="1" t="s">
        <v>41</v>
      </c>
      <c r="B83" s="1" t="s">
        <v>42</v>
      </c>
      <c r="C83" s="1">
        <v>471.4</v>
      </c>
      <c r="D83" s="1">
        <v>479.34</v>
      </c>
      <c r="E83" s="1">
        <v>7.94</v>
      </c>
      <c r="F83" s="1">
        <v>0.0</v>
      </c>
      <c r="G83" s="1">
        <v>7.94</v>
      </c>
      <c r="H83" s="1">
        <v>160.0</v>
      </c>
      <c r="I83" s="1">
        <v>20.16</v>
      </c>
      <c r="J83" s="1">
        <v>20.16</v>
      </c>
      <c r="K83" s="1" t="s">
        <v>43</v>
      </c>
      <c r="L83" s="1">
        <v>-160.0</v>
      </c>
      <c r="M83" s="1">
        <v>0.0</v>
      </c>
    </row>
    <row r="84">
      <c r="A84" s="1" t="s">
        <v>41</v>
      </c>
      <c r="B84" s="1" t="s">
        <v>42</v>
      </c>
      <c r="C84" s="1">
        <v>479.39</v>
      </c>
      <c r="D84" s="1">
        <v>489.52</v>
      </c>
      <c r="E84" s="1">
        <v>10.13</v>
      </c>
      <c r="F84" s="1">
        <v>0.0</v>
      </c>
      <c r="G84" s="1">
        <v>10.13</v>
      </c>
      <c r="H84" s="1">
        <v>160.0</v>
      </c>
      <c r="I84" s="1">
        <v>15.79</v>
      </c>
      <c r="J84" s="1">
        <v>15.79</v>
      </c>
      <c r="K84" s="1" t="s">
        <v>43</v>
      </c>
      <c r="L84" s="1">
        <v>-160.0</v>
      </c>
      <c r="M84" s="1">
        <v>0.0</v>
      </c>
    </row>
    <row r="85">
      <c r="A85" s="1" t="s">
        <v>41</v>
      </c>
      <c r="B85" s="1" t="s">
        <v>42</v>
      </c>
      <c r="C85" s="1">
        <v>489.54</v>
      </c>
      <c r="D85" s="1">
        <v>497.64</v>
      </c>
      <c r="E85" s="1">
        <v>8.1</v>
      </c>
      <c r="F85" s="1">
        <v>0.0</v>
      </c>
      <c r="G85" s="1">
        <v>8.1</v>
      </c>
      <c r="H85" s="1">
        <v>160.0</v>
      </c>
      <c r="I85" s="1">
        <v>19.76</v>
      </c>
      <c r="J85" s="1">
        <v>19.76</v>
      </c>
      <c r="K85" s="1" t="s">
        <v>43</v>
      </c>
      <c r="L85" s="1">
        <v>-160.0</v>
      </c>
      <c r="M85" s="1">
        <v>0.0</v>
      </c>
    </row>
    <row r="86">
      <c r="A86" s="1" t="s">
        <v>41</v>
      </c>
      <c r="B86" s="1" t="s">
        <v>42</v>
      </c>
      <c r="C86" s="1">
        <v>497.71</v>
      </c>
      <c r="D86" s="1">
        <v>504.25</v>
      </c>
      <c r="E86" s="1">
        <v>6.55</v>
      </c>
      <c r="F86" s="1">
        <v>0.0</v>
      </c>
      <c r="G86" s="1">
        <v>6.55</v>
      </c>
      <c r="H86" s="1">
        <v>160.0</v>
      </c>
      <c r="I86" s="1">
        <v>24.43</v>
      </c>
      <c r="J86" s="1">
        <v>24.43</v>
      </c>
      <c r="K86" s="1" t="s">
        <v>43</v>
      </c>
      <c r="L86" s="1">
        <v>-160.0</v>
      </c>
      <c r="M86" s="1">
        <v>0.0</v>
      </c>
    </row>
    <row r="87">
      <c r="A87" s="1" t="s">
        <v>41</v>
      </c>
      <c r="B87" s="1" t="s">
        <v>42</v>
      </c>
      <c r="C87" s="1">
        <v>504.26</v>
      </c>
      <c r="D87" s="1">
        <v>508.03</v>
      </c>
      <c r="E87" s="1">
        <v>3.77</v>
      </c>
      <c r="F87" s="1">
        <v>0.0</v>
      </c>
      <c r="G87" s="1">
        <v>3.77</v>
      </c>
      <c r="H87" s="1">
        <v>168.0</v>
      </c>
      <c r="I87" s="1">
        <v>44.54</v>
      </c>
      <c r="J87" s="1">
        <v>44.56</v>
      </c>
      <c r="K87" s="1" t="s">
        <v>44</v>
      </c>
      <c r="L87" s="1">
        <v>84.0</v>
      </c>
      <c r="M87" s="1">
        <v>84.0</v>
      </c>
    </row>
    <row r="88">
      <c r="A88" s="1" t="s">
        <v>41</v>
      </c>
      <c r="B88" s="1" t="s">
        <v>42</v>
      </c>
      <c r="C88" s="1">
        <v>508.14</v>
      </c>
      <c r="D88" s="1">
        <v>510.5</v>
      </c>
      <c r="E88" s="1">
        <v>2.35</v>
      </c>
      <c r="F88" s="1">
        <v>0.0</v>
      </c>
      <c r="G88" s="1">
        <v>2.35</v>
      </c>
      <c r="H88" s="1">
        <v>168.0</v>
      </c>
      <c r="I88" s="1">
        <v>71.37</v>
      </c>
      <c r="J88" s="1">
        <v>71.41</v>
      </c>
      <c r="K88" s="1" t="s">
        <v>44</v>
      </c>
      <c r="L88" s="1">
        <v>84.0</v>
      </c>
      <c r="M88" s="1">
        <v>84.0</v>
      </c>
    </row>
    <row r="89">
      <c r="A89" s="1" t="s">
        <v>41</v>
      </c>
      <c r="B89" s="1" t="s">
        <v>42</v>
      </c>
      <c r="C89" s="1">
        <v>510.78</v>
      </c>
      <c r="D89" s="1">
        <v>512.62</v>
      </c>
      <c r="E89" s="1">
        <v>1.84</v>
      </c>
      <c r="F89" s="1">
        <v>0.0</v>
      </c>
      <c r="G89" s="1">
        <v>1.84</v>
      </c>
      <c r="H89" s="1">
        <v>168.0</v>
      </c>
      <c r="I89" s="1">
        <v>91.07</v>
      </c>
      <c r="J89" s="1">
        <v>91.14</v>
      </c>
      <c r="K89" s="1" t="s">
        <v>44</v>
      </c>
      <c r="L89" s="1">
        <v>84.0</v>
      </c>
      <c r="M89" s="1">
        <v>84.0</v>
      </c>
    </row>
    <row r="90">
      <c r="A90" s="1" t="s">
        <v>41</v>
      </c>
      <c r="B90" s="1" t="s">
        <v>42</v>
      </c>
      <c r="C90" s="1">
        <v>512.82</v>
      </c>
      <c r="D90" s="1">
        <v>520.56</v>
      </c>
      <c r="E90" s="1">
        <v>7.74</v>
      </c>
      <c r="F90" s="1">
        <v>0.0</v>
      </c>
      <c r="G90" s="1">
        <v>7.74</v>
      </c>
      <c r="H90" s="1">
        <v>160.0</v>
      </c>
      <c r="I90" s="1">
        <v>20.68</v>
      </c>
      <c r="J90" s="1">
        <v>20.68</v>
      </c>
      <c r="K90" s="1" t="s">
        <v>43</v>
      </c>
      <c r="L90" s="1">
        <v>-160.0</v>
      </c>
      <c r="M90" s="1">
        <v>0.0</v>
      </c>
    </row>
    <row r="91">
      <c r="A91" s="1" t="s">
        <v>41</v>
      </c>
      <c r="B91" s="1" t="s">
        <v>42</v>
      </c>
      <c r="C91" s="1">
        <v>520.71</v>
      </c>
      <c r="D91" s="1">
        <v>530.78</v>
      </c>
      <c r="E91" s="1">
        <v>10.07</v>
      </c>
      <c r="F91" s="1">
        <v>0.0</v>
      </c>
      <c r="G91" s="1">
        <v>10.07</v>
      </c>
      <c r="H91" s="1">
        <v>160.0</v>
      </c>
      <c r="I91" s="1">
        <v>15.88</v>
      </c>
      <c r="J91" s="1">
        <v>15.88</v>
      </c>
      <c r="K91" s="1" t="s">
        <v>43</v>
      </c>
      <c r="L91" s="1">
        <v>-160.0</v>
      </c>
      <c r="M91" s="1">
        <v>0.0</v>
      </c>
    </row>
    <row r="92">
      <c r="A92" s="1" t="s">
        <v>41</v>
      </c>
      <c r="B92" s="1" t="s">
        <v>42</v>
      </c>
      <c r="C92" s="1">
        <v>530.84</v>
      </c>
      <c r="D92" s="1">
        <v>537.36</v>
      </c>
      <c r="E92" s="1">
        <v>6.52</v>
      </c>
      <c r="F92" s="1">
        <v>0.0</v>
      </c>
      <c r="G92" s="1">
        <v>6.52</v>
      </c>
      <c r="H92" s="1">
        <v>160.0</v>
      </c>
      <c r="I92" s="1">
        <v>24.55</v>
      </c>
      <c r="J92" s="1">
        <v>24.55</v>
      </c>
      <c r="K92" s="1" t="s">
        <v>43</v>
      </c>
      <c r="L92" s="1">
        <v>-160.0</v>
      </c>
      <c r="M92" s="1">
        <v>0.0</v>
      </c>
    </row>
    <row r="93">
      <c r="A93" s="1" t="s">
        <v>41</v>
      </c>
      <c r="B93" s="1" t="s">
        <v>42</v>
      </c>
      <c r="C93" s="1">
        <v>537.54</v>
      </c>
      <c r="D93" s="1">
        <v>546.1</v>
      </c>
      <c r="E93" s="1">
        <v>8.56</v>
      </c>
      <c r="F93" s="1">
        <v>0.0</v>
      </c>
      <c r="G93" s="1">
        <v>8.56</v>
      </c>
      <c r="H93" s="1">
        <v>160.0</v>
      </c>
      <c r="I93" s="1">
        <v>18.69</v>
      </c>
      <c r="J93" s="1">
        <v>18.69</v>
      </c>
      <c r="K93" s="1" t="s">
        <v>43</v>
      </c>
      <c r="L93" s="1">
        <v>-160.0</v>
      </c>
      <c r="M93" s="1">
        <v>0.0</v>
      </c>
    </row>
    <row r="94">
      <c r="A94" s="1" t="s">
        <v>41</v>
      </c>
      <c r="B94" s="1" t="s">
        <v>42</v>
      </c>
      <c r="C94" s="1">
        <v>546.12</v>
      </c>
      <c r="D94" s="1">
        <v>552.5</v>
      </c>
      <c r="E94" s="1">
        <v>6.38</v>
      </c>
      <c r="F94" s="1">
        <v>0.0</v>
      </c>
      <c r="G94" s="1">
        <v>6.38</v>
      </c>
      <c r="H94" s="1">
        <v>160.0</v>
      </c>
      <c r="I94" s="1">
        <v>25.08</v>
      </c>
      <c r="J94" s="1">
        <v>25.08</v>
      </c>
      <c r="K94" s="1" t="s">
        <v>43</v>
      </c>
      <c r="L94" s="1">
        <v>-160.0</v>
      </c>
      <c r="M94" s="1">
        <v>0.0</v>
      </c>
    </row>
    <row r="95">
      <c r="A95" s="1" t="s">
        <v>41</v>
      </c>
      <c r="B95" s="1" t="s">
        <v>42</v>
      </c>
      <c r="C95" s="1">
        <v>552.58</v>
      </c>
      <c r="D95" s="1">
        <v>554.91</v>
      </c>
      <c r="E95" s="1">
        <v>2.33</v>
      </c>
      <c r="F95" s="1">
        <v>0.0</v>
      </c>
      <c r="G95" s="1">
        <v>2.33</v>
      </c>
      <c r="H95" s="1">
        <v>168.0</v>
      </c>
      <c r="I95" s="1">
        <v>72.0</v>
      </c>
      <c r="J95" s="1">
        <v>72.03</v>
      </c>
      <c r="K95" s="1" t="s">
        <v>44</v>
      </c>
      <c r="L95" s="1">
        <v>84.0</v>
      </c>
      <c r="M95" s="1">
        <v>84.0</v>
      </c>
    </row>
    <row r="96">
      <c r="A96" s="1" t="s">
        <v>41</v>
      </c>
      <c r="B96" s="1" t="s">
        <v>42</v>
      </c>
      <c r="C96" s="1">
        <v>555.17</v>
      </c>
      <c r="D96" s="1">
        <v>558.14</v>
      </c>
      <c r="E96" s="1">
        <v>2.98</v>
      </c>
      <c r="F96" s="1">
        <v>0.0</v>
      </c>
      <c r="G96" s="1">
        <v>2.98</v>
      </c>
      <c r="H96" s="1">
        <v>168.0</v>
      </c>
      <c r="I96" s="1">
        <v>56.43</v>
      </c>
      <c r="J96" s="1">
        <v>56.45</v>
      </c>
      <c r="K96" s="1" t="s">
        <v>44</v>
      </c>
      <c r="L96" s="1">
        <v>84.0</v>
      </c>
      <c r="M96" s="1">
        <v>84.0</v>
      </c>
    </row>
    <row r="97">
      <c r="A97" s="1" t="s">
        <v>41</v>
      </c>
      <c r="B97" s="1" t="s">
        <v>42</v>
      </c>
      <c r="C97" s="1">
        <v>558.38</v>
      </c>
      <c r="D97" s="1">
        <v>561.09</v>
      </c>
      <c r="E97" s="1">
        <v>2.71</v>
      </c>
      <c r="F97" s="1">
        <v>0.0</v>
      </c>
      <c r="G97" s="1">
        <v>2.71</v>
      </c>
      <c r="H97" s="1">
        <v>168.0</v>
      </c>
      <c r="I97" s="1">
        <v>61.89</v>
      </c>
      <c r="J97" s="1">
        <v>61.92</v>
      </c>
      <c r="K97" s="1" t="s">
        <v>44</v>
      </c>
      <c r="L97" s="1">
        <v>84.0</v>
      </c>
      <c r="M97" s="1">
        <v>84.0</v>
      </c>
    </row>
    <row r="98">
      <c r="A98" s="1" t="s">
        <v>41</v>
      </c>
      <c r="B98" s="1" t="s">
        <v>42</v>
      </c>
      <c r="C98" s="1">
        <v>561.27</v>
      </c>
      <c r="D98" s="1">
        <v>564.0</v>
      </c>
      <c r="E98" s="1">
        <v>2.73</v>
      </c>
      <c r="F98" s="1">
        <v>0.0</v>
      </c>
      <c r="G98" s="1">
        <v>2.73</v>
      </c>
      <c r="H98" s="1">
        <v>160.0</v>
      </c>
      <c r="I98" s="1">
        <v>58.64</v>
      </c>
      <c r="J98" s="1">
        <v>58.64</v>
      </c>
      <c r="K98" s="1" t="s">
        <v>43</v>
      </c>
      <c r="L98" s="1">
        <v>-160.0</v>
      </c>
      <c r="M98" s="1">
        <v>0.0</v>
      </c>
    </row>
    <row r="99">
      <c r="A99" s="1" t="s">
        <v>41</v>
      </c>
      <c r="B99" s="1" t="s">
        <v>42</v>
      </c>
      <c r="C99" s="1">
        <v>564.02</v>
      </c>
      <c r="D99" s="1">
        <v>571.06</v>
      </c>
      <c r="E99" s="1">
        <v>7.04</v>
      </c>
      <c r="F99" s="1">
        <v>0.0</v>
      </c>
      <c r="G99" s="1">
        <v>7.04</v>
      </c>
      <c r="H99" s="1">
        <v>160.0</v>
      </c>
      <c r="I99" s="1">
        <v>22.73</v>
      </c>
      <c r="J99" s="1">
        <v>22.73</v>
      </c>
      <c r="K99" s="1" t="s">
        <v>43</v>
      </c>
      <c r="L99" s="1">
        <v>-160.0</v>
      </c>
      <c r="M99" s="1">
        <v>0.0</v>
      </c>
    </row>
    <row r="100">
      <c r="A100" s="1" t="s">
        <v>41</v>
      </c>
      <c r="B100" s="1" t="s">
        <v>42</v>
      </c>
      <c r="C100" s="1">
        <v>571.4</v>
      </c>
      <c r="D100" s="1">
        <v>577.93</v>
      </c>
      <c r="E100" s="1">
        <v>6.53</v>
      </c>
      <c r="F100" s="1">
        <v>0.0</v>
      </c>
      <c r="G100" s="1">
        <v>6.53</v>
      </c>
      <c r="H100" s="1">
        <v>160.0</v>
      </c>
      <c r="I100" s="1">
        <v>24.51</v>
      </c>
      <c r="J100" s="1">
        <v>24.51</v>
      </c>
      <c r="K100" s="1" t="s">
        <v>43</v>
      </c>
      <c r="L100" s="1">
        <v>-160.0</v>
      </c>
      <c r="M100" s="1">
        <v>0.0</v>
      </c>
    </row>
    <row r="101">
      <c r="A101" s="1" t="s">
        <v>41</v>
      </c>
      <c r="B101" s="1" t="s">
        <v>42</v>
      </c>
      <c r="C101" s="1">
        <v>578.19</v>
      </c>
      <c r="D101" s="1">
        <v>585.51</v>
      </c>
      <c r="E101" s="1">
        <v>7.33</v>
      </c>
      <c r="F101" s="1">
        <v>0.0</v>
      </c>
      <c r="G101" s="1">
        <v>7.33</v>
      </c>
      <c r="H101" s="1">
        <v>160.0</v>
      </c>
      <c r="I101" s="1">
        <v>21.84</v>
      </c>
      <c r="J101" s="1">
        <v>21.84</v>
      </c>
      <c r="K101" s="1" t="s">
        <v>43</v>
      </c>
      <c r="L101" s="1">
        <v>-160.0</v>
      </c>
      <c r="M101" s="1">
        <v>0.0</v>
      </c>
    </row>
    <row r="102">
      <c r="A102" s="1" t="s">
        <v>41</v>
      </c>
      <c r="B102" s="1" t="s">
        <v>42</v>
      </c>
      <c r="C102" s="1">
        <v>585.55</v>
      </c>
      <c r="D102" s="1">
        <v>591.75</v>
      </c>
      <c r="E102" s="1">
        <v>6.19</v>
      </c>
      <c r="F102" s="1">
        <v>0.0</v>
      </c>
      <c r="G102" s="1">
        <v>6.19</v>
      </c>
      <c r="H102" s="1">
        <v>160.0</v>
      </c>
      <c r="I102" s="1">
        <v>25.83</v>
      </c>
      <c r="J102" s="1">
        <v>25.83</v>
      </c>
      <c r="K102" s="1" t="s">
        <v>43</v>
      </c>
      <c r="L102" s="1">
        <v>-160.0</v>
      </c>
      <c r="M102" s="1">
        <v>0.0</v>
      </c>
    </row>
    <row r="105">
      <c r="A105" s="77" t="s">
        <v>45</v>
      </c>
    </row>
    <row r="106">
      <c r="A106" s="78" t="s">
        <v>46</v>
      </c>
      <c r="B106" s="79"/>
      <c r="C106" s="79"/>
      <c r="D106" s="79"/>
      <c r="E106" s="80">
        <f t="shared" ref="E106:J106" si="1">SUMIF($K$2:$K$103,"superdense",E1:E103)</f>
        <v>153.67</v>
      </c>
      <c r="F106" s="80">
        <f t="shared" si="1"/>
        <v>0</v>
      </c>
      <c r="G106" s="80">
        <f t="shared" si="1"/>
        <v>153.63</v>
      </c>
      <c r="H106" s="80">
        <f t="shared" si="1"/>
        <v>5952</v>
      </c>
      <c r="I106" s="80">
        <f t="shared" si="1"/>
        <v>1800.29</v>
      </c>
      <c r="J106" s="80">
        <f t="shared" si="1"/>
        <v>1801.11</v>
      </c>
      <c r="K106" s="80"/>
      <c r="L106" s="80">
        <f>IFERROR(__xludf.DUMMYFUNCTION("SUM(FILTER(L$1:L$103,$K$1:$K$103=""superdense""))"),3024.0)</f>
        <v>3024</v>
      </c>
      <c r="M106" s="80">
        <f>IFERROR(__xludf.DUMMYFUNCTION("SUM(FILTER(M1:M103,$K$1:$K$103=""superdense""))"),3024.0)</f>
        <v>3024</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2.591944444</v>
      </c>
      <c r="F107" s="80">
        <f t="shared" ref="F107:J107" si="2">AVERAGEIF($K$2:$K$103,"superdense",F2:F103)</f>
        <v>0</v>
      </c>
      <c r="G107" s="80">
        <f t="shared" si="2"/>
        <v>2.59</v>
      </c>
      <c r="H107" s="80">
        <f t="shared" si="2"/>
        <v>168</v>
      </c>
      <c r="I107" s="80">
        <f t="shared" si="2"/>
        <v>66.70305556</v>
      </c>
      <c r="J107" s="80">
        <f t="shared" si="2"/>
        <v>66.74027778</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IFERROR(__xludf.DUMMYFUNCTION("MAX(FILTER(E1:E103,$K$1:$K$103=""superdense""))"),3.77)</f>
        <v>3.77</v>
      </c>
      <c r="F108" s="81">
        <f>IFERROR(__xludf.DUMMYFUNCTION("MAX(FILTER(F1:F103,$K$1:$K$103=""superdense""))"),0.0)</f>
        <v>0</v>
      </c>
      <c r="G108" s="81">
        <f>IFERROR(__xludf.DUMMYFUNCTION("MAX(FILTER(G1:G103,$K$1:$K$103=""superdense""))"),3.77)</f>
        <v>3.77</v>
      </c>
      <c r="H108" s="81">
        <f>IFERROR(__xludf.DUMMYFUNCTION("MAX(FILTER(H1:H103,$K$1:$K$103=""superdense""))"),168.0)</f>
        <v>168</v>
      </c>
      <c r="I108" s="81">
        <f>IFERROR(__xludf.DUMMYFUNCTION("MAX(FILTER(I1:I103,$K$1:$K$103=""superdense""))"),91.07)</f>
        <v>91.07</v>
      </c>
      <c r="J108" s="81">
        <f>IFERROR(__xludf.DUMMYFUNCTION("MAX(FILTER(J1:J103,$K$1:$K$103=""superdense""))"),91.14)</f>
        <v>91.14</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IFERROR(__xludf.DUMMYFUNCTION("MIN(FILTER(E1:E103,$K$1:$K$103=""superdense""))"),1.84)</f>
        <v>1.84</v>
      </c>
      <c r="F109" s="82">
        <f>IFERROR(__xludf.DUMMYFUNCTION("MIN(FILTER(F1:F103,$K$1:$K$103=""superdense""))"),0.0)</f>
        <v>0</v>
      </c>
      <c r="G109" s="82">
        <f>IFERROR(__xludf.DUMMYFUNCTION("MIN(FILTER(G1:G103,$K$1:$K$103=""superdense""))"),1.84)</f>
        <v>1.84</v>
      </c>
      <c r="H109" s="82">
        <f>IFERROR(__xludf.DUMMYFUNCTION("MIN(FILTER(H1:H103,$K$1:$K$103=""superdense""))"),168.0)</f>
        <v>168</v>
      </c>
      <c r="I109" s="82">
        <f>IFERROR(__xludf.DUMMYFUNCTION("MIN(FILTER(I1:I103,$K1:$K103=""superdense""))"),44.54)</f>
        <v>44.54</v>
      </c>
      <c r="J109" s="82">
        <f>IFERROR(__xludf.DUMMYFUNCTION("MIN(FILTER(J1:J103,$K1:$K103=""superdense""))"),44.56)</f>
        <v>44.56</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IFERROR(__xludf.DUMMYFUNCTION("MEDIAN(FILTER(E1:E103,$K$1:$K$103=""superdense""))"),2.465)</f>
        <v>2.465</v>
      </c>
      <c r="F110" s="83">
        <f>IFERROR(__xludf.DUMMYFUNCTION("MEDIAN(FILTER(F1:F103,$K$1:$K$103=""superdense""))"),0.0)</f>
        <v>0</v>
      </c>
      <c r="G110" s="83">
        <f>IFERROR(__xludf.DUMMYFUNCTION("MEDIAN(FILTER(G1:G103,$K$1:$K$103=""superdense""))"),2.465)</f>
        <v>2.465</v>
      </c>
      <c r="H110" s="83">
        <f>IFERROR(__xludf.DUMMYFUNCTION("MEDIAN(FILTER(H1:H103,$K$1:$K$103=""superdense""))"),168.0)</f>
        <v>168</v>
      </c>
      <c r="I110" s="83">
        <f>IFERROR(__xludf.DUMMYFUNCTION("MEDIAN(FILTER(I1:I103,$K$1:$K$103=""superdense""))"),68.035)</f>
        <v>68.035</v>
      </c>
      <c r="J110" s="83">
        <f>IFERROR(__xludf.DUMMYFUNCTION("MEDIAN(FILTER(J1:J103,$K$1:$K$103=""superdense""))"),68.075)</f>
        <v>68.075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IFERROR(__xludf.DUMMYFUNCTION("STDEV.S(FILTER(E1:E103,$K$1:$K$103=""superdense""))"),0.46308172339197606)</f>
        <v>0.4630817234</v>
      </c>
      <c r="F111" s="83">
        <f>IFERROR(__xludf.DUMMYFUNCTION("STDEV.S(FILTER(F1:F103,$K$1:$K$103=""superdense""))"),0.0)</f>
        <v>0</v>
      </c>
      <c r="G111" s="83">
        <f>IFERROR(__xludf.DUMMYFUNCTION("STDEV.S(FILTER(G1:G103,$K$1:$K$103=""superdense""))"),0.46302113496963765)</f>
        <v>0.463021135</v>
      </c>
      <c r="H111" s="83">
        <f>IFERROR(__xludf.DUMMYFUNCTION("STDEV.S(FILTER(H1:H103,$K$1:$K$103=""superdense""))"),0.0)</f>
        <v>0</v>
      </c>
      <c r="I111" s="83">
        <f>IFERROR(__xludf.DUMMYFUNCTION("STDEV.S(FILTER(I1:I103,$K$1:$K$103=""superdense""))"),11.140393124493134)</f>
        <v>11.14039312</v>
      </c>
      <c r="J111" s="83">
        <f>IFERROR(__xludf.DUMMYFUNCTION("STDEV.S(FILTER(J1:J103,$K$1:$K$103=""superdense""))"),11.150933973980093)</f>
        <v>11.15093397</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10400</v>
      </c>
    </row>
    <row r="131">
      <c r="A131" s="77" t="s">
        <v>54</v>
      </c>
      <c r="B131" s="3">
        <f>SUM(H2:H103)-B130</f>
        <v>6048</v>
      </c>
    </row>
    <row r="132">
      <c r="A132" s="77" t="s">
        <v>55</v>
      </c>
      <c r="B132" s="3">
        <f>SUM(M2:M103)</f>
        <v>3024</v>
      </c>
    </row>
    <row r="133">
      <c r="A133" s="77" t="s">
        <v>56</v>
      </c>
      <c r="B133" s="3">
        <f>B131/B132</f>
        <v>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1.26</v>
      </c>
      <c r="D2" s="1">
        <v>8.47</v>
      </c>
      <c r="E2" s="1">
        <v>7.21</v>
      </c>
      <c r="F2" s="1">
        <v>0.0</v>
      </c>
      <c r="G2" s="1">
        <v>7.21</v>
      </c>
      <c r="H2" s="1">
        <v>160.0</v>
      </c>
      <c r="I2" s="1">
        <v>22.18</v>
      </c>
      <c r="J2" s="1">
        <v>22.18</v>
      </c>
      <c r="K2" s="1" t="s">
        <v>43</v>
      </c>
      <c r="L2" s="1">
        <v>-160.0</v>
      </c>
      <c r="M2" s="1">
        <v>0.0</v>
      </c>
    </row>
    <row r="3">
      <c r="A3" s="1" t="s">
        <v>41</v>
      </c>
      <c r="B3" s="1" t="s">
        <v>42</v>
      </c>
      <c r="C3" s="1">
        <v>8.68</v>
      </c>
      <c r="D3" s="1">
        <v>14.28</v>
      </c>
      <c r="E3" s="1">
        <v>5.6</v>
      </c>
      <c r="F3" s="1">
        <v>0.0</v>
      </c>
      <c r="G3" s="1">
        <v>5.6</v>
      </c>
      <c r="H3" s="1">
        <v>160.0</v>
      </c>
      <c r="I3" s="1">
        <v>28.56</v>
      </c>
      <c r="J3" s="1">
        <v>28.56</v>
      </c>
      <c r="K3" s="1" t="s">
        <v>43</v>
      </c>
      <c r="L3" s="1">
        <v>-160.0</v>
      </c>
      <c r="M3" s="1">
        <v>0.0</v>
      </c>
    </row>
    <row r="4">
      <c r="A4" s="1" t="s">
        <v>41</v>
      </c>
      <c r="B4" s="1" t="s">
        <v>42</v>
      </c>
      <c r="C4" s="1">
        <v>14.32</v>
      </c>
      <c r="D4" s="1">
        <v>20.09</v>
      </c>
      <c r="E4" s="1">
        <v>5.77</v>
      </c>
      <c r="F4" s="1">
        <v>0.0</v>
      </c>
      <c r="G4" s="1">
        <v>5.77</v>
      </c>
      <c r="H4" s="1">
        <v>160.0</v>
      </c>
      <c r="I4" s="1">
        <v>27.71</v>
      </c>
      <c r="J4" s="1">
        <v>27.71</v>
      </c>
      <c r="K4" s="1" t="s">
        <v>43</v>
      </c>
      <c r="L4" s="1">
        <v>-160.0</v>
      </c>
      <c r="M4" s="1">
        <v>0.0</v>
      </c>
    </row>
    <row r="5">
      <c r="A5" s="1" t="s">
        <v>41</v>
      </c>
      <c r="B5" s="1" t="s">
        <v>42</v>
      </c>
      <c r="C5" s="1">
        <v>20.1</v>
      </c>
      <c r="D5" s="1">
        <v>29.02</v>
      </c>
      <c r="E5" s="1">
        <v>8.93</v>
      </c>
      <c r="F5" s="1">
        <v>0.0</v>
      </c>
      <c r="G5" s="1">
        <v>8.93</v>
      </c>
      <c r="H5" s="1">
        <v>160.0</v>
      </c>
      <c r="I5" s="1">
        <v>17.92</v>
      </c>
      <c r="J5" s="1">
        <v>17.92</v>
      </c>
      <c r="K5" s="1" t="s">
        <v>43</v>
      </c>
      <c r="L5" s="1">
        <v>-160.0</v>
      </c>
      <c r="M5" s="1">
        <v>0.0</v>
      </c>
    </row>
    <row r="6">
      <c r="A6" s="1" t="s">
        <v>41</v>
      </c>
      <c r="B6" s="1" t="s">
        <v>42</v>
      </c>
      <c r="C6" s="1">
        <v>29.2</v>
      </c>
      <c r="D6" s="1">
        <v>36.79</v>
      </c>
      <c r="E6" s="1">
        <v>7.59</v>
      </c>
      <c r="F6" s="1">
        <v>0.0</v>
      </c>
      <c r="G6" s="1">
        <v>7.59</v>
      </c>
      <c r="H6" s="1">
        <v>160.0</v>
      </c>
      <c r="I6" s="1">
        <v>21.08</v>
      </c>
      <c r="J6" s="1">
        <v>21.08</v>
      </c>
      <c r="K6" s="1" t="s">
        <v>43</v>
      </c>
      <c r="L6" s="1">
        <v>-160.0</v>
      </c>
      <c r="M6" s="1">
        <v>0.0</v>
      </c>
    </row>
    <row r="7">
      <c r="A7" s="1" t="s">
        <v>41</v>
      </c>
      <c r="B7" s="1" t="s">
        <v>42</v>
      </c>
      <c r="C7" s="1">
        <v>36.98</v>
      </c>
      <c r="D7" s="1">
        <v>42.28</v>
      </c>
      <c r="E7" s="1">
        <v>5.3</v>
      </c>
      <c r="F7" s="1">
        <v>0.0</v>
      </c>
      <c r="G7" s="1">
        <v>5.3</v>
      </c>
      <c r="H7" s="1">
        <v>160.0</v>
      </c>
      <c r="I7" s="1">
        <v>30.19</v>
      </c>
      <c r="J7" s="1">
        <v>30.19</v>
      </c>
      <c r="K7" s="1" t="s">
        <v>43</v>
      </c>
      <c r="L7" s="1">
        <v>-160.0</v>
      </c>
      <c r="M7" s="1">
        <v>0.0</v>
      </c>
    </row>
    <row r="8">
      <c r="A8" s="1" t="s">
        <v>41</v>
      </c>
      <c r="B8" s="1" t="s">
        <v>42</v>
      </c>
      <c r="C8" s="1">
        <v>42.4</v>
      </c>
      <c r="D8" s="1">
        <v>44.47</v>
      </c>
      <c r="E8" s="1">
        <v>2.08</v>
      </c>
      <c r="F8" s="1">
        <v>0.0</v>
      </c>
      <c r="G8" s="1">
        <v>2.08</v>
      </c>
      <c r="H8" s="1">
        <v>168.0</v>
      </c>
      <c r="I8" s="1">
        <v>80.89</v>
      </c>
      <c r="J8" s="1">
        <v>80.93</v>
      </c>
      <c r="K8" s="1" t="s">
        <v>44</v>
      </c>
      <c r="L8" s="1">
        <v>84.0</v>
      </c>
      <c r="M8" s="1">
        <v>84.0</v>
      </c>
    </row>
    <row r="9">
      <c r="A9" s="1" t="s">
        <v>41</v>
      </c>
      <c r="B9" s="1" t="s">
        <v>42</v>
      </c>
      <c r="C9" s="1">
        <v>45.1</v>
      </c>
      <c r="D9" s="1">
        <v>48.13</v>
      </c>
      <c r="E9" s="1">
        <v>3.03</v>
      </c>
      <c r="F9" s="1">
        <v>0.0</v>
      </c>
      <c r="G9" s="1">
        <v>3.03</v>
      </c>
      <c r="H9" s="1">
        <v>168.0</v>
      </c>
      <c r="I9" s="1">
        <v>55.47</v>
      </c>
      <c r="J9" s="1">
        <v>55.49</v>
      </c>
      <c r="K9" s="1" t="s">
        <v>44</v>
      </c>
      <c r="L9" s="1">
        <v>84.0</v>
      </c>
      <c r="M9" s="1">
        <v>84.0</v>
      </c>
    </row>
    <row r="10">
      <c r="A10" s="1" t="s">
        <v>41</v>
      </c>
      <c r="B10" s="1" t="s">
        <v>42</v>
      </c>
      <c r="C10" s="1">
        <v>48.29</v>
      </c>
      <c r="D10" s="1">
        <v>50.38</v>
      </c>
      <c r="E10" s="1">
        <v>2.1</v>
      </c>
      <c r="F10" s="1">
        <v>0.0</v>
      </c>
      <c r="G10" s="1">
        <v>2.1</v>
      </c>
      <c r="H10" s="1">
        <v>168.0</v>
      </c>
      <c r="I10" s="1">
        <v>80.13</v>
      </c>
      <c r="J10" s="1">
        <v>80.17</v>
      </c>
      <c r="K10" s="1" t="s">
        <v>44</v>
      </c>
      <c r="L10" s="1">
        <v>84.0</v>
      </c>
      <c r="M10" s="1">
        <v>84.0</v>
      </c>
    </row>
    <row r="11">
      <c r="A11" s="1" t="s">
        <v>41</v>
      </c>
      <c r="B11" s="1" t="s">
        <v>42</v>
      </c>
      <c r="C11" s="1">
        <v>50.74</v>
      </c>
      <c r="D11" s="1">
        <v>57.61</v>
      </c>
      <c r="E11" s="1">
        <v>6.87</v>
      </c>
      <c r="F11" s="1">
        <v>0.0</v>
      </c>
      <c r="G11" s="1">
        <v>6.87</v>
      </c>
      <c r="H11" s="1">
        <v>160.0</v>
      </c>
      <c r="I11" s="1">
        <v>23.28</v>
      </c>
      <c r="J11" s="1">
        <v>23.28</v>
      </c>
      <c r="K11" s="1" t="s">
        <v>43</v>
      </c>
      <c r="L11" s="1">
        <v>-160.0</v>
      </c>
      <c r="M11" s="1">
        <v>0.0</v>
      </c>
    </row>
    <row r="12">
      <c r="A12" s="1" t="s">
        <v>41</v>
      </c>
      <c r="B12" s="1" t="s">
        <v>42</v>
      </c>
      <c r="C12" s="1">
        <v>57.68</v>
      </c>
      <c r="D12" s="1">
        <v>64.64</v>
      </c>
      <c r="E12" s="1">
        <v>6.96</v>
      </c>
      <c r="F12" s="1">
        <v>0.0</v>
      </c>
      <c r="G12" s="1">
        <v>6.96</v>
      </c>
      <c r="H12" s="1">
        <v>160.0</v>
      </c>
      <c r="I12" s="1">
        <v>22.99</v>
      </c>
      <c r="J12" s="1">
        <v>22.99</v>
      </c>
      <c r="K12" s="1" t="s">
        <v>43</v>
      </c>
      <c r="L12" s="1">
        <v>-160.0</v>
      </c>
      <c r="M12" s="1">
        <v>0.0</v>
      </c>
    </row>
    <row r="13">
      <c r="A13" s="1" t="s">
        <v>41</v>
      </c>
      <c r="B13" s="1" t="s">
        <v>42</v>
      </c>
      <c r="C13" s="1">
        <v>64.69</v>
      </c>
      <c r="D13" s="1">
        <v>71.34</v>
      </c>
      <c r="E13" s="1">
        <v>6.64</v>
      </c>
      <c r="F13" s="1">
        <v>0.0</v>
      </c>
      <c r="G13" s="1">
        <v>6.64</v>
      </c>
      <c r="H13" s="1">
        <v>160.0</v>
      </c>
      <c r="I13" s="1">
        <v>24.09</v>
      </c>
      <c r="J13" s="1">
        <v>24.09</v>
      </c>
      <c r="K13" s="1" t="s">
        <v>43</v>
      </c>
      <c r="L13" s="1">
        <v>-160.0</v>
      </c>
      <c r="M13" s="1">
        <v>0.0</v>
      </c>
    </row>
    <row r="14">
      <c r="A14" s="1" t="s">
        <v>41</v>
      </c>
      <c r="B14" s="1" t="s">
        <v>42</v>
      </c>
      <c r="C14" s="1">
        <v>71.36</v>
      </c>
      <c r="D14" s="1">
        <v>78.42</v>
      </c>
      <c r="E14" s="1">
        <v>7.06</v>
      </c>
      <c r="F14" s="1">
        <v>0.0</v>
      </c>
      <c r="G14" s="1">
        <v>7.06</v>
      </c>
      <c r="H14" s="1">
        <v>160.0</v>
      </c>
      <c r="I14" s="1">
        <v>22.68</v>
      </c>
      <c r="J14" s="1">
        <v>22.68</v>
      </c>
      <c r="K14" s="1" t="s">
        <v>43</v>
      </c>
      <c r="L14" s="1">
        <v>-160.0</v>
      </c>
      <c r="M14" s="1">
        <v>0.0</v>
      </c>
    </row>
    <row r="15">
      <c r="A15" s="1" t="s">
        <v>41</v>
      </c>
      <c r="B15" s="1" t="s">
        <v>42</v>
      </c>
      <c r="C15" s="1">
        <v>78.44</v>
      </c>
      <c r="D15" s="1">
        <v>85.54</v>
      </c>
      <c r="E15" s="1">
        <v>7.1</v>
      </c>
      <c r="F15" s="1">
        <v>0.0</v>
      </c>
      <c r="G15" s="1">
        <v>7.1</v>
      </c>
      <c r="H15" s="1">
        <v>160.0</v>
      </c>
      <c r="I15" s="1">
        <v>22.54</v>
      </c>
      <c r="J15" s="1">
        <v>22.54</v>
      </c>
      <c r="K15" s="1" t="s">
        <v>43</v>
      </c>
      <c r="L15" s="1">
        <v>-160.0</v>
      </c>
      <c r="M15" s="1">
        <v>0.0</v>
      </c>
    </row>
    <row r="16">
      <c r="A16" s="1" t="s">
        <v>41</v>
      </c>
      <c r="B16" s="1" t="s">
        <v>42</v>
      </c>
      <c r="C16" s="1">
        <v>85.57</v>
      </c>
      <c r="D16" s="1">
        <v>90.17</v>
      </c>
      <c r="E16" s="1">
        <v>4.6</v>
      </c>
      <c r="F16" s="1">
        <v>0.0</v>
      </c>
      <c r="G16" s="1">
        <v>4.6</v>
      </c>
      <c r="H16" s="1">
        <v>160.0</v>
      </c>
      <c r="I16" s="1">
        <v>34.75</v>
      </c>
      <c r="J16" s="1">
        <v>34.75</v>
      </c>
      <c r="K16" s="1" t="s">
        <v>43</v>
      </c>
      <c r="L16" s="1">
        <v>-160.0</v>
      </c>
      <c r="M16" s="1">
        <v>0.0</v>
      </c>
    </row>
    <row r="17">
      <c r="A17" s="1" t="s">
        <v>41</v>
      </c>
      <c r="B17" s="1" t="s">
        <v>42</v>
      </c>
      <c r="C17" s="1">
        <v>90.22</v>
      </c>
      <c r="D17" s="1">
        <v>92.06</v>
      </c>
      <c r="E17" s="1">
        <v>1.83</v>
      </c>
      <c r="F17" s="1">
        <v>0.0</v>
      </c>
      <c r="G17" s="1">
        <v>1.83</v>
      </c>
      <c r="H17" s="1">
        <v>168.0</v>
      </c>
      <c r="I17" s="1">
        <v>91.58</v>
      </c>
      <c r="J17" s="1">
        <v>91.63</v>
      </c>
      <c r="K17" s="1" t="s">
        <v>44</v>
      </c>
      <c r="L17" s="1">
        <v>84.0</v>
      </c>
      <c r="M17" s="1">
        <v>84.0</v>
      </c>
    </row>
    <row r="18">
      <c r="A18" s="1" t="s">
        <v>41</v>
      </c>
      <c r="B18" s="1" t="s">
        <v>42</v>
      </c>
      <c r="C18" s="1">
        <v>92.34</v>
      </c>
      <c r="D18" s="1">
        <v>96.09</v>
      </c>
      <c r="E18" s="1">
        <v>3.75</v>
      </c>
      <c r="F18" s="1">
        <v>0.0</v>
      </c>
      <c r="G18" s="1">
        <v>3.75</v>
      </c>
      <c r="H18" s="1">
        <v>168.0</v>
      </c>
      <c r="I18" s="1">
        <v>44.83</v>
      </c>
      <c r="J18" s="1">
        <v>44.84</v>
      </c>
      <c r="K18" s="1" t="s">
        <v>44</v>
      </c>
      <c r="L18" s="1">
        <v>84.0</v>
      </c>
      <c r="M18" s="1">
        <v>84.0</v>
      </c>
    </row>
    <row r="19">
      <c r="A19" s="1" t="s">
        <v>41</v>
      </c>
      <c r="B19" s="1" t="s">
        <v>42</v>
      </c>
      <c r="C19" s="1">
        <v>96.35</v>
      </c>
      <c r="D19" s="1">
        <v>99.01</v>
      </c>
      <c r="E19" s="1">
        <v>2.67</v>
      </c>
      <c r="F19" s="1">
        <v>0.0</v>
      </c>
      <c r="G19" s="1">
        <v>2.67</v>
      </c>
      <c r="H19" s="1">
        <v>168.0</v>
      </c>
      <c r="I19" s="1">
        <v>62.96</v>
      </c>
      <c r="J19" s="1">
        <v>62.98</v>
      </c>
      <c r="K19" s="1" t="s">
        <v>44</v>
      </c>
      <c r="L19" s="1">
        <v>84.0</v>
      </c>
      <c r="M19" s="1">
        <v>84.0</v>
      </c>
    </row>
    <row r="20">
      <c r="A20" s="1" t="s">
        <v>41</v>
      </c>
      <c r="B20" s="1" t="s">
        <v>42</v>
      </c>
      <c r="C20" s="1">
        <v>99.13</v>
      </c>
      <c r="D20" s="1">
        <v>104.29</v>
      </c>
      <c r="E20" s="1">
        <v>5.16</v>
      </c>
      <c r="F20" s="1">
        <v>0.0</v>
      </c>
      <c r="G20" s="1">
        <v>5.16</v>
      </c>
      <c r="H20" s="1">
        <v>160.0</v>
      </c>
      <c r="I20" s="1">
        <v>31.03</v>
      </c>
      <c r="J20" s="1">
        <v>31.03</v>
      </c>
      <c r="K20" s="1" t="s">
        <v>43</v>
      </c>
      <c r="L20" s="1">
        <v>-160.0</v>
      </c>
      <c r="M20" s="1">
        <v>0.0</v>
      </c>
    </row>
    <row r="21">
      <c r="A21" s="1" t="s">
        <v>41</v>
      </c>
      <c r="B21" s="1" t="s">
        <v>42</v>
      </c>
      <c r="C21" s="1">
        <v>104.42</v>
      </c>
      <c r="D21" s="1">
        <v>110.57</v>
      </c>
      <c r="E21" s="1">
        <v>6.15</v>
      </c>
      <c r="F21" s="1">
        <v>0.0</v>
      </c>
      <c r="G21" s="1">
        <v>6.15</v>
      </c>
      <c r="H21" s="1">
        <v>160.0</v>
      </c>
      <c r="I21" s="1">
        <v>26.0</v>
      </c>
      <c r="J21" s="1">
        <v>26.0</v>
      </c>
      <c r="K21" s="1" t="s">
        <v>43</v>
      </c>
      <c r="L21" s="1">
        <v>-160.0</v>
      </c>
      <c r="M21" s="1">
        <v>0.0</v>
      </c>
    </row>
    <row r="22">
      <c r="A22" s="1" t="s">
        <v>41</v>
      </c>
      <c r="B22" s="1" t="s">
        <v>42</v>
      </c>
      <c r="C22" s="1">
        <v>110.67</v>
      </c>
      <c r="D22" s="1">
        <v>117.77</v>
      </c>
      <c r="E22" s="1">
        <v>7.1</v>
      </c>
      <c r="F22" s="1">
        <v>0.0</v>
      </c>
      <c r="G22" s="1">
        <v>7.1</v>
      </c>
      <c r="H22" s="1">
        <v>160.0</v>
      </c>
      <c r="I22" s="1">
        <v>22.55</v>
      </c>
      <c r="J22" s="1">
        <v>22.55</v>
      </c>
      <c r="K22" s="1" t="s">
        <v>43</v>
      </c>
      <c r="L22" s="1">
        <v>-160.0</v>
      </c>
      <c r="M22" s="1">
        <v>0.0</v>
      </c>
    </row>
    <row r="23">
      <c r="A23" s="1" t="s">
        <v>41</v>
      </c>
      <c r="B23" s="1" t="s">
        <v>42</v>
      </c>
      <c r="C23" s="1">
        <v>118.32</v>
      </c>
      <c r="D23" s="1">
        <v>124.52</v>
      </c>
      <c r="E23" s="1">
        <v>6.2</v>
      </c>
      <c r="F23" s="1">
        <v>0.0</v>
      </c>
      <c r="G23" s="1">
        <v>6.2</v>
      </c>
      <c r="H23" s="1">
        <v>160.0</v>
      </c>
      <c r="I23" s="1">
        <v>25.82</v>
      </c>
      <c r="J23" s="1">
        <v>25.82</v>
      </c>
      <c r="K23" s="1" t="s">
        <v>43</v>
      </c>
      <c r="L23" s="1">
        <v>-160.0</v>
      </c>
      <c r="M23" s="1">
        <v>0.0</v>
      </c>
    </row>
    <row r="24">
      <c r="A24" s="1" t="s">
        <v>41</v>
      </c>
      <c r="B24" s="1" t="s">
        <v>42</v>
      </c>
      <c r="C24" s="1">
        <v>124.55</v>
      </c>
      <c r="D24" s="1">
        <v>129.72</v>
      </c>
      <c r="E24" s="1">
        <v>5.17</v>
      </c>
      <c r="F24" s="1">
        <v>0.0</v>
      </c>
      <c r="G24" s="1">
        <v>5.17</v>
      </c>
      <c r="H24" s="1">
        <v>160.0</v>
      </c>
      <c r="I24" s="1">
        <v>30.96</v>
      </c>
      <c r="J24" s="1">
        <v>30.96</v>
      </c>
      <c r="K24" s="1" t="s">
        <v>43</v>
      </c>
      <c r="L24" s="1">
        <v>-160.0</v>
      </c>
      <c r="M24" s="1">
        <v>0.0</v>
      </c>
    </row>
    <row r="25">
      <c r="A25" s="1" t="s">
        <v>41</v>
      </c>
      <c r="B25" s="1" t="s">
        <v>42</v>
      </c>
      <c r="C25" s="1">
        <v>130.43</v>
      </c>
      <c r="D25" s="1">
        <v>136.88</v>
      </c>
      <c r="E25" s="1">
        <v>6.45</v>
      </c>
      <c r="F25" s="1">
        <v>0.0</v>
      </c>
      <c r="G25" s="1">
        <v>6.45</v>
      </c>
      <c r="H25" s="1">
        <v>160.0</v>
      </c>
      <c r="I25" s="1">
        <v>24.79</v>
      </c>
      <c r="J25" s="1">
        <v>24.79</v>
      </c>
      <c r="K25" s="1" t="s">
        <v>43</v>
      </c>
      <c r="L25" s="1">
        <v>-160.0</v>
      </c>
      <c r="M25" s="1">
        <v>0.0</v>
      </c>
    </row>
    <row r="26">
      <c r="A26" s="1" t="s">
        <v>41</v>
      </c>
      <c r="B26" s="1" t="s">
        <v>42</v>
      </c>
      <c r="C26" s="1">
        <v>136.99</v>
      </c>
      <c r="D26" s="1">
        <v>139.9</v>
      </c>
      <c r="E26" s="1">
        <v>2.91</v>
      </c>
      <c r="F26" s="1">
        <v>0.0</v>
      </c>
      <c r="G26" s="1">
        <v>2.91</v>
      </c>
      <c r="H26" s="1">
        <v>168.0</v>
      </c>
      <c r="I26" s="1">
        <v>57.73</v>
      </c>
      <c r="J26" s="1">
        <v>57.75</v>
      </c>
      <c r="K26" s="1" t="s">
        <v>44</v>
      </c>
      <c r="L26" s="1">
        <v>84.0</v>
      </c>
      <c r="M26" s="1">
        <v>84.0</v>
      </c>
    </row>
    <row r="27">
      <c r="A27" s="1" t="s">
        <v>41</v>
      </c>
      <c r="B27" s="1" t="s">
        <v>42</v>
      </c>
      <c r="C27" s="1">
        <v>140.19</v>
      </c>
      <c r="D27" s="1">
        <v>142.76</v>
      </c>
      <c r="E27" s="1">
        <v>2.57</v>
      </c>
      <c r="F27" s="1">
        <v>0.0</v>
      </c>
      <c r="G27" s="1">
        <v>2.57</v>
      </c>
      <c r="H27" s="1">
        <v>168.0</v>
      </c>
      <c r="I27" s="1">
        <v>65.42</v>
      </c>
      <c r="J27" s="1">
        <v>65.45</v>
      </c>
      <c r="K27" s="1" t="s">
        <v>44</v>
      </c>
      <c r="L27" s="1">
        <v>84.0</v>
      </c>
      <c r="M27" s="1">
        <v>84.0</v>
      </c>
    </row>
    <row r="28">
      <c r="A28" s="1" t="s">
        <v>41</v>
      </c>
      <c r="B28" s="1" t="s">
        <v>42</v>
      </c>
      <c r="C28" s="1">
        <v>143.03</v>
      </c>
      <c r="D28" s="1">
        <v>145.33</v>
      </c>
      <c r="E28" s="1">
        <v>2.3</v>
      </c>
      <c r="F28" s="1">
        <v>0.0</v>
      </c>
      <c r="G28" s="1">
        <v>2.3</v>
      </c>
      <c r="H28" s="1">
        <v>168.0</v>
      </c>
      <c r="I28" s="1">
        <v>73.09</v>
      </c>
      <c r="J28" s="1">
        <v>73.12</v>
      </c>
      <c r="K28" s="1" t="s">
        <v>44</v>
      </c>
      <c r="L28" s="1">
        <v>84.0</v>
      </c>
      <c r="M28" s="1">
        <v>84.0</v>
      </c>
    </row>
    <row r="29">
      <c r="A29" s="1" t="s">
        <v>41</v>
      </c>
      <c r="B29" s="1" t="s">
        <v>42</v>
      </c>
      <c r="C29" s="1">
        <v>145.45</v>
      </c>
      <c r="D29" s="1">
        <v>154.85</v>
      </c>
      <c r="E29" s="1">
        <v>9.4</v>
      </c>
      <c r="F29" s="1">
        <v>0.0</v>
      </c>
      <c r="G29" s="1">
        <v>9.4</v>
      </c>
      <c r="H29" s="1">
        <v>160.0</v>
      </c>
      <c r="I29" s="1">
        <v>17.01</v>
      </c>
      <c r="J29" s="1">
        <v>17.01</v>
      </c>
      <c r="K29" s="1" t="s">
        <v>43</v>
      </c>
      <c r="L29" s="1">
        <v>-160.0</v>
      </c>
      <c r="M29" s="1">
        <v>0.0</v>
      </c>
    </row>
    <row r="30">
      <c r="A30" s="1" t="s">
        <v>41</v>
      </c>
      <c r="B30" s="1" t="s">
        <v>42</v>
      </c>
      <c r="C30" s="1">
        <v>154.96</v>
      </c>
      <c r="D30" s="1">
        <v>163.88</v>
      </c>
      <c r="E30" s="1">
        <v>8.92</v>
      </c>
      <c r="F30" s="1">
        <v>0.0</v>
      </c>
      <c r="G30" s="1">
        <v>8.92</v>
      </c>
      <c r="H30" s="1">
        <v>160.0</v>
      </c>
      <c r="I30" s="1">
        <v>17.93</v>
      </c>
      <c r="J30" s="1">
        <v>17.93</v>
      </c>
      <c r="K30" s="1" t="s">
        <v>43</v>
      </c>
      <c r="L30" s="1">
        <v>-160.0</v>
      </c>
      <c r="M30" s="1">
        <v>0.0</v>
      </c>
    </row>
    <row r="31">
      <c r="A31" s="1" t="s">
        <v>41</v>
      </c>
      <c r="B31" s="1" t="s">
        <v>42</v>
      </c>
      <c r="C31" s="1">
        <v>163.94</v>
      </c>
      <c r="D31" s="1">
        <v>171.33</v>
      </c>
      <c r="E31" s="1">
        <v>7.39</v>
      </c>
      <c r="F31" s="1">
        <v>0.0</v>
      </c>
      <c r="G31" s="1">
        <v>7.39</v>
      </c>
      <c r="H31" s="1">
        <v>160.0</v>
      </c>
      <c r="I31" s="1">
        <v>21.64</v>
      </c>
      <c r="J31" s="1">
        <v>21.64</v>
      </c>
      <c r="K31" s="1" t="s">
        <v>43</v>
      </c>
      <c r="L31" s="1">
        <v>-160.0</v>
      </c>
      <c r="M31" s="1">
        <v>0.0</v>
      </c>
    </row>
    <row r="32">
      <c r="A32" s="1" t="s">
        <v>41</v>
      </c>
      <c r="B32" s="1" t="s">
        <v>42</v>
      </c>
      <c r="C32" s="1">
        <v>171.37</v>
      </c>
      <c r="D32" s="1">
        <v>178.51</v>
      </c>
      <c r="E32" s="1">
        <v>7.15</v>
      </c>
      <c r="F32" s="1">
        <v>0.0</v>
      </c>
      <c r="G32" s="1">
        <v>7.15</v>
      </c>
      <c r="H32" s="1">
        <v>160.0</v>
      </c>
      <c r="I32" s="1">
        <v>22.39</v>
      </c>
      <c r="J32" s="1">
        <v>22.39</v>
      </c>
      <c r="K32" s="1" t="s">
        <v>43</v>
      </c>
      <c r="L32" s="1">
        <v>-160.0</v>
      </c>
      <c r="M32" s="1">
        <v>0.0</v>
      </c>
    </row>
    <row r="33">
      <c r="A33" s="1" t="s">
        <v>41</v>
      </c>
      <c r="B33" s="1" t="s">
        <v>42</v>
      </c>
      <c r="C33" s="1">
        <v>178.69</v>
      </c>
      <c r="D33" s="1">
        <v>183.46</v>
      </c>
      <c r="E33" s="1">
        <v>4.77</v>
      </c>
      <c r="F33" s="1">
        <v>0.0</v>
      </c>
      <c r="G33" s="1">
        <v>4.77</v>
      </c>
      <c r="H33" s="1">
        <v>160.0</v>
      </c>
      <c r="I33" s="1">
        <v>33.54</v>
      </c>
      <c r="J33" s="1">
        <v>33.54</v>
      </c>
      <c r="K33" s="1" t="s">
        <v>43</v>
      </c>
      <c r="L33" s="1">
        <v>-160.0</v>
      </c>
      <c r="M33" s="1">
        <v>0.0</v>
      </c>
    </row>
    <row r="34">
      <c r="A34" s="1" t="s">
        <v>41</v>
      </c>
      <c r="B34" s="1" t="s">
        <v>42</v>
      </c>
      <c r="C34" s="1">
        <v>183.51</v>
      </c>
      <c r="D34" s="1">
        <v>190.52</v>
      </c>
      <c r="E34" s="1">
        <v>7.01</v>
      </c>
      <c r="F34" s="1">
        <v>0.0</v>
      </c>
      <c r="G34" s="1">
        <v>7.01</v>
      </c>
      <c r="H34" s="1">
        <v>160.0</v>
      </c>
      <c r="I34" s="1">
        <v>22.83</v>
      </c>
      <c r="J34" s="1">
        <v>22.83</v>
      </c>
      <c r="K34" s="1" t="s">
        <v>43</v>
      </c>
      <c r="L34" s="1">
        <v>-160.0</v>
      </c>
      <c r="M34" s="1">
        <v>0.0</v>
      </c>
    </row>
    <row r="35">
      <c r="A35" s="1" t="s">
        <v>41</v>
      </c>
      <c r="B35" s="1" t="s">
        <v>42</v>
      </c>
      <c r="C35" s="1">
        <v>190.63</v>
      </c>
      <c r="D35" s="1">
        <v>193.02</v>
      </c>
      <c r="E35" s="1">
        <v>2.39</v>
      </c>
      <c r="F35" s="1">
        <v>0.0</v>
      </c>
      <c r="G35" s="1">
        <v>2.39</v>
      </c>
      <c r="H35" s="1">
        <v>168.0</v>
      </c>
      <c r="I35" s="1">
        <v>70.33</v>
      </c>
      <c r="J35" s="1">
        <v>70.36</v>
      </c>
      <c r="K35" s="1" t="s">
        <v>44</v>
      </c>
      <c r="L35" s="1">
        <v>84.0</v>
      </c>
      <c r="M35" s="1">
        <v>84.0</v>
      </c>
    </row>
    <row r="36">
      <c r="A36" s="1" t="s">
        <v>41</v>
      </c>
      <c r="B36" s="1" t="s">
        <v>42</v>
      </c>
      <c r="C36" s="1">
        <v>194.14</v>
      </c>
      <c r="D36" s="1">
        <v>198.18</v>
      </c>
      <c r="E36" s="1">
        <v>4.04</v>
      </c>
      <c r="F36" s="1">
        <v>0.0</v>
      </c>
      <c r="G36" s="1">
        <v>4.04</v>
      </c>
      <c r="H36" s="1">
        <v>168.0</v>
      </c>
      <c r="I36" s="1">
        <v>41.62</v>
      </c>
      <c r="J36" s="1">
        <v>41.63</v>
      </c>
      <c r="K36" s="1" t="s">
        <v>44</v>
      </c>
      <c r="L36" s="1">
        <v>84.0</v>
      </c>
      <c r="M36" s="1">
        <v>84.0</v>
      </c>
    </row>
    <row r="37">
      <c r="A37" s="1" t="s">
        <v>41</v>
      </c>
      <c r="B37" s="1" t="s">
        <v>42</v>
      </c>
      <c r="C37" s="1">
        <v>198.52</v>
      </c>
      <c r="D37" s="1">
        <v>200.99</v>
      </c>
      <c r="E37" s="1">
        <v>2.48</v>
      </c>
      <c r="F37" s="1">
        <v>0.0</v>
      </c>
      <c r="G37" s="1">
        <v>2.48</v>
      </c>
      <c r="H37" s="1">
        <v>168.0</v>
      </c>
      <c r="I37" s="1">
        <v>67.84</v>
      </c>
      <c r="J37" s="1">
        <v>67.87</v>
      </c>
      <c r="K37" s="1" t="s">
        <v>44</v>
      </c>
      <c r="L37" s="1">
        <v>84.0</v>
      </c>
      <c r="M37" s="1">
        <v>84.0</v>
      </c>
    </row>
    <row r="38">
      <c r="A38" s="1" t="s">
        <v>41</v>
      </c>
      <c r="B38" s="1" t="s">
        <v>42</v>
      </c>
      <c r="C38" s="1">
        <v>201.19</v>
      </c>
      <c r="D38" s="1">
        <v>208.18</v>
      </c>
      <c r="E38" s="1">
        <v>6.99</v>
      </c>
      <c r="F38" s="1">
        <v>0.0</v>
      </c>
      <c r="G38" s="1">
        <v>6.99</v>
      </c>
      <c r="H38" s="1">
        <v>160.0</v>
      </c>
      <c r="I38" s="1">
        <v>22.89</v>
      </c>
      <c r="J38" s="1">
        <v>22.89</v>
      </c>
      <c r="K38" s="1" t="s">
        <v>43</v>
      </c>
      <c r="L38" s="1">
        <v>-160.0</v>
      </c>
      <c r="M38" s="1">
        <v>0.0</v>
      </c>
    </row>
    <row r="39">
      <c r="A39" s="1" t="s">
        <v>41</v>
      </c>
      <c r="B39" s="1" t="s">
        <v>42</v>
      </c>
      <c r="C39" s="1">
        <v>208.21</v>
      </c>
      <c r="D39" s="1">
        <v>213.34</v>
      </c>
      <c r="E39" s="1">
        <v>5.13</v>
      </c>
      <c r="F39" s="1">
        <v>0.0</v>
      </c>
      <c r="G39" s="1">
        <v>5.13</v>
      </c>
      <c r="H39" s="1">
        <v>160.0</v>
      </c>
      <c r="I39" s="1">
        <v>31.2</v>
      </c>
      <c r="J39" s="1">
        <v>31.2</v>
      </c>
      <c r="K39" s="1" t="s">
        <v>43</v>
      </c>
      <c r="L39" s="1">
        <v>-160.0</v>
      </c>
      <c r="M39" s="1">
        <v>0.0</v>
      </c>
    </row>
    <row r="40">
      <c r="A40" s="1" t="s">
        <v>41</v>
      </c>
      <c r="B40" s="1" t="s">
        <v>42</v>
      </c>
      <c r="C40" s="1">
        <v>213.4</v>
      </c>
      <c r="D40" s="1">
        <v>219.42</v>
      </c>
      <c r="E40" s="1">
        <v>6.03</v>
      </c>
      <c r="F40" s="1">
        <v>0.0</v>
      </c>
      <c r="G40" s="1">
        <v>6.03</v>
      </c>
      <c r="H40" s="1">
        <v>160.0</v>
      </c>
      <c r="I40" s="1">
        <v>26.55</v>
      </c>
      <c r="J40" s="1">
        <v>26.55</v>
      </c>
      <c r="K40" s="1" t="s">
        <v>43</v>
      </c>
      <c r="L40" s="1">
        <v>-160.0</v>
      </c>
      <c r="M40" s="1">
        <v>0.0</v>
      </c>
    </row>
    <row r="41">
      <c r="A41" s="1" t="s">
        <v>41</v>
      </c>
      <c r="B41" s="1" t="s">
        <v>42</v>
      </c>
      <c r="C41" s="1">
        <v>219.47</v>
      </c>
      <c r="D41" s="1">
        <v>225.71</v>
      </c>
      <c r="E41" s="1">
        <v>6.24</v>
      </c>
      <c r="F41" s="1">
        <v>0.0</v>
      </c>
      <c r="G41" s="1">
        <v>6.24</v>
      </c>
      <c r="H41" s="1">
        <v>160.0</v>
      </c>
      <c r="I41" s="1">
        <v>25.63</v>
      </c>
      <c r="J41" s="1">
        <v>25.63</v>
      </c>
      <c r="K41" s="1" t="s">
        <v>43</v>
      </c>
      <c r="L41" s="1">
        <v>-160.0</v>
      </c>
      <c r="M41" s="1">
        <v>0.0</v>
      </c>
    </row>
    <row r="42">
      <c r="A42" s="1" t="s">
        <v>41</v>
      </c>
      <c r="B42" s="1" t="s">
        <v>42</v>
      </c>
      <c r="C42" s="1">
        <v>225.75</v>
      </c>
      <c r="D42" s="1">
        <v>235.41</v>
      </c>
      <c r="E42" s="1">
        <v>9.66</v>
      </c>
      <c r="F42" s="1">
        <v>0.0</v>
      </c>
      <c r="G42" s="1">
        <v>9.66</v>
      </c>
      <c r="H42" s="1">
        <v>160.0</v>
      </c>
      <c r="I42" s="1">
        <v>16.56</v>
      </c>
      <c r="J42" s="1">
        <v>16.56</v>
      </c>
      <c r="K42" s="1" t="s">
        <v>43</v>
      </c>
      <c r="L42" s="1">
        <v>-160.0</v>
      </c>
      <c r="M42" s="1">
        <v>0.0</v>
      </c>
    </row>
    <row r="43">
      <c r="A43" s="1" t="s">
        <v>41</v>
      </c>
      <c r="B43" s="1" t="s">
        <v>42</v>
      </c>
      <c r="C43" s="1">
        <v>235.66</v>
      </c>
      <c r="D43" s="1">
        <v>241.3</v>
      </c>
      <c r="E43" s="1">
        <v>5.65</v>
      </c>
      <c r="F43" s="1">
        <v>0.0</v>
      </c>
      <c r="G43" s="1">
        <v>5.65</v>
      </c>
      <c r="H43" s="1">
        <v>160.0</v>
      </c>
      <c r="I43" s="1">
        <v>28.34</v>
      </c>
      <c r="J43" s="1">
        <v>28.34</v>
      </c>
      <c r="K43" s="1" t="s">
        <v>43</v>
      </c>
      <c r="L43" s="1">
        <v>-160.0</v>
      </c>
      <c r="M43" s="1">
        <v>0.0</v>
      </c>
    </row>
    <row r="44">
      <c r="A44" s="1" t="s">
        <v>41</v>
      </c>
      <c r="B44" s="1" t="s">
        <v>42</v>
      </c>
      <c r="C44" s="1">
        <v>241.32</v>
      </c>
      <c r="D44" s="1">
        <v>243.31</v>
      </c>
      <c r="E44" s="1">
        <v>1.99</v>
      </c>
      <c r="F44" s="1">
        <v>0.0</v>
      </c>
      <c r="G44" s="1">
        <v>1.99</v>
      </c>
      <c r="H44" s="1">
        <v>168.0</v>
      </c>
      <c r="I44" s="1">
        <v>84.39</v>
      </c>
      <c r="J44" s="1">
        <v>84.44</v>
      </c>
      <c r="K44" s="1" t="s">
        <v>44</v>
      </c>
      <c r="L44" s="1">
        <v>84.0</v>
      </c>
      <c r="M44" s="1">
        <v>84.0</v>
      </c>
    </row>
    <row r="45">
      <c r="A45" s="1" t="s">
        <v>41</v>
      </c>
      <c r="B45" s="1" t="s">
        <v>42</v>
      </c>
      <c r="C45" s="1">
        <v>243.42</v>
      </c>
      <c r="D45" s="1">
        <v>245.92</v>
      </c>
      <c r="E45" s="1">
        <v>2.5</v>
      </c>
      <c r="F45" s="1">
        <v>0.0</v>
      </c>
      <c r="G45" s="1">
        <v>2.5</v>
      </c>
      <c r="H45" s="1">
        <v>168.0</v>
      </c>
      <c r="I45" s="1">
        <v>67.29</v>
      </c>
      <c r="J45" s="1">
        <v>67.33</v>
      </c>
      <c r="K45" s="1" t="s">
        <v>44</v>
      </c>
      <c r="L45" s="1">
        <v>84.0</v>
      </c>
      <c r="M45" s="1">
        <v>84.0</v>
      </c>
    </row>
    <row r="46">
      <c r="A46" s="1" t="s">
        <v>41</v>
      </c>
      <c r="B46" s="1" t="s">
        <v>42</v>
      </c>
      <c r="C46" s="1">
        <v>246.23</v>
      </c>
      <c r="D46" s="1">
        <v>248.77</v>
      </c>
      <c r="E46" s="1">
        <v>2.54</v>
      </c>
      <c r="F46" s="1">
        <v>0.0</v>
      </c>
      <c r="G46" s="1">
        <v>2.53</v>
      </c>
      <c r="H46" s="1">
        <v>168.0</v>
      </c>
      <c r="I46" s="1">
        <v>66.24</v>
      </c>
      <c r="J46" s="1">
        <v>66.28</v>
      </c>
      <c r="K46" s="1" t="s">
        <v>44</v>
      </c>
      <c r="L46" s="1">
        <v>84.0</v>
      </c>
      <c r="M46" s="1">
        <v>84.0</v>
      </c>
    </row>
    <row r="47">
      <c r="A47" s="1" t="s">
        <v>41</v>
      </c>
      <c r="B47" s="1" t="s">
        <v>42</v>
      </c>
      <c r="C47" s="1">
        <v>249.02</v>
      </c>
      <c r="D47" s="1">
        <v>254.17</v>
      </c>
      <c r="E47" s="1">
        <v>5.15</v>
      </c>
      <c r="F47" s="1">
        <v>0.0</v>
      </c>
      <c r="G47" s="1">
        <v>5.15</v>
      </c>
      <c r="H47" s="1">
        <v>160.0</v>
      </c>
      <c r="I47" s="1">
        <v>31.06</v>
      </c>
      <c r="J47" s="1">
        <v>31.06</v>
      </c>
      <c r="K47" s="1" t="s">
        <v>43</v>
      </c>
      <c r="L47" s="1">
        <v>-160.0</v>
      </c>
      <c r="M47" s="1">
        <v>0.0</v>
      </c>
    </row>
    <row r="48">
      <c r="A48" s="1" t="s">
        <v>41</v>
      </c>
      <c r="B48" s="1" t="s">
        <v>42</v>
      </c>
      <c r="C48" s="1">
        <v>254.24</v>
      </c>
      <c r="D48" s="1">
        <v>260.18</v>
      </c>
      <c r="E48" s="1">
        <v>5.95</v>
      </c>
      <c r="F48" s="1">
        <v>0.0</v>
      </c>
      <c r="G48" s="1">
        <v>5.95</v>
      </c>
      <c r="H48" s="1">
        <v>160.0</v>
      </c>
      <c r="I48" s="1">
        <v>26.9</v>
      </c>
      <c r="J48" s="1">
        <v>26.9</v>
      </c>
      <c r="K48" s="1" t="s">
        <v>43</v>
      </c>
      <c r="L48" s="1">
        <v>-160.0</v>
      </c>
      <c r="M48" s="1">
        <v>0.0</v>
      </c>
    </row>
    <row r="49">
      <c r="A49" s="1" t="s">
        <v>41</v>
      </c>
      <c r="B49" s="1" t="s">
        <v>42</v>
      </c>
      <c r="C49" s="1">
        <v>260.2</v>
      </c>
      <c r="D49" s="1">
        <v>266.5</v>
      </c>
      <c r="E49" s="1">
        <v>6.3</v>
      </c>
      <c r="F49" s="1">
        <v>0.0</v>
      </c>
      <c r="G49" s="1">
        <v>6.3</v>
      </c>
      <c r="H49" s="1">
        <v>160.0</v>
      </c>
      <c r="I49" s="1">
        <v>25.38</v>
      </c>
      <c r="J49" s="1">
        <v>25.38</v>
      </c>
      <c r="K49" s="1" t="s">
        <v>43</v>
      </c>
      <c r="L49" s="1">
        <v>-160.0</v>
      </c>
      <c r="M49" s="1">
        <v>0.0</v>
      </c>
    </row>
    <row r="50">
      <c r="A50" s="1" t="s">
        <v>41</v>
      </c>
      <c r="B50" s="1" t="s">
        <v>42</v>
      </c>
      <c r="C50" s="1">
        <v>266.53</v>
      </c>
      <c r="D50" s="1">
        <v>274.26</v>
      </c>
      <c r="E50" s="1">
        <v>7.72</v>
      </c>
      <c r="F50" s="1">
        <v>0.0</v>
      </c>
      <c r="G50" s="1">
        <v>7.72</v>
      </c>
      <c r="H50" s="1">
        <v>160.0</v>
      </c>
      <c r="I50" s="1">
        <v>20.71</v>
      </c>
      <c r="J50" s="1">
        <v>20.71</v>
      </c>
      <c r="K50" s="1" t="s">
        <v>43</v>
      </c>
      <c r="L50" s="1">
        <v>-160.0</v>
      </c>
      <c r="M50" s="1">
        <v>0.0</v>
      </c>
    </row>
    <row r="51">
      <c r="A51" s="1" t="s">
        <v>41</v>
      </c>
      <c r="B51" s="1" t="s">
        <v>42</v>
      </c>
      <c r="C51" s="1">
        <v>274.29</v>
      </c>
      <c r="D51" s="1">
        <v>280.86</v>
      </c>
      <c r="E51" s="1">
        <v>6.57</v>
      </c>
      <c r="F51" s="1">
        <v>0.0</v>
      </c>
      <c r="G51" s="1">
        <v>6.57</v>
      </c>
      <c r="H51" s="1">
        <v>160.0</v>
      </c>
      <c r="I51" s="1">
        <v>24.36</v>
      </c>
      <c r="J51" s="1">
        <v>24.36</v>
      </c>
      <c r="K51" s="1" t="s">
        <v>43</v>
      </c>
      <c r="L51" s="1">
        <v>-160.0</v>
      </c>
      <c r="M51" s="1">
        <v>0.0</v>
      </c>
    </row>
    <row r="52">
      <c r="A52" s="1" t="s">
        <v>41</v>
      </c>
      <c r="B52" s="1" t="s">
        <v>42</v>
      </c>
      <c r="C52" s="1">
        <v>280.88</v>
      </c>
      <c r="D52" s="1">
        <v>287.22</v>
      </c>
      <c r="E52" s="1">
        <v>6.34</v>
      </c>
      <c r="F52" s="1">
        <v>0.0</v>
      </c>
      <c r="G52" s="1">
        <v>6.34</v>
      </c>
      <c r="H52" s="1">
        <v>160.0</v>
      </c>
      <c r="I52" s="1">
        <v>25.24</v>
      </c>
      <c r="J52" s="1">
        <v>25.24</v>
      </c>
      <c r="K52" s="1" t="s">
        <v>43</v>
      </c>
      <c r="L52" s="1">
        <v>-160.0</v>
      </c>
      <c r="M52" s="1">
        <v>0.0</v>
      </c>
    </row>
    <row r="53">
      <c r="A53" s="1" t="s">
        <v>41</v>
      </c>
      <c r="B53" s="1" t="s">
        <v>42</v>
      </c>
      <c r="C53" s="1">
        <v>287.26</v>
      </c>
      <c r="D53" s="1">
        <v>289.84</v>
      </c>
      <c r="E53" s="1">
        <v>2.58</v>
      </c>
      <c r="F53" s="1">
        <v>0.0</v>
      </c>
      <c r="G53" s="1">
        <v>2.58</v>
      </c>
      <c r="H53" s="1">
        <v>168.0</v>
      </c>
      <c r="I53" s="1">
        <v>65.19</v>
      </c>
      <c r="J53" s="1">
        <v>65.22</v>
      </c>
      <c r="K53" s="1" t="s">
        <v>44</v>
      </c>
      <c r="L53" s="1">
        <v>84.0</v>
      </c>
      <c r="M53" s="1">
        <v>84.0</v>
      </c>
    </row>
    <row r="54">
      <c r="A54" s="1" t="s">
        <v>41</v>
      </c>
      <c r="B54" s="1" t="s">
        <v>42</v>
      </c>
      <c r="C54" s="1">
        <v>289.95</v>
      </c>
      <c r="D54" s="1">
        <v>292.98</v>
      </c>
      <c r="E54" s="1">
        <v>3.03</v>
      </c>
      <c r="F54" s="1">
        <v>0.0</v>
      </c>
      <c r="G54" s="1">
        <v>3.03</v>
      </c>
      <c r="H54" s="1">
        <v>168.0</v>
      </c>
      <c r="I54" s="1">
        <v>55.37</v>
      </c>
      <c r="J54" s="1">
        <v>55.39</v>
      </c>
      <c r="K54" s="1" t="s">
        <v>44</v>
      </c>
      <c r="L54" s="1">
        <v>84.0</v>
      </c>
      <c r="M54" s="1">
        <v>84.0</v>
      </c>
    </row>
    <row r="55">
      <c r="A55" s="1" t="s">
        <v>41</v>
      </c>
      <c r="B55" s="1" t="s">
        <v>42</v>
      </c>
      <c r="C55" s="1">
        <v>293.2</v>
      </c>
      <c r="D55" s="1">
        <v>295.71</v>
      </c>
      <c r="E55" s="1">
        <v>2.52</v>
      </c>
      <c r="F55" s="1">
        <v>0.0</v>
      </c>
      <c r="G55" s="1">
        <v>2.52</v>
      </c>
      <c r="H55" s="1">
        <v>168.0</v>
      </c>
      <c r="I55" s="1">
        <v>66.77</v>
      </c>
      <c r="J55" s="1">
        <v>66.8</v>
      </c>
      <c r="K55" s="1" t="s">
        <v>44</v>
      </c>
      <c r="L55" s="1">
        <v>84.0</v>
      </c>
      <c r="M55" s="1">
        <v>84.0</v>
      </c>
    </row>
    <row r="56">
      <c r="A56" s="1" t="s">
        <v>41</v>
      </c>
      <c r="B56" s="1" t="s">
        <v>42</v>
      </c>
      <c r="C56" s="1">
        <v>295.82</v>
      </c>
      <c r="D56" s="1">
        <v>303.07</v>
      </c>
      <c r="E56" s="1">
        <v>7.25</v>
      </c>
      <c r="F56" s="1">
        <v>0.0</v>
      </c>
      <c r="G56" s="1">
        <v>7.25</v>
      </c>
      <c r="H56" s="1">
        <v>160.0</v>
      </c>
      <c r="I56" s="1">
        <v>22.06</v>
      </c>
      <c r="J56" s="1">
        <v>22.06</v>
      </c>
      <c r="K56" s="1" t="s">
        <v>43</v>
      </c>
      <c r="L56" s="1">
        <v>-160.0</v>
      </c>
      <c r="M56" s="1">
        <v>0.0</v>
      </c>
    </row>
    <row r="57">
      <c r="A57" s="1" t="s">
        <v>41</v>
      </c>
      <c r="B57" s="1" t="s">
        <v>42</v>
      </c>
      <c r="C57" s="1">
        <v>303.12</v>
      </c>
      <c r="D57" s="1">
        <v>308.37</v>
      </c>
      <c r="E57" s="1">
        <v>5.25</v>
      </c>
      <c r="F57" s="1">
        <v>0.0</v>
      </c>
      <c r="G57" s="1">
        <v>5.25</v>
      </c>
      <c r="H57" s="1">
        <v>160.0</v>
      </c>
      <c r="I57" s="1">
        <v>30.47</v>
      </c>
      <c r="J57" s="1">
        <v>30.47</v>
      </c>
      <c r="K57" s="1" t="s">
        <v>43</v>
      </c>
      <c r="L57" s="1">
        <v>-160.0</v>
      </c>
      <c r="M57" s="1">
        <v>0.0</v>
      </c>
    </row>
    <row r="58">
      <c r="A58" s="1" t="s">
        <v>41</v>
      </c>
      <c r="B58" s="1" t="s">
        <v>42</v>
      </c>
      <c r="C58" s="1">
        <v>308.4</v>
      </c>
      <c r="D58" s="1">
        <v>313.62</v>
      </c>
      <c r="E58" s="1">
        <v>5.22</v>
      </c>
      <c r="F58" s="1">
        <v>0.0</v>
      </c>
      <c r="G58" s="1">
        <v>5.22</v>
      </c>
      <c r="H58" s="1">
        <v>160.0</v>
      </c>
      <c r="I58" s="1">
        <v>30.66</v>
      </c>
      <c r="J58" s="1">
        <v>30.66</v>
      </c>
      <c r="K58" s="1" t="s">
        <v>43</v>
      </c>
      <c r="L58" s="1">
        <v>-160.0</v>
      </c>
      <c r="M58" s="1">
        <v>0.0</v>
      </c>
    </row>
    <row r="59">
      <c r="A59" s="1" t="s">
        <v>41</v>
      </c>
      <c r="B59" s="1" t="s">
        <v>42</v>
      </c>
      <c r="C59" s="1">
        <v>313.63</v>
      </c>
      <c r="D59" s="1">
        <v>322.26</v>
      </c>
      <c r="E59" s="1">
        <v>8.63</v>
      </c>
      <c r="F59" s="1">
        <v>0.0</v>
      </c>
      <c r="G59" s="1">
        <v>8.63</v>
      </c>
      <c r="H59" s="1">
        <v>160.0</v>
      </c>
      <c r="I59" s="1">
        <v>18.55</v>
      </c>
      <c r="J59" s="1">
        <v>18.55</v>
      </c>
      <c r="K59" s="1" t="s">
        <v>43</v>
      </c>
      <c r="L59" s="1">
        <v>-160.0</v>
      </c>
      <c r="M59" s="1">
        <v>0.0</v>
      </c>
    </row>
    <row r="60">
      <c r="A60" s="1" t="s">
        <v>41</v>
      </c>
      <c r="B60" s="1" t="s">
        <v>42</v>
      </c>
      <c r="C60" s="1">
        <v>322.37</v>
      </c>
      <c r="D60" s="1">
        <v>327.46</v>
      </c>
      <c r="E60" s="1">
        <v>5.09</v>
      </c>
      <c r="F60" s="1">
        <v>0.0</v>
      </c>
      <c r="G60" s="1">
        <v>5.09</v>
      </c>
      <c r="H60" s="1">
        <v>160.0</v>
      </c>
      <c r="I60" s="1">
        <v>31.44</v>
      </c>
      <c r="J60" s="1">
        <v>31.44</v>
      </c>
      <c r="K60" s="1" t="s">
        <v>43</v>
      </c>
      <c r="L60" s="1">
        <v>-160.0</v>
      </c>
      <c r="M60" s="1">
        <v>0.0</v>
      </c>
    </row>
    <row r="61">
      <c r="A61" s="1" t="s">
        <v>41</v>
      </c>
      <c r="B61" s="1" t="s">
        <v>42</v>
      </c>
      <c r="C61" s="1">
        <v>327.49</v>
      </c>
      <c r="D61" s="1">
        <v>335.74</v>
      </c>
      <c r="E61" s="1">
        <v>8.24</v>
      </c>
      <c r="F61" s="1">
        <v>0.0</v>
      </c>
      <c r="G61" s="1">
        <v>8.24</v>
      </c>
      <c r="H61" s="1">
        <v>160.0</v>
      </c>
      <c r="I61" s="1">
        <v>19.41</v>
      </c>
      <c r="J61" s="1">
        <v>19.41</v>
      </c>
      <c r="K61" s="1" t="s">
        <v>43</v>
      </c>
      <c r="L61" s="1">
        <v>-160.0</v>
      </c>
      <c r="M61" s="1">
        <v>0.0</v>
      </c>
    </row>
    <row r="62">
      <c r="A62" s="1" t="s">
        <v>41</v>
      </c>
      <c r="B62" s="1" t="s">
        <v>42</v>
      </c>
      <c r="C62" s="1">
        <v>335.9</v>
      </c>
      <c r="D62" s="1">
        <v>338.11</v>
      </c>
      <c r="E62" s="1">
        <v>2.21</v>
      </c>
      <c r="F62" s="1">
        <v>0.0</v>
      </c>
      <c r="G62" s="1">
        <v>2.21</v>
      </c>
      <c r="H62" s="1">
        <v>168.0</v>
      </c>
      <c r="I62" s="1">
        <v>76.03</v>
      </c>
      <c r="J62" s="1">
        <v>76.06</v>
      </c>
      <c r="K62" s="1" t="s">
        <v>44</v>
      </c>
      <c r="L62" s="1">
        <v>84.0</v>
      </c>
      <c r="M62" s="1">
        <v>84.0</v>
      </c>
    </row>
    <row r="63">
      <c r="A63" s="1" t="s">
        <v>41</v>
      </c>
      <c r="B63" s="1" t="s">
        <v>42</v>
      </c>
      <c r="C63" s="1">
        <v>338.71</v>
      </c>
      <c r="D63" s="1">
        <v>341.21</v>
      </c>
      <c r="E63" s="1">
        <v>2.5</v>
      </c>
      <c r="F63" s="1">
        <v>0.0</v>
      </c>
      <c r="G63" s="1">
        <v>2.5</v>
      </c>
      <c r="H63" s="1">
        <v>168.0</v>
      </c>
      <c r="I63" s="1">
        <v>67.16</v>
      </c>
      <c r="J63" s="1">
        <v>67.18</v>
      </c>
      <c r="K63" s="1" t="s">
        <v>44</v>
      </c>
      <c r="L63" s="1">
        <v>84.0</v>
      </c>
      <c r="M63" s="1">
        <v>84.0</v>
      </c>
    </row>
    <row r="64">
      <c r="A64" s="1" t="s">
        <v>41</v>
      </c>
      <c r="B64" s="1" t="s">
        <v>42</v>
      </c>
      <c r="C64" s="1">
        <v>341.38</v>
      </c>
      <c r="D64" s="1">
        <v>344.49</v>
      </c>
      <c r="E64" s="1">
        <v>3.12</v>
      </c>
      <c r="F64" s="1">
        <v>0.0</v>
      </c>
      <c r="G64" s="1">
        <v>3.12</v>
      </c>
      <c r="H64" s="1">
        <v>168.0</v>
      </c>
      <c r="I64" s="1">
        <v>53.86</v>
      </c>
      <c r="J64" s="1">
        <v>53.88</v>
      </c>
      <c r="K64" s="1" t="s">
        <v>44</v>
      </c>
      <c r="L64" s="1">
        <v>84.0</v>
      </c>
      <c r="M64" s="1">
        <v>84.0</v>
      </c>
    </row>
    <row r="65">
      <c r="A65" s="1" t="s">
        <v>41</v>
      </c>
      <c r="B65" s="1" t="s">
        <v>42</v>
      </c>
      <c r="C65" s="1">
        <v>344.75</v>
      </c>
      <c r="D65" s="1">
        <v>350.06</v>
      </c>
      <c r="E65" s="1">
        <v>5.31</v>
      </c>
      <c r="F65" s="1">
        <v>0.0</v>
      </c>
      <c r="G65" s="1">
        <v>5.31</v>
      </c>
      <c r="H65" s="1">
        <v>160.0</v>
      </c>
      <c r="I65" s="1">
        <v>30.13</v>
      </c>
      <c r="J65" s="1">
        <v>30.13</v>
      </c>
      <c r="K65" s="1" t="s">
        <v>43</v>
      </c>
      <c r="L65" s="1">
        <v>-160.0</v>
      </c>
      <c r="M65" s="1">
        <v>0.0</v>
      </c>
    </row>
    <row r="66">
      <c r="A66" s="1" t="s">
        <v>41</v>
      </c>
      <c r="B66" s="1" t="s">
        <v>42</v>
      </c>
      <c r="C66" s="1">
        <v>350.21</v>
      </c>
      <c r="D66" s="1">
        <v>356.6</v>
      </c>
      <c r="E66" s="1">
        <v>6.39</v>
      </c>
      <c r="F66" s="1">
        <v>0.0</v>
      </c>
      <c r="G66" s="1">
        <v>6.39</v>
      </c>
      <c r="H66" s="1">
        <v>160.0</v>
      </c>
      <c r="I66" s="1">
        <v>25.04</v>
      </c>
      <c r="J66" s="1">
        <v>25.04</v>
      </c>
      <c r="K66" s="1" t="s">
        <v>43</v>
      </c>
      <c r="L66" s="1">
        <v>-160.0</v>
      </c>
      <c r="M66" s="1">
        <v>0.0</v>
      </c>
    </row>
    <row r="67">
      <c r="A67" s="1" t="s">
        <v>41</v>
      </c>
      <c r="B67" s="1" t="s">
        <v>42</v>
      </c>
      <c r="C67" s="1">
        <v>356.65</v>
      </c>
      <c r="D67" s="1">
        <v>364.98</v>
      </c>
      <c r="E67" s="1">
        <v>8.33</v>
      </c>
      <c r="F67" s="1">
        <v>0.0</v>
      </c>
      <c r="G67" s="1">
        <v>8.33</v>
      </c>
      <c r="H67" s="1">
        <v>160.0</v>
      </c>
      <c r="I67" s="1">
        <v>19.21</v>
      </c>
      <c r="J67" s="1">
        <v>19.21</v>
      </c>
      <c r="K67" s="1" t="s">
        <v>43</v>
      </c>
      <c r="L67" s="1">
        <v>-160.0</v>
      </c>
      <c r="M67" s="1">
        <v>0.0</v>
      </c>
    </row>
    <row r="68">
      <c r="A68" s="1" t="s">
        <v>41</v>
      </c>
      <c r="B68" s="1" t="s">
        <v>42</v>
      </c>
      <c r="C68" s="1">
        <v>365.06</v>
      </c>
      <c r="D68" s="1">
        <v>371.36</v>
      </c>
      <c r="E68" s="1">
        <v>6.31</v>
      </c>
      <c r="F68" s="1">
        <v>0.0</v>
      </c>
      <c r="G68" s="1">
        <v>6.31</v>
      </c>
      <c r="H68" s="1">
        <v>160.0</v>
      </c>
      <c r="I68" s="1">
        <v>25.38</v>
      </c>
      <c r="J68" s="1">
        <v>25.38</v>
      </c>
      <c r="K68" s="1" t="s">
        <v>43</v>
      </c>
      <c r="L68" s="1">
        <v>-160.0</v>
      </c>
      <c r="M68" s="1">
        <v>0.0</v>
      </c>
    </row>
    <row r="69">
      <c r="A69" s="1" t="s">
        <v>41</v>
      </c>
      <c r="B69" s="1" t="s">
        <v>42</v>
      </c>
      <c r="C69" s="1">
        <v>371.39</v>
      </c>
      <c r="D69" s="1">
        <v>379.38</v>
      </c>
      <c r="E69" s="1">
        <v>7.99</v>
      </c>
      <c r="F69" s="1">
        <v>0.0</v>
      </c>
      <c r="G69" s="1">
        <v>7.99</v>
      </c>
      <c r="H69" s="1">
        <v>160.0</v>
      </c>
      <c r="I69" s="1">
        <v>20.02</v>
      </c>
      <c r="J69" s="1">
        <v>20.02</v>
      </c>
      <c r="K69" s="1" t="s">
        <v>43</v>
      </c>
      <c r="L69" s="1">
        <v>-160.0</v>
      </c>
      <c r="M69" s="1">
        <v>0.0</v>
      </c>
    </row>
    <row r="70">
      <c r="A70" s="1" t="s">
        <v>41</v>
      </c>
      <c r="B70" s="1" t="s">
        <v>42</v>
      </c>
      <c r="C70" s="1">
        <v>379.41</v>
      </c>
      <c r="D70" s="1">
        <v>385.19</v>
      </c>
      <c r="E70" s="1">
        <v>5.78</v>
      </c>
      <c r="F70" s="1">
        <v>0.0</v>
      </c>
      <c r="G70" s="1">
        <v>5.78</v>
      </c>
      <c r="H70" s="1">
        <v>160.0</v>
      </c>
      <c r="I70" s="1">
        <v>27.69</v>
      </c>
      <c r="J70" s="1">
        <v>27.69</v>
      </c>
      <c r="K70" s="1" t="s">
        <v>43</v>
      </c>
      <c r="L70" s="1">
        <v>-160.0</v>
      </c>
      <c r="M70" s="1">
        <v>0.0</v>
      </c>
    </row>
    <row r="71">
      <c r="A71" s="1" t="s">
        <v>41</v>
      </c>
      <c r="B71" s="1" t="s">
        <v>42</v>
      </c>
      <c r="C71" s="1">
        <v>385.22</v>
      </c>
      <c r="D71" s="1">
        <v>387.43</v>
      </c>
      <c r="E71" s="1">
        <v>2.21</v>
      </c>
      <c r="F71" s="1">
        <v>0.0</v>
      </c>
      <c r="G71" s="1">
        <v>2.21</v>
      </c>
      <c r="H71" s="1">
        <v>168.0</v>
      </c>
      <c r="I71" s="1">
        <v>75.88</v>
      </c>
      <c r="J71" s="1">
        <v>75.93</v>
      </c>
      <c r="K71" s="1" t="s">
        <v>44</v>
      </c>
      <c r="L71" s="1">
        <v>84.0</v>
      </c>
      <c r="M71" s="1">
        <v>84.0</v>
      </c>
    </row>
    <row r="72">
      <c r="A72" s="1" t="s">
        <v>41</v>
      </c>
      <c r="B72" s="1" t="s">
        <v>42</v>
      </c>
      <c r="C72" s="1">
        <v>387.56</v>
      </c>
      <c r="D72" s="1">
        <v>390.09</v>
      </c>
      <c r="E72" s="1">
        <v>2.53</v>
      </c>
      <c r="F72" s="1">
        <v>0.0</v>
      </c>
      <c r="G72" s="1">
        <v>2.53</v>
      </c>
      <c r="H72" s="1">
        <v>168.0</v>
      </c>
      <c r="I72" s="1">
        <v>66.42</v>
      </c>
      <c r="J72" s="1">
        <v>66.46</v>
      </c>
      <c r="K72" s="1" t="s">
        <v>44</v>
      </c>
      <c r="L72" s="1">
        <v>84.0</v>
      </c>
      <c r="M72" s="1">
        <v>84.0</v>
      </c>
    </row>
    <row r="73">
      <c r="A73" s="1" t="s">
        <v>41</v>
      </c>
      <c r="B73" s="1" t="s">
        <v>42</v>
      </c>
      <c r="C73" s="1">
        <v>390.25</v>
      </c>
      <c r="D73" s="1">
        <v>392.2</v>
      </c>
      <c r="E73" s="1">
        <v>1.95</v>
      </c>
      <c r="F73" s="1">
        <v>0.0</v>
      </c>
      <c r="G73" s="1">
        <v>1.95</v>
      </c>
      <c r="H73" s="1">
        <v>168.0</v>
      </c>
      <c r="I73" s="1">
        <v>86.06</v>
      </c>
      <c r="J73" s="1">
        <v>86.11</v>
      </c>
      <c r="K73" s="1" t="s">
        <v>44</v>
      </c>
      <c r="L73" s="1">
        <v>84.0</v>
      </c>
      <c r="M73" s="1">
        <v>84.0</v>
      </c>
    </row>
    <row r="74">
      <c r="A74" s="1" t="s">
        <v>41</v>
      </c>
      <c r="B74" s="1" t="s">
        <v>42</v>
      </c>
      <c r="C74" s="1">
        <v>392.34</v>
      </c>
      <c r="D74" s="1">
        <v>402.65</v>
      </c>
      <c r="E74" s="1">
        <v>10.31</v>
      </c>
      <c r="F74" s="1">
        <v>0.0</v>
      </c>
      <c r="G74" s="1">
        <v>10.31</v>
      </c>
      <c r="H74" s="1">
        <v>160.0</v>
      </c>
      <c r="I74" s="1">
        <v>15.52</v>
      </c>
      <c r="J74" s="1">
        <v>15.52</v>
      </c>
      <c r="K74" s="1" t="s">
        <v>43</v>
      </c>
      <c r="L74" s="1">
        <v>-160.0</v>
      </c>
      <c r="M74" s="1">
        <v>0.0</v>
      </c>
    </row>
    <row r="75">
      <c r="A75" s="1" t="s">
        <v>41</v>
      </c>
      <c r="B75" s="1" t="s">
        <v>42</v>
      </c>
      <c r="C75" s="1">
        <v>402.71</v>
      </c>
      <c r="D75" s="1">
        <v>410.36</v>
      </c>
      <c r="E75" s="1">
        <v>7.64</v>
      </c>
      <c r="F75" s="1">
        <v>0.0</v>
      </c>
      <c r="G75" s="1">
        <v>7.64</v>
      </c>
      <c r="H75" s="1">
        <v>160.0</v>
      </c>
      <c r="I75" s="1">
        <v>20.93</v>
      </c>
      <c r="J75" s="1">
        <v>20.93</v>
      </c>
      <c r="K75" s="1" t="s">
        <v>43</v>
      </c>
      <c r="L75" s="1">
        <v>-160.0</v>
      </c>
      <c r="M75" s="1">
        <v>0.0</v>
      </c>
    </row>
    <row r="76">
      <c r="A76" s="1" t="s">
        <v>41</v>
      </c>
      <c r="B76" s="1" t="s">
        <v>42</v>
      </c>
      <c r="C76" s="1">
        <v>410.4</v>
      </c>
      <c r="D76" s="1">
        <v>418.05</v>
      </c>
      <c r="E76" s="1">
        <v>7.65</v>
      </c>
      <c r="F76" s="1">
        <v>0.0</v>
      </c>
      <c r="G76" s="1">
        <v>7.65</v>
      </c>
      <c r="H76" s="1">
        <v>160.0</v>
      </c>
      <c r="I76" s="1">
        <v>20.91</v>
      </c>
      <c r="J76" s="1">
        <v>20.91</v>
      </c>
      <c r="K76" s="1" t="s">
        <v>43</v>
      </c>
      <c r="L76" s="1">
        <v>-160.0</v>
      </c>
      <c r="M76" s="1">
        <v>0.0</v>
      </c>
    </row>
    <row r="77">
      <c r="A77" s="1" t="s">
        <v>41</v>
      </c>
      <c r="B77" s="1" t="s">
        <v>42</v>
      </c>
      <c r="C77" s="1">
        <v>418.1</v>
      </c>
      <c r="D77" s="1">
        <v>422.95</v>
      </c>
      <c r="E77" s="1">
        <v>4.86</v>
      </c>
      <c r="F77" s="1">
        <v>0.0</v>
      </c>
      <c r="G77" s="1">
        <v>4.86</v>
      </c>
      <c r="H77" s="1">
        <v>160.0</v>
      </c>
      <c r="I77" s="1">
        <v>32.95</v>
      </c>
      <c r="J77" s="1">
        <v>32.95</v>
      </c>
      <c r="K77" s="1" t="s">
        <v>43</v>
      </c>
      <c r="L77" s="1">
        <v>-160.0</v>
      </c>
      <c r="M77" s="1">
        <v>0.0</v>
      </c>
    </row>
    <row r="78">
      <c r="A78" s="1" t="s">
        <v>41</v>
      </c>
      <c r="B78" s="1" t="s">
        <v>42</v>
      </c>
      <c r="C78" s="1">
        <v>422.97</v>
      </c>
      <c r="D78" s="1">
        <v>430.64</v>
      </c>
      <c r="E78" s="1">
        <v>7.67</v>
      </c>
      <c r="F78" s="1">
        <v>0.0</v>
      </c>
      <c r="G78" s="1">
        <v>7.67</v>
      </c>
      <c r="H78" s="1">
        <v>160.0</v>
      </c>
      <c r="I78" s="1">
        <v>20.85</v>
      </c>
      <c r="J78" s="1">
        <v>20.85</v>
      </c>
      <c r="K78" s="1" t="s">
        <v>43</v>
      </c>
      <c r="L78" s="1">
        <v>-160.0</v>
      </c>
      <c r="M78" s="1">
        <v>0.0</v>
      </c>
    </row>
    <row r="79">
      <c r="A79" s="1" t="s">
        <v>41</v>
      </c>
      <c r="B79" s="1" t="s">
        <v>42</v>
      </c>
      <c r="C79" s="1">
        <v>430.73</v>
      </c>
      <c r="D79" s="1">
        <v>439.59</v>
      </c>
      <c r="E79" s="1">
        <v>8.86</v>
      </c>
      <c r="F79" s="1">
        <v>0.0</v>
      </c>
      <c r="G79" s="1">
        <v>8.86</v>
      </c>
      <c r="H79" s="1">
        <v>160.0</v>
      </c>
      <c r="I79" s="1">
        <v>18.05</v>
      </c>
      <c r="J79" s="1">
        <v>18.05</v>
      </c>
      <c r="K79" s="1" t="s">
        <v>43</v>
      </c>
      <c r="L79" s="1">
        <v>-160.0</v>
      </c>
      <c r="M79" s="1">
        <v>0.0</v>
      </c>
    </row>
    <row r="80">
      <c r="A80" s="1" t="s">
        <v>41</v>
      </c>
      <c r="B80" s="1" t="s">
        <v>42</v>
      </c>
      <c r="C80" s="1">
        <v>439.69</v>
      </c>
      <c r="D80" s="1">
        <v>442.33</v>
      </c>
      <c r="E80" s="1">
        <v>2.64</v>
      </c>
      <c r="F80" s="1">
        <v>0.0</v>
      </c>
      <c r="G80" s="1">
        <v>2.64</v>
      </c>
      <c r="H80" s="1">
        <v>168.0</v>
      </c>
      <c r="I80" s="1">
        <v>63.64</v>
      </c>
      <c r="J80" s="1">
        <v>63.67</v>
      </c>
      <c r="K80" s="1" t="s">
        <v>44</v>
      </c>
      <c r="L80" s="1">
        <v>84.0</v>
      </c>
      <c r="M80" s="1">
        <v>84.0</v>
      </c>
    </row>
    <row r="81">
      <c r="A81" s="1" t="s">
        <v>41</v>
      </c>
      <c r="B81" s="1" t="s">
        <v>42</v>
      </c>
      <c r="C81" s="1">
        <v>442.43</v>
      </c>
      <c r="D81" s="1">
        <v>445.34</v>
      </c>
      <c r="E81" s="1">
        <v>2.91</v>
      </c>
      <c r="F81" s="1">
        <v>0.0</v>
      </c>
      <c r="G81" s="1">
        <v>2.91</v>
      </c>
      <c r="H81" s="1">
        <v>168.0</v>
      </c>
      <c r="I81" s="1">
        <v>57.73</v>
      </c>
      <c r="J81" s="1">
        <v>57.76</v>
      </c>
      <c r="K81" s="1" t="s">
        <v>44</v>
      </c>
      <c r="L81" s="1">
        <v>84.0</v>
      </c>
      <c r="M81" s="1">
        <v>84.0</v>
      </c>
    </row>
    <row r="82">
      <c r="A82" s="1" t="s">
        <v>41</v>
      </c>
      <c r="B82" s="1" t="s">
        <v>42</v>
      </c>
      <c r="C82" s="1">
        <v>445.85</v>
      </c>
      <c r="D82" s="1">
        <v>448.6</v>
      </c>
      <c r="E82" s="1">
        <v>2.75</v>
      </c>
      <c r="F82" s="1">
        <v>0.0</v>
      </c>
      <c r="G82" s="1">
        <v>2.75</v>
      </c>
      <c r="H82" s="1">
        <v>168.0</v>
      </c>
      <c r="I82" s="1">
        <v>61.13</v>
      </c>
      <c r="J82" s="1">
        <v>61.16</v>
      </c>
      <c r="K82" s="1" t="s">
        <v>44</v>
      </c>
      <c r="L82" s="1">
        <v>84.0</v>
      </c>
      <c r="M82" s="1">
        <v>84.0</v>
      </c>
    </row>
    <row r="83">
      <c r="A83" s="1" t="s">
        <v>41</v>
      </c>
      <c r="B83" s="1" t="s">
        <v>42</v>
      </c>
      <c r="C83" s="1">
        <v>448.75</v>
      </c>
      <c r="D83" s="1">
        <v>453.7</v>
      </c>
      <c r="E83" s="1">
        <v>4.95</v>
      </c>
      <c r="F83" s="1">
        <v>0.0</v>
      </c>
      <c r="G83" s="1">
        <v>4.95</v>
      </c>
      <c r="H83" s="1">
        <v>160.0</v>
      </c>
      <c r="I83" s="1">
        <v>32.34</v>
      </c>
      <c r="J83" s="1">
        <v>32.34</v>
      </c>
      <c r="K83" s="1" t="s">
        <v>43</v>
      </c>
      <c r="L83" s="1">
        <v>-160.0</v>
      </c>
      <c r="M83" s="1">
        <v>0.0</v>
      </c>
    </row>
    <row r="84">
      <c r="A84" s="1" t="s">
        <v>41</v>
      </c>
      <c r="B84" s="1" t="s">
        <v>42</v>
      </c>
      <c r="C84" s="1">
        <v>454.02</v>
      </c>
      <c r="D84" s="1">
        <v>460.03</v>
      </c>
      <c r="E84" s="1">
        <v>6.02</v>
      </c>
      <c r="F84" s="1">
        <v>0.0</v>
      </c>
      <c r="G84" s="1">
        <v>6.02</v>
      </c>
      <c r="H84" s="1">
        <v>160.0</v>
      </c>
      <c r="I84" s="1">
        <v>26.6</v>
      </c>
      <c r="J84" s="1">
        <v>26.6</v>
      </c>
      <c r="K84" s="1" t="s">
        <v>43</v>
      </c>
      <c r="L84" s="1">
        <v>-160.0</v>
      </c>
      <c r="M84" s="1">
        <v>0.0</v>
      </c>
    </row>
    <row r="85">
      <c r="A85" s="1" t="s">
        <v>41</v>
      </c>
      <c r="B85" s="1" t="s">
        <v>42</v>
      </c>
      <c r="C85" s="1">
        <v>460.09</v>
      </c>
      <c r="D85" s="1">
        <v>469.15</v>
      </c>
      <c r="E85" s="1">
        <v>9.06</v>
      </c>
      <c r="F85" s="1">
        <v>0.0</v>
      </c>
      <c r="G85" s="1">
        <v>9.06</v>
      </c>
      <c r="H85" s="1">
        <v>160.0</v>
      </c>
      <c r="I85" s="1">
        <v>17.65</v>
      </c>
      <c r="J85" s="1">
        <v>17.65</v>
      </c>
      <c r="K85" s="1" t="s">
        <v>43</v>
      </c>
      <c r="L85" s="1">
        <v>-160.0</v>
      </c>
      <c r="M85" s="1">
        <v>0.0</v>
      </c>
    </row>
    <row r="86">
      <c r="A86" s="1" t="s">
        <v>41</v>
      </c>
      <c r="B86" s="1" t="s">
        <v>42</v>
      </c>
      <c r="C86" s="1">
        <v>469.19</v>
      </c>
      <c r="D86" s="1">
        <v>477.1</v>
      </c>
      <c r="E86" s="1">
        <v>7.91</v>
      </c>
      <c r="F86" s="1">
        <v>0.0</v>
      </c>
      <c r="G86" s="1">
        <v>7.91</v>
      </c>
      <c r="H86" s="1">
        <v>160.0</v>
      </c>
      <c r="I86" s="1">
        <v>20.22</v>
      </c>
      <c r="J86" s="1">
        <v>20.22</v>
      </c>
      <c r="K86" s="1" t="s">
        <v>43</v>
      </c>
      <c r="L86" s="1">
        <v>-160.0</v>
      </c>
      <c r="M86" s="1">
        <v>0.0</v>
      </c>
    </row>
    <row r="87">
      <c r="A87" s="1" t="s">
        <v>41</v>
      </c>
      <c r="B87" s="1" t="s">
        <v>42</v>
      </c>
      <c r="C87" s="1">
        <v>477.21</v>
      </c>
      <c r="D87" s="1">
        <v>485.06</v>
      </c>
      <c r="E87" s="1">
        <v>7.85</v>
      </c>
      <c r="F87" s="1">
        <v>0.0</v>
      </c>
      <c r="G87" s="1">
        <v>7.85</v>
      </c>
      <c r="H87" s="1">
        <v>160.0</v>
      </c>
      <c r="I87" s="1">
        <v>20.38</v>
      </c>
      <c r="J87" s="1">
        <v>20.38</v>
      </c>
      <c r="K87" s="1" t="s">
        <v>43</v>
      </c>
      <c r="L87" s="1">
        <v>-160.0</v>
      </c>
      <c r="M87" s="1">
        <v>0.0</v>
      </c>
    </row>
    <row r="88">
      <c r="A88" s="1" t="s">
        <v>41</v>
      </c>
      <c r="B88" s="1" t="s">
        <v>42</v>
      </c>
      <c r="C88" s="1">
        <v>485.99</v>
      </c>
      <c r="D88" s="1">
        <v>491.81</v>
      </c>
      <c r="E88" s="1">
        <v>5.83</v>
      </c>
      <c r="F88" s="1">
        <v>0.0</v>
      </c>
      <c r="G88" s="1">
        <v>5.83</v>
      </c>
      <c r="H88" s="1">
        <v>160.0</v>
      </c>
      <c r="I88" s="1">
        <v>27.46</v>
      </c>
      <c r="J88" s="1">
        <v>27.46</v>
      </c>
      <c r="K88" s="1" t="s">
        <v>43</v>
      </c>
      <c r="L88" s="1">
        <v>-160.0</v>
      </c>
      <c r="M88" s="1">
        <v>0.0</v>
      </c>
    </row>
    <row r="89">
      <c r="A89" s="1" t="s">
        <v>41</v>
      </c>
      <c r="B89" s="1" t="s">
        <v>42</v>
      </c>
      <c r="C89" s="1">
        <v>491.92</v>
      </c>
      <c r="D89" s="1">
        <v>494.08</v>
      </c>
      <c r="E89" s="1">
        <v>2.16</v>
      </c>
      <c r="F89" s="1">
        <v>0.0</v>
      </c>
      <c r="G89" s="1">
        <v>2.16</v>
      </c>
      <c r="H89" s="1">
        <v>168.0</v>
      </c>
      <c r="I89" s="1">
        <v>77.74</v>
      </c>
      <c r="J89" s="1">
        <v>77.79</v>
      </c>
      <c r="K89" s="1" t="s">
        <v>44</v>
      </c>
      <c r="L89" s="1">
        <v>84.0</v>
      </c>
      <c r="M89" s="1">
        <v>84.0</v>
      </c>
    </row>
    <row r="90">
      <c r="A90" s="1" t="s">
        <v>41</v>
      </c>
      <c r="B90" s="1" t="s">
        <v>42</v>
      </c>
      <c r="C90" s="1">
        <v>494.7</v>
      </c>
      <c r="D90" s="1">
        <v>498.31</v>
      </c>
      <c r="E90" s="1">
        <v>3.61</v>
      </c>
      <c r="F90" s="1">
        <v>0.0</v>
      </c>
      <c r="G90" s="1">
        <v>3.61</v>
      </c>
      <c r="H90" s="1">
        <v>168.0</v>
      </c>
      <c r="I90" s="1">
        <v>46.53</v>
      </c>
      <c r="J90" s="1">
        <v>46.55</v>
      </c>
      <c r="K90" s="1" t="s">
        <v>44</v>
      </c>
      <c r="L90" s="1">
        <v>84.0</v>
      </c>
      <c r="M90" s="1">
        <v>84.0</v>
      </c>
    </row>
    <row r="91">
      <c r="A91" s="1" t="s">
        <v>41</v>
      </c>
      <c r="B91" s="1" t="s">
        <v>42</v>
      </c>
      <c r="C91" s="1">
        <v>498.63</v>
      </c>
      <c r="D91" s="1">
        <v>501.78</v>
      </c>
      <c r="E91" s="1">
        <v>3.14</v>
      </c>
      <c r="F91" s="1">
        <v>0.0</v>
      </c>
      <c r="G91" s="1">
        <v>3.14</v>
      </c>
      <c r="H91" s="1">
        <v>168.0</v>
      </c>
      <c r="I91" s="1">
        <v>53.45</v>
      </c>
      <c r="J91" s="1">
        <v>53.48</v>
      </c>
      <c r="K91" s="1" t="s">
        <v>44</v>
      </c>
      <c r="L91" s="1">
        <v>84.0</v>
      </c>
      <c r="M91" s="1">
        <v>84.0</v>
      </c>
    </row>
    <row r="92">
      <c r="A92" s="1" t="s">
        <v>41</v>
      </c>
      <c r="B92" s="1" t="s">
        <v>42</v>
      </c>
      <c r="C92" s="1">
        <v>501.97</v>
      </c>
      <c r="D92" s="1">
        <v>510.23</v>
      </c>
      <c r="E92" s="1">
        <v>8.26</v>
      </c>
      <c r="F92" s="1">
        <v>0.0</v>
      </c>
      <c r="G92" s="1">
        <v>8.26</v>
      </c>
      <c r="H92" s="1">
        <v>160.0</v>
      </c>
      <c r="I92" s="1">
        <v>19.38</v>
      </c>
      <c r="J92" s="1">
        <v>19.38</v>
      </c>
      <c r="K92" s="1" t="s">
        <v>43</v>
      </c>
      <c r="L92" s="1">
        <v>-160.0</v>
      </c>
      <c r="M92" s="1">
        <v>0.0</v>
      </c>
    </row>
    <row r="93">
      <c r="A93" s="1" t="s">
        <v>41</v>
      </c>
      <c r="B93" s="1" t="s">
        <v>42</v>
      </c>
      <c r="C93" s="1">
        <v>510.32</v>
      </c>
      <c r="D93" s="1">
        <v>517.69</v>
      </c>
      <c r="E93" s="1">
        <v>7.37</v>
      </c>
      <c r="F93" s="1">
        <v>0.0</v>
      </c>
      <c r="G93" s="1">
        <v>7.37</v>
      </c>
      <c r="H93" s="1">
        <v>160.0</v>
      </c>
      <c r="I93" s="1">
        <v>21.72</v>
      </c>
      <c r="J93" s="1">
        <v>21.72</v>
      </c>
      <c r="K93" s="1" t="s">
        <v>43</v>
      </c>
      <c r="L93" s="1">
        <v>-160.0</v>
      </c>
      <c r="M93" s="1">
        <v>0.0</v>
      </c>
    </row>
    <row r="94">
      <c r="A94" s="1" t="s">
        <v>41</v>
      </c>
      <c r="B94" s="1" t="s">
        <v>42</v>
      </c>
      <c r="C94" s="1">
        <v>518.25</v>
      </c>
      <c r="D94" s="1">
        <v>524.58</v>
      </c>
      <c r="E94" s="1">
        <v>6.33</v>
      </c>
      <c r="F94" s="1">
        <v>0.0</v>
      </c>
      <c r="G94" s="1">
        <v>6.33</v>
      </c>
      <c r="H94" s="1">
        <v>160.0</v>
      </c>
      <c r="I94" s="1">
        <v>25.29</v>
      </c>
      <c r="J94" s="1">
        <v>25.29</v>
      </c>
      <c r="K94" s="1" t="s">
        <v>43</v>
      </c>
      <c r="L94" s="1">
        <v>-160.0</v>
      </c>
      <c r="M94" s="1">
        <v>0.0</v>
      </c>
    </row>
    <row r="95">
      <c r="A95" s="1" t="s">
        <v>41</v>
      </c>
      <c r="B95" s="1" t="s">
        <v>42</v>
      </c>
      <c r="C95" s="1">
        <v>524.64</v>
      </c>
      <c r="D95" s="1">
        <v>527.55</v>
      </c>
      <c r="E95" s="1">
        <v>2.92</v>
      </c>
      <c r="F95" s="1">
        <v>0.0</v>
      </c>
      <c r="G95" s="1">
        <v>2.92</v>
      </c>
      <c r="H95" s="1">
        <v>160.0</v>
      </c>
      <c r="I95" s="1">
        <v>54.83</v>
      </c>
      <c r="J95" s="1">
        <v>54.83</v>
      </c>
      <c r="K95" s="1" t="s">
        <v>43</v>
      </c>
      <c r="L95" s="1">
        <v>-160.0</v>
      </c>
      <c r="M95" s="1">
        <v>0.0</v>
      </c>
    </row>
    <row r="96">
      <c r="A96" s="1" t="s">
        <v>41</v>
      </c>
      <c r="B96" s="1" t="s">
        <v>42</v>
      </c>
      <c r="C96" s="1">
        <v>527.68</v>
      </c>
      <c r="D96" s="1">
        <v>535.22</v>
      </c>
      <c r="E96" s="1">
        <v>7.54</v>
      </c>
      <c r="F96" s="1">
        <v>0.0</v>
      </c>
      <c r="G96" s="1">
        <v>7.54</v>
      </c>
      <c r="H96" s="1">
        <v>160.0</v>
      </c>
      <c r="I96" s="1">
        <v>21.21</v>
      </c>
      <c r="J96" s="1">
        <v>21.21</v>
      </c>
      <c r="K96" s="1" t="s">
        <v>43</v>
      </c>
      <c r="L96" s="1">
        <v>-160.0</v>
      </c>
      <c r="M96" s="1">
        <v>0.0</v>
      </c>
    </row>
    <row r="97">
      <c r="A97" s="1" t="s">
        <v>41</v>
      </c>
      <c r="B97" s="1" t="s">
        <v>42</v>
      </c>
      <c r="C97" s="1">
        <v>535.28</v>
      </c>
      <c r="D97" s="1">
        <v>545.79</v>
      </c>
      <c r="E97" s="1">
        <v>10.5</v>
      </c>
      <c r="F97" s="1">
        <v>0.0</v>
      </c>
      <c r="G97" s="1">
        <v>10.5</v>
      </c>
      <c r="H97" s="1">
        <v>160.0</v>
      </c>
      <c r="I97" s="1">
        <v>15.23</v>
      </c>
      <c r="J97" s="1">
        <v>15.23</v>
      </c>
      <c r="K97" s="1" t="s">
        <v>43</v>
      </c>
      <c r="L97" s="1">
        <v>-160.0</v>
      </c>
      <c r="M97" s="1">
        <v>0.0</v>
      </c>
    </row>
    <row r="98">
      <c r="A98" s="1" t="s">
        <v>41</v>
      </c>
      <c r="B98" s="1" t="s">
        <v>42</v>
      </c>
      <c r="C98" s="1">
        <v>545.83</v>
      </c>
      <c r="D98" s="1">
        <v>548.11</v>
      </c>
      <c r="E98" s="1">
        <v>2.28</v>
      </c>
      <c r="F98" s="1">
        <v>0.0</v>
      </c>
      <c r="G98" s="1">
        <v>2.28</v>
      </c>
      <c r="H98" s="1">
        <v>168.0</v>
      </c>
      <c r="I98" s="1">
        <v>73.7</v>
      </c>
      <c r="J98" s="1">
        <v>73.74</v>
      </c>
      <c r="K98" s="1" t="s">
        <v>44</v>
      </c>
      <c r="L98" s="1">
        <v>84.0</v>
      </c>
      <c r="M98" s="1">
        <v>84.0</v>
      </c>
    </row>
    <row r="99">
      <c r="A99" s="1" t="s">
        <v>41</v>
      </c>
      <c r="B99" s="1" t="s">
        <v>42</v>
      </c>
      <c r="C99" s="1">
        <v>548.28</v>
      </c>
      <c r="D99" s="1">
        <v>550.64</v>
      </c>
      <c r="E99" s="1">
        <v>2.36</v>
      </c>
      <c r="F99" s="1">
        <v>0.0</v>
      </c>
      <c r="G99" s="1">
        <v>2.36</v>
      </c>
      <c r="H99" s="1">
        <v>168.0</v>
      </c>
      <c r="I99" s="1">
        <v>71.24</v>
      </c>
      <c r="J99" s="1">
        <v>71.28</v>
      </c>
      <c r="K99" s="1" t="s">
        <v>44</v>
      </c>
      <c r="L99" s="1">
        <v>84.0</v>
      </c>
      <c r="M99" s="1">
        <v>84.0</v>
      </c>
    </row>
    <row r="100">
      <c r="A100" s="1" t="s">
        <v>41</v>
      </c>
      <c r="B100" s="1" t="s">
        <v>42</v>
      </c>
      <c r="C100" s="1">
        <v>550.82</v>
      </c>
      <c r="D100" s="1">
        <v>553.08</v>
      </c>
      <c r="E100" s="1">
        <v>2.25</v>
      </c>
      <c r="F100" s="1">
        <v>0.0</v>
      </c>
      <c r="G100" s="1">
        <v>2.25</v>
      </c>
      <c r="H100" s="1">
        <v>168.0</v>
      </c>
      <c r="I100" s="1">
        <v>74.54</v>
      </c>
      <c r="J100" s="1">
        <v>74.59</v>
      </c>
      <c r="K100" s="1" t="s">
        <v>44</v>
      </c>
      <c r="L100" s="1">
        <v>84.0</v>
      </c>
      <c r="M100" s="1">
        <v>84.0</v>
      </c>
    </row>
    <row r="101">
      <c r="A101" s="1" t="s">
        <v>41</v>
      </c>
      <c r="B101" s="1" t="s">
        <v>42</v>
      </c>
      <c r="C101" s="1">
        <v>553.38</v>
      </c>
      <c r="D101" s="1">
        <v>557.41</v>
      </c>
      <c r="E101" s="1">
        <v>4.04</v>
      </c>
      <c r="F101" s="1">
        <v>0.0</v>
      </c>
      <c r="G101" s="1">
        <v>4.04</v>
      </c>
      <c r="H101" s="1">
        <v>160.0</v>
      </c>
      <c r="I101" s="1">
        <v>39.63</v>
      </c>
      <c r="J101" s="1">
        <v>39.63</v>
      </c>
      <c r="K101" s="1" t="s">
        <v>43</v>
      </c>
      <c r="L101" s="1">
        <v>-160.0</v>
      </c>
      <c r="M101" s="1">
        <v>0.0</v>
      </c>
    </row>
    <row r="105">
      <c r="A105" s="77" t="s">
        <v>45</v>
      </c>
    </row>
    <row r="106">
      <c r="A106" s="78" t="s">
        <v>46</v>
      </c>
      <c r="B106" s="79"/>
      <c r="C106" s="79"/>
      <c r="D106" s="79"/>
      <c r="E106" s="80">
        <f t="shared" ref="E106:J106" si="1">SUMIF($K$2:$K$103,"superdense",E1:E103)</f>
        <v>132.67</v>
      </c>
      <c r="F106" s="80">
        <f t="shared" si="1"/>
        <v>0</v>
      </c>
      <c r="G106" s="80">
        <f t="shared" si="1"/>
        <v>132.67</v>
      </c>
      <c r="H106" s="80">
        <f t="shared" si="1"/>
        <v>5456</v>
      </c>
      <c r="I106" s="80">
        <f t="shared" si="1"/>
        <v>1730.16</v>
      </c>
      <c r="J106" s="80">
        <f t="shared" si="1"/>
        <v>1730.86</v>
      </c>
      <c r="K106" s="80"/>
      <c r="L106" s="80">
        <f>IFERROR(__xludf.DUMMYFUNCTION("SUM(FILTER(L$1:L$103,$K$1:$K$103=""superdense""))"),2772.0)</f>
        <v>2772</v>
      </c>
      <c r="M106" s="80">
        <f>IFERROR(__xludf.DUMMYFUNCTION("SUM(FILTER(M1:M103,$K$1:$K$103=""superdense""))"),2772.0)</f>
        <v>2772</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2.603939394</v>
      </c>
      <c r="F107" s="80">
        <f t="shared" ref="F107:J107" si="2">AVERAGEIF($K$2:$K$103,"superdense",F2:F103)</f>
        <v>0</v>
      </c>
      <c r="G107" s="80">
        <f t="shared" si="2"/>
        <v>2.603636364</v>
      </c>
      <c r="H107" s="80">
        <f t="shared" si="2"/>
        <v>168</v>
      </c>
      <c r="I107" s="80">
        <f t="shared" si="2"/>
        <v>66.73484848</v>
      </c>
      <c r="J107" s="80">
        <f t="shared" si="2"/>
        <v>66.76727273</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IFERROR(__xludf.DUMMYFUNCTION("MAX(FILTER(E1:E103,$K$1:$K$103=""superdense""))"),4.04)</f>
        <v>4.04</v>
      </c>
      <c r="F108" s="81">
        <f>IFERROR(__xludf.DUMMYFUNCTION("MAX(FILTER(F1:F103,$K$1:$K$103=""superdense""))"),0.0)</f>
        <v>0</v>
      </c>
      <c r="G108" s="81">
        <f>IFERROR(__xludf.DUMMYFUNCTION("MAX(FILTER(G1:G103,$K$1:$K$103=""superdense""))"),4.04)</f>
        <v>4.04</v>
      </c>
      <c r="H108" s="81">
        <f>IFERROR(__xludf.DUMMYFUNCTION("MAX(FILTER(H1:H103,$K$1:$K$103=""superdense""))"),168.0)</f>
        <v>168</v>
      </c>
      <c r="I108" s="81">
        <f>IFERROR(__xludf.DUMMYFUNCTION("MAX(FILTER(I1:I103,$K$1:$K$103=""superdense""))"),91.58)</f>
        <v>91.58</v>
      </c>
      <c r="J108" s="81">
        <f>IFERROR(__xludf.DUMMYFUNCTION("MAX(FILTER(J1:J103,$K$1:$K$103=""superdense""))"),91.63)</f>
        <v>91.63</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IFERROR(__xludf.DUMMYFUNCTION("MIN(FILTER(E1:E103,$K$1:$K$103=""superdense""))"),1.83)</f>
        <v>1.83</v>
      </c>
      <c r="F109" s="82">
        <f>IFERROR(__xludf.DUMMYFUNCTION("MIN(FILTER(F1:F103,$K$1:$K$103=""superdense""))"),0.0)</f>
        <v>0</v>
      </c>
      <c r="G109" s="82">
        <f>IFERROR(__xludf.DUMMYFUNCTION("MIN(FILTER(G1:G103,$K$1:$K$103=""superdense""))"),1.83)</f>
        <v>1.83</v>
      </c>
      <c r="H109" s="82">
        <f>IFERROR(__xludf.DUMMYFUNCTION("MIN(FILTER(H1:H103,$K$1:$K$103=""superdense""))"),168.0)</f>
        <v>168</v>
      </c>
      <c r="I109" s="82">
        <f>IFERROR(__xludf.DUMMYFUNCTION("MIN(FILTER(I1:I103,$K1:$K103=""superdense""))"),41.62)</f>
        <v>41.62</v>
      </c>
      <c r="J109" s="82">
        <f>IFERROR(__xludf.DUMMYFUNCTION("MIN(FILTER(J1:J103,$K1:$K103=""superdense""))"),41.63)</f>
        <v>41.63</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IFERROR(__xludf.DUMMYFUNCTION("MEDIAN(FILTER(E1:E103,$K$1:$K$103=""superdense""))"),2.52)</f>
        <v>2.52</v>
      </c>
      <c r="F110" s="83">
        <f>IFERROR(__xludf.DUMMYFUNCTION("MEDIAN(FILTER(F1:F103,$K$1:$K$103=""superdense""))"),0.0)</f>
        <v>0</v>
      </c>
      <c r="G110" s="83">
        <f>IFERROR(__xludf.DUMMYFUNCTION("MEDIAN(FILTER(G1:G103,$K$1:$K$103=""superdense""))"),2.52)</f>
        <v>2.52</v>
      </c>
      <c r="H110" s="83">
        <f>IFERROR(__xludf.DUMMYFUNCTION("MEDIAN(FILTER(H1:H103,$K$1:$K$103=""superdense""))"),168.0)</f>
        <v>168</v>
      </c>
      <c r="I110" s="83">
        <f>IFERROR(__xludf.DUMMYFUNCTION("MEDIAN(FILTER(I1:I103,$K$1:$K$103=""superdense""))"),66.77)</f>
        <v>66.77</v>
      </c>
      <c r="J110" s="83">
        <f>IFERROR(__xludf.DUMMYFUNCTION("MEDIAN(FILTER(J1:J103,$K$1:$K$103=""superdense""))"),66.8)</f>
        <v>66.8</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IFERROR(__xludf.DUMMYFUNCTION("STDEV.S(FILTER(E1:E103,$K$1:$K$103=""superdense""))"),0.51361427278856)</f>
        <v>0.5136142728</v>
      </c>
      <c r="F111" s="83">
        <f>IFERROR(__xludf.DUMMYFUNCTION("STDEV.S(FILTER(F1:F103,$K$1:$K$103=""superdense""))"),0.0)</f>
        <v>0</v>
      </c>
      <c r="G111" s="83">
        <f>IFERROR(__xludf.DUMMYFUNCTION("STDEV.S(FILTER(G1:G103,$K$1:$K$103=""superdense""))"),0.5136561239159556)</f>
        <v>0.5136561239</v>
      </c>
      <c r="H111" s="83">
        <f>IFERROR(__xludf.DUMMYFUNCTION("STDEV.S(FILTER(H1:H103,$K$1:$K$103=""superdense""))"),0.0)</f>
        <v>0</v>
      </c>
      <c r="I111" s="83">
        <f>IFERROR(__xludf.DUMMYFUNCTION("STDEV.S(FILTER(I1:I103,$K$1:$K$103=""superdense""))"),11.85477596825751)</f>
        <v>11.85477597</v>
      </c>
      <c r="J111" s="83">
        <f>IFERROR(__xludf.DUMMYFUNCTION("STDEV.S(FILTER(J1:J103,$K$1:$K$103=""superdense""))"),11.864805959413978)</f>
        <v>11.86480596</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10720</v>
      </c>
    </row>
    <row r="131">
      <c r="A131" s="77" t="s">
        <v>54</v>
      </c>
      <c r="B131" s="3">
        <f>SUM(H2:H103)-B130</f>
        <v>5544</v>
      </c>
    </row>
    <row r="132">
      <c r="A132" s="77" t="s">
        <v>55</v>
      </c>
      <c r="B132" s="3">
        <f>SUM(M2:M103)</f>
        <v>2772</v>
      </c>
    </row>
    <row r="133">
      <c r="A133" s="77" t="s">
        <v>56</v>
      </c>
      <c r="B133" s="3">
        <f>B131/B132</f>
        <v>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s>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1.93</v>
      </c>
      <c r="D2" s="1">
        <v>7.95</v>
      </c>
      <c r="E2" s="1">
        <v>6.02</v>
      </c>
      <c r="F2" s="1">
        <v>0.0</v>
      </c>
      <c r="G2" s="1">
        <v>6.02</v>
      </c>
      <c r="H2" s="1">
        <v>160.0</v>
      </c>
      <c r="I2" s="1">
        <v>26.6</v>
      </c>
      <c r="J2" s="1">
        <v>26.6</v>
      </c>
      <c r="K2" s="1" t="s">
        <v>43</v>
      </c>
      <c r="L2" s="1">
        <v>-160.0</v>
      </c>
      <c r="M2" s="1">
        <v>0.0</v>
      </c>
    </row>
    <row r="3">
      <c r="A3" s="1" t="s">
        <v>41</v>
      </c>
      <c r="B3" s="1" t="s">
        <v>42</v>
      </c>
      <c r="C3" s="1">
        <v>7.98</v>
      </c>
      <c r="D3" s="1">
        <v>16.83</v>
      </c>
      <c r="E3" s="1">
        <v>8.85</v>
      </c>
      <c r="F3" s="1">
        <v>0.0</v>
      </c>
      <c r="G3" s="1">
        <v>8.85</v>
      </c>
      <c r="H3" s="1">
        <v>160.0</v>
      </c>
      <c r="I3" s="1">
        <v>18.08</v>
      </c>
      <c r="J3" s="1">
        <v>18.08</v>
      </c>
      <c r="K3" s="1" t="s">
        <v>43</v>
      </c>
      <c r="L3" s="1">
        <v>-160.0</v>
      </c>
      <c r="M3" s="1">
        <v>0.0</v>
      </c>
    </row>
    <row r="4">
      <c r="A4" s="1" t="s">
        <v>41</v>
      </c>
      <c r="B4" s="1" t="s">
        <v>42</v>
      </c>
      <c r="C4" s="1">
        <v>16.85</v>
      </c>
      <c r="D4" s="1">
        <v>23.32</v>
      </c>
      <c r="E4" s="1">
        <v>6.47</v>
      </c>
      <c r="F4" s="1">
        <v>0.0</v>
      </c>
      <c r="G4" s="1">
        <v>6.47</v>
      </c>
      <c r="H4" s="1">
        <v>160.0</v>
      </c>
      <c r="I4" s="1">
        <v>24.74</v>
      </c>
      <c r="J4" s="1">
        <v>24.74</v>
      </c>
      <c r="K4" s="1" t="s">
        <v>43</v>
      </c>
      <c r="L4" s="1">
        <v>-160.0</v>
      </c>
      <c r="M4" s="1">
        <v>0.0</v>
      </c>
    </row>
    <row r="5">
      <c r="A5" s="1" t="s">
        <v>41</v>
      </c>
      <c r="B5" s="1" t="s">
        <v>42</v>
      </c>
      <c r="C5" s="1">
        <v>23.48</v>
      </c>
      <c r="D5" s="1">
        <v>29.41</v>
      </c>
      <c r="E5" s="1">
        <v>5.93</v>
      </c>
      <c r="F5" s="1">
        <v>0.0</v>
      </c>
      <c r="G5" s="1">
        <v>5.93</v>
      </c>
      <c r="H5" s="1">
        <v>160.0</v>
      </c>
      <c r="I5" s="1">
        <v>26.97</v>
      </c>
      <c r="J5" s="1">
        <v>26.97</v>
      </c>
      <c r="K5" s="1" t="s">
        <v>43</v>
      </c>
      <c r="L5" s="1">
        <v>-160.0</v>
      </c>
      <c r="M5" s="1">
        <v>0.0</v>
      </c>
    </row>
    <row r="6">
      <c r="A6" s="1" t="s">
        <v>41</v>
      </c>
      <c r="B6" s="1" t="s">
        <v>42</v>
      </c>
      <c r="C6" s="1">
        <v>29.45</v>
      </c>
      <c r="D6" s="1">
        <v>34.31</v>
      </c>
      <c r="E6" s="1">
        <v>4.86</v>
      </c>
      <c r="F6" s="1">
        <v>0.0</v>
      </c>
      <c r="G6" s="1">
        <v>4.86</v>
      </c>
      <c r="H6" s="1">
        <v>160.0</v>
      </c>
      <c r="I6" s="1">
        <v>32.92</v>
      </c>
      <c r="J6" s="1">
        <v>32.92</v>
      </c>
      <c r="K6" s="1" t="s">
        <v>43</v>
      </c>
      <c r="L6" s="1">
        <v>-160.0</v>
      </c>
      <c r="M6" s="1">
        <v>0.0</v>
      </c>
    </row>
    <row r="7">
      <c r="A7" s="1" t="s">
        <v>41</v>
      </c>
      <c r="B7" s="1" t="s">
        <v>42</v>
      </c>
      <c r="C7" s="1">
        <v>34.32</v>
      </c>
      <c r="D7" s="1">
        <v>39.12</v>
      </c>
      <c r="E7" s="1">
        <v>4.8</v>
      </c>
      <c r="F7" s="1">
        <v>0.0</v>
      </c>
      <c r="G7" s="1">
        <v>4.8</v>
      </c>
      <c r="H7" s="1">
        <v>160.0</v>
      </c>
      <c r="I7" s="1">
        <v>33.33</v>
      </c>
      <c r="J7" s="1">
        <v>33.33</v>
      </c>
      <c r="K7" s="1" t="s">
        <v>43</v>
      </c>
      <c r="L7" s="1">
        <v>-160.0</v>
      </c>
      <c r="M7" s="1">
        <v>0.0</v>
      </c>
    </row>
    <row r="8">
      <c r="A8" s="1" t="s">
        <v>41</v>
      </c>
      <c r="B8" s="1" t="s">
        <v>42</v>
      </c>
      <c r="C8" s="1">
        <v>39.27</v>
      </c>
      <c r="D8" s="1">
        <v>43.54</v>
      </c>
      <c r="E8" s="1">
        <v>4.27</v>
      </c>
      <c r="F8" s="1">
        <v>0.0</v>
      </c>
      <c r="G8" s="1">
        <v>4.27</v>
      </c>
      <c r="H8" s="1">
        <v>160.0</v>
      </c>
      <c r="I8" s="1">
        <v>37.48</v>
      </c>
      <c r="J8" s="1">
        <v>37.48</v>
      </c>
      <c r="K8" s="1" t="s">
        <v>43</v>
      </c>
      <c r="L8" s="1">
        <v>-160.0</v>
      </c>
      <c r="M8" s="1">
        <v>0.0</v>
      </c>
    </row>
    <row r="9">
      <c r="A9" s="1" t="s">
        <v>41</v>
      </c>
      <c r="B9" s="1" t="s">
        <v>42</v>
      </c>
      <c r="C9" s="1">
        <v>43.64</v>
      </c>
      <c r="D9" s="1">
        <v>45.95</v>
      </c>
      <c r="E9" s="1">
        <v>2.31</v>
      </c>
      <c r="F9" s="1">
        <v>0.0</v>
      </c>
      <c r="G9" s="1">
        <v>2.31</v>
      </c>
      <c r="H9" s="1">
        <v>168.0</v>
      </c>
      <c r="I9" s="1">
        <v>72.78</v>
      </c>
      <c r="J9" s="1">
        <v>72.84</v>
      </c>
      <c r="K9" s="1" t="s">
        <v>44</v>
      </c>
      <c r="L9" s="1">
        <v>84.0</v>
      </c>
      <c r="M9" s="1">
        <v>84.0</v>
      </c>
    </row>
    <row r="10">
      <c r="A10" s="1" t="s">
        <v>41</v>
      </c>
      <c r="B10" s="1" t="s">
        <v>42</v>
      </c>
      <c r="C10" s="1">
        <v>46.49</v>
      </c>
      <c r="D10" s="1">
        <v>49.15</v>
      </c>
      <c r="E10" s="1">
        <v>2.66</v>
      </c>
      <c r="F10" s="1">
        <v>0.0</v>
      </c>
      <c r="G10" s="1">
        <v>2.66</v>
      </c>
      <c r="H10" s="1">
        <v>168.0</v>
      </c>
      <c r="I10" s="1">
        <v>63.22</v>
      </c>
      <c r="J10" s="1">
        <v>63.25</v>
      </c>
      <c r="K10" s="1" t="s">
        <v>44</v>
      </c>
      <c r="L10" s="1">
        <v>84.0</v>
      </c>
      <c r="M10" s="1">
        <v>84.0</v>
      </c>
    </row>
    <row r="11">
      <c r="A11" s="1" t="s">
        <v>41</v>
      </c>
      <c r="B11" s="1" t="s">
        <v>42</v>
      </c>
      <c r="C11" s="1">
        <v>49.4</v>
      </c>
      <c r="D11" s="1">
        <v>52.78</v>
      </c>
      <c r="E11" s="1">
        <v>3.37</v>
      </c>
      <c r="F11" s="1">
        <v>0.0</v>
      </c>
      <c r="G11" s="1">
        <v>3.37</v>
      </c>
      <c r="H11" s="1">
        <v>168.0</v>
      </c>
      <c r="I11" s="1">
        <v>49.79</v>
      </c>
      <c r="J11" s="1">
        <v>49.81</v>
      </c>
      <c r="K11" s="1" t="s">
        <v>44</v>
      </c>
      <c r="L11" s="1">
        <v>84.0</v>
      </c>
      <c r="M11" s="1">
        <v>84.0</v>
      </c>
    </row>
    <row r="12">
      <c r="A12" s="1" t="s">
        <v>41</v>
      </c>
      <c r="B12" s="1" t="s">
        <v>42</v>
      </c>
      <c r="C12" s="1">
        <v>52.97</v>
      </c>
      <c r="D12" s="1">
        <v>61.76</v>
      </c>
      <c r="E12" s="1">
        <v>8.79</v>
      </c>
      <c r="F12" s="1">
        <v>0.0</v>
      </c>
      <c r="G12" s="1">
        <v>8.79</v>
      </c>
      <c r="H12" s="1">
        <v>160.0</v>
      </c>
      <c r="I12" s="1">
        <v>18.21</v>
      </c>
      <c r="J12" s="1">
        <v>18.21</v>
      </c>
      <c r="K12" s="1" t="s">
        <v>43</v>
      </c>
      <c r="L12" s="1">
        <v>-160.0</v>
      </c>
      <c r="M12" s="1">
        <v>0.0</v>
      </c>
    </row>
    <row r="13">
      <c r="A13" s="1" t="s">
        <v>41</v>
      </c>
      <c r="B13" s="1" t="s">
        <v>42</v>
      </c>
      <c r="C13" s="1">
        <v>61.8</v>
      </c>
      <c r="D13" s="1">
        <v>68.92</v>
      </c>
      <c r="E13" s="1">
        <v>7.12</v>
      </c>
      <c r="F13" s="1">
        <v>0.0</v>
      </c>
      <c r="G13" s="1">
        <v>7.12</v>
      </c>
      <c r="H13" s="1">
        <v>160.0</v>
      </c>
      <c r="I13" s="1">
        <v>22.48</v>
      </c>
      <c r="J13" s="1">
        <v>22.48</v>
      </c>
      <c r="K13" s="1" t="s">
        <v>43</v>
      </c>
      <c r="L13" s="1">
        <v>-160.0</v>
      </c>
      <c r="M13" s="1">
        <v>0.0</v>
      </c>
    </row>
    <row r="14">
      <c r="A14" s="1" t="s">
        <v>41</v>
      </c>
      <c r="B14" s="1" t="s">
        <v>42</v>
      </c>
      <c r="C14" s="1">
        <v>68.98</v>
      </c>
      <c r="D14" s="1">
        <v>76.35</v>
      </c>
      <c r="E14" s="1">
        <v>7.38</v>
      </c>
      <c r="F14" s="1">
        <v>0.0</v>
      </c>
      <c r="G14" s="1">
        <v>7.38</v>
      </c>
      <c r="H14" s="1">
        <v>160.0</v>
      </c>
      <c r="I14" s="1">
        <v>21.69</v>
      </c>
      <c r="J14" s="1">
        <v>21.69</v>
      </c>
      <c r="K14" s="1" t="s">
        <v>43</v>
      </c>
      <c r="L14" s="1">
        <v>-160.0</v>
      </c>
      <c r="M14" s="1">
        <v>0.0</v>
      </c>
    </row>
    <row r="15">
      <c r="A15" s="1" t="s">
        <v>41</v>
      </c>
      <c r="B15" s="1" t="s">
        <v>42</v>
      </c>
      <c r="C15" s="1">
        <v>76.42</v>
      </c>
      <c r="D15" s="1">
        <v>85.05</v>
      </c>
      <c r="E15" s="1">
        <v>8.63</v>
      </c>
      <c r="F15" s="1">
        <v>0.0</v>
      </c>
      <c r="G15" s="1">
        <v>8.63</v>
      </c>
      <c r="H15" s="1">
        <v>160.0</v>
      </c>
      <c r="I15" s="1">
        <v>18.54</v>
      </c>
      <c r="J15" s="1">
        <v>18.54</v>
      </c>
      <c r="K15" s="1" t="s">
        <v>43</v>
      </c>
      <c r="L15" s="1">
        <v>-160.0</v>
      </c>
      <c r="M15" s="1">
        <v>0.0</v>
      </c>
    </row>
    <row r="16">
      <c r="A16" s="1" t="s">
        <v>41</v>
      </c>
      <c r="B16" s="1" t="s">
        <v>42</v>
      </c>
      <c r="C16" s="1">
        <v>85.09</v>
      </c>
      <c r="D16" s="1">
        <v>91.62</v>
      </c>
      <c r="E16" s="1">
        <v>6.53</v>
      </c>
      <c r="F16" s="1">
        <v>0.0</v>
      </c>
      <c r="G16" s="1">
        <v>6.53</v>
      </c>
      <c r="H16" s="1">
        <v>160.0</v>
      </c>
      <c r="I16" s="1">
        <v>24.49</v>
      </c>
      <c r="J16" s="1">
        <v>24.49</v>
      </c>
      <c r="K16" s="1" t="s">
        <v>43</v>
      </c>
      <c r="L16" s="1">
        <v>-160.0</v>
      </c>
      <c r="M16" s="1">
        <v>0.0</v>
      </c>
    </row>
    <row r="17">
      <c r="A17" s="1" t="s">
        <v>41</v>
      </c>
      <c r="B17" s="1" t="s">
        <v>42</v>
      </c>
      <c r="C17" s="1">
        <v>91.66</v>
      </c>
      <c r="D17" s="1">
        <v>99.64</v>
      </c>
      <c r="E17" s="1">
        <v>7.98</v>
      </c>
      <c r="F17" s="1">
        <v>0.0</v>
      </c>
      <c r="G17" s="1">
        <v>7.98</v>
      </c>
      <c r="H17" s="1">
        <v>160.0</v>
      </c>
      <c r="I17" s="1">
        <v>20.05</v>
      </c>
      <c r="J17" s="1">
        <v>20.05</v>
      </c>
      <c r="K17" s="1" t="s">
        <v>43</v>
      </c>
      <c r="L17" s="1">
        <v>-160.0</v>
      </c>
      <c r="M17" s="1">
        <v>0.0</v>
      </c>
    </row>
    <row r="18">
      <c r="A18" s="1" t="s">
        <v>41</v>
      </c>
      <c r="B18" s="1" t="s">
        <v>42</v>
      </c>
      <c r="C18" s="1">
        <v>99.67</v>
      </c>
      <c r="D18" s="1">
        <v>107.66</v>
      </c>
      <c r="E18" s="1">
        <v>7.99</v>
      </c>
      <c r="F18" s="1">
        <v>0.0</v>
      </c>
      <c r="G18" s="1">
        <v>7.99</v>
      </c>
      <c r="H18" s="1">
        <v>160.0</v>
      </c>
      <c r="I18" s="1">
        <v>20.02</v>
      </c>
      <c r="J18" s="1">
        <v>20.02</v>
      </c>
      <c r="K18" s="1" t="s">
        <v>43</v>
      </c>
      <c r="L18" s="1">
        <v>-160.0</v>
      </c>
      <c r="M18" s="1">
        <v>0.0</v>
      </c>
    </row>
    <row r="19">
      <c r="A19" s="1" t="s">
        <v>41</v>
      </c>
      <c r="B19" s="1" t="s">
        <v>42</v>
      </c>
      <c r="C19" s="1">
        <v>107.77</v>
      </c>
      <c r="D19" s="1">
        <v>110.23</v>
      </c>
      <c r="E19" s="1">
        <v>2.46</v>
      </c>
      <c r="F19" s="1">
        <v>0.0</v>
      </c>
      <c r="G19" s="1">
        <v>2.45</v>
      </c>
      <c r="H19" s="1">
        <v>168.0</v>
      </c>
      <c r="I19" s="1">
        <v>68.41</v>
      </c>
      <c r="J19" s="1">
        <v>68.46</v>
      </c>
      <c r="K19" s="1" t="s">
        <v>44</v>
      </c>
      <c r="L19" s="1">
        <v>84.0</v>
      </c>
      <c r="M19" s="1">
        <v>84.0</v>
      </c>
    </row>
    <row r="20">
      <c r="A20" s="1" t="s">
        <v>41</v>
      </c>
      <c r="B20" s="1" t="s">
        <v>42</v>
      </c>
      <c r="C20" s="1">
        <v>110.4</v>
      </c>
      <c r="D20" s="1">
        <v>112.76</v>
      </c>
      <c r="E20" s="1">
        <v>2.36</v>
      </c>
      <c r="F20" s="1">
        <v>0.0</v>
      </c>
      <c r="G20" s="1">
        <v>2.36</v>
      </c>
      <c r="H20" s="1">
        <v>168.0</v>
      </c>
      <c r="I20" s="1">
        <v>71.07</v>
      </c>
      <c r="J20" s="1">
        <v>71.13</v>
      </c>
      <c r="K20" s="1" t="s">
        <v>44</v>
      </c>
      <c r="L20" s="1">
        <v>84.0</v>
      </c>
      <c r="M20" s="1">
        <v>84.0</v>
      </c>
    </row>
    <row r="21">
      <c r="A21" s="1" t="s">
        <v>41</v>
      </c>
      <c r="B21" s="1" t="s">
        <v>42</v>
      </c>
      <c r="C21" s="1">
        <v>113.01</v>
      </c>
      <c r="D21" s="1">
        <v>115.21</v>
      </c>
      <c r="E21" s="1">
        <v>2.21</v>
      </c>
      <c r="F21" s="1">
        <v>0.0</v>
      </c>
      <c r="G21" s="1">
        <v>2.2</v>
      </c>
      <c r="H21" s="1">
        <v>168.0</v>
      </c>
      <c r="I21" s="1">
        <v>76.17</v>
      </c>
      <c r="J21" s="1">
        <v>76.22</v>
      </c>
      <c r="K21" s="1" t="s">
        <v>44</v>
      </c>
      <c r="L21" s="1">
        <v>84.0</v>
      </c>
      <c r="M21" s="1">
        <v>84.0</v>
      </c>
    </row>
    <row r="22">
      <c r="A22" s="1" t="s">
        <v>41</v>
      </c>
      <c r="B22" s="1" t="s">
        <v>42</v>
      </c>
      <c r="C22" s="1">
        <v>115.45</v>
      </c>
      <c r="D22" s="1">
        <v>122.07</v>
      </c>
      <c r="E22" s="1">
        <v>6.62</v>
      </c>
      <c r="F22" s="1">
        <v>0.0</v>
      </c>
      <c r="G22" s="1">
        <v>6.62</v>
      </c>
      <c r="H22" s="1">
        <v>160.0</v>
      </c>
      <c r="I22" s="1">
        <v>24.16</v>
      </c>
      <c r="J22" s="1">
        <v>24.16</v>
      </c>
      <c r="K22" s="1" t="s">
        <v>43</v>
      </c>
      <c r="L22" s="1">
        <v>-160.0</v>
      </c>
      <c r="M22" s="1">
        <v>0.0</v>
      </c>
    </row>
    <row r="23">
      <c r="A23" s="1" t="s">
        <v>41</v>
      </c>
      <c r="B23" s="1" t="s">
        <v>42</v>
      </c>
      <c r="C23" s="1">
        <v>122.17</v>
      </c>
      <c r="D23" s="1">
        <v>129.9</v>
      </c>
      <c r="E23" s="1">
        <v>7.73</v>
      </c>
      <c r="F23" s="1">
        <v>0.0</v>
      </c>
      <c r="G23" s="1">
        <v>7.73</v>
      </c>
      <c r="H23" s="1">
        <v>160.0</v>
      </c>
      <c r="I23" s="1">
        <v>20.69</v>
      </c>
      <c r="J23" s="1">
        <v>20.69</v>
      </c>
      <c r="K23" s="1" t="s">
        <v>43</v>
      </c>
      <c r="L23" s="1">
        <v>-160.0</v>
      </c>
      <c r="M23" s="1">
        <v>0.0</v>
      </c>
    </row>
    <row r="24">
      <c r="A24" s="1" t="s">
        <v>41</v>
      </c>
      <c r="B24" s="1" t="s">
        <v>42</v>
      </c>
      <c r="C24" s="1">
        <v>130.14</v>
      </c>
      <c r="D24" s="1">
        <v>136.85</v>
      </c>
      <c r="E24" s="1">
        <v>6.71</v>
      </c>
      <c r="F24" s="1">
        <v>0.0</v>
      </c>
      <c r="G24" s="1">
        <v>6.71</v>
      </c>
      <c r="H24" s="1">
        <v>160.0</v>
      </c>
      <c r="I24" s="1">
        <v>23.84</v>
      </c>
      <c r="J24" s="1">
        <v>23.84</v>
      </c>
      <c r="K24" s="1" t="s">
        <v>43</v>
      </c>
      <c r="L24" s="1">
        <v>-160.0</v>
      </c>
      <c r="M24" s="1">
        <v>0.0</v>
      </c>
    </row>
    <row r="25">
      <c r="A25" s="1" t="s">
        <v>41</v>
      </c>
      <c r="B25" s="1" t="s">
        <v>42</v>
      </c>
      <c r="C25" s="1">
        <v>136.97</v>
      </c>
      <c r="D25" s="1">
        <v>144.7</v>
      </c>
      <c r="E25" s="1">
        <v>7.73</v>
      </c>
      <c r="F25" s="1">
        <v>0.0</v>
      </c>
      <c r="G25" s="1">
        <v>7.73</v>
      </c>
      <c r="H25" s="1">
        <v>160.0</v>
      </c>
      <c r="I25" s="1">
        <v>20.7</v>
      </c>
      <c r="J25" s="1">
        <v>20.7</v>
      </c>
      <c r="K25" s="1" t="s">
        <v>43</v>
      </c>
      <c r="L25" s="1">
        <v>-160.0</v>
      </c>
      <c r="M25" s="1">
        <v>0.0</v>
      </c>
    </row>
    <row r="26">
      <c r="A26" s="1" t="s">
        <v>41</v>
      </c>
      <c r="B26" s="1" t="s">
        <v>42</v>
      </c>
      <c r="C26" s="1">
        <v>144.75</v>
      </c>
      <c r="D26" s="1">
        <v>150.44</v>
      </c>
      <c r="E26" s="1">
        <v>5.69</v>
      </c>
      <c r="F26" s="1">
        <v>0.0</v>
      </c>
      <c r="G26" s="1">
        <v>5.69</v>
      </c>
      <c r="H26" s="1">
        <v>160.0</v>
      </c>
      <c r="I26" s="1">
        <v>28.1</v>
      </c>
      <c r="J26" s="1">
        <v>28.1</v>
      </c>
      <c r="K26" s="1" t="s">
        <v>43</v>
      </c>
      <c r="L26" s="1">
        <v>-160.0</v>
      </c>
      <c r="M26" s="1">
        <v>0.0</v>
      </c>
    </row>
    <row r="27">
      <c r="A27" s="1" t="s">
        <v>41</v>
      </c>
      <c r="B27" s="1" t="s">
        <v>42</v>
      </c>
      <c r="C27" s="1">
        <v>150.55</v>
      </c>
      <c r="D27" s="1">
        <v>153.37</v>
      </c>
      <c r="E27" s="1">
        <v>2.82</v>
      </c>
      <c r="F27" s="1">
        <v>0.0</v>
      </c>
      <c r="G27" s="1">
        <v>2.82</v>
      </c>
      <c r="H27" s="1">
        <v>160.0</v>
      </c>
      <c r="I27" s="1">
        <v>56.75</v>
      </c>
      <c r="J27" s="1">
        <v>56.75</v>
      </c>
      <c r="K27" s="1" t="s">
        <v>43</v>
      </c>
      <c r="L27" s="1">
        <v>-160.0</v>
      </c>
      <c r="M27" s="1">
        <v>0.0</v>
      </c>
    </row>
    <row r="28">
      <c r="A28" s="1" t="s">
        <v>41</v>
      </c>
      <c r="B28" s="1" t="s">
        <v>42</v>
      </c>
      <c r="C28" s="1">
        <v>153.4</v>
      </c>
      <c r="D28" s="1">
        <v>161.29</v>
      </c>
      <c r="E28" s="1">
        <v>7.89</v>
      </c>
      <c r="F28" s="1">
        <v>0.0</v>
      </c>
      <c r="G28" s="1">
        <v>7.89</v>
      </c>
      <c r="H28" s="1">
        <v>160.0</v>
      </c>
      <c r="I28" s="1">
        <v>20.29</v>
      </c>
      <c r="J28" s="1">
        <v>20.29</v>
      </c>
      <c r="K28" s="1" t="s">
        <v>43</v>
      </c>
      <c r="L28" s="1">
        <v>-160.0</v>
      </c>
      <c r="M28" s="1">
        <v>0.0</v>
      </c>
    </row>
    <row r="29">
      <c r="A29" s="1" t="s">
        <v>41</v>
      </c>
      <c r="B29" s="1" t="s">
        <v>42</v>
      </c>
      <c r="C29" s="1">
        <v>161.34</v>
      </c>
      <c r="D29" s="1">
        <v>164.27</v>
      </c>
      <c r="E29" s="1">
        <v>2.92</v>
      </c>
      <c r="F29" s="1">
        <v>0.0</v>
      </c>
      <c r="G29" s="1">
        <v>2.92</v>
      </c>
      <c r="H29" s="1">
        <v>168.0</v>
      </c>
      <c r="I29" s="1">
        <v>57.47</v>
      </c>
      <c r="J29" s="1">
        <v>57.5</v>
      </c>
      <c r="K29" s="1" t="s">
        <v>44</v>
      </c>
      <c r="L29" s="1">
        <v>84.0</v>
      </c>
      <c r="M29" s="1">
        <v>84.0</v>
      </c>
    </row>
    <row r="30">
      <c r="A30" s="1" t="s">
        <v>41</v>
      </c>
      <c r="B30" s="1" t="s">
        <v>42</v>
      </c>
      <c r="C30" s="1">
        <v>164.54</v>
      </c>
      <c r="D30" s="1">
        <v>167.04</v>
      </c>
      <c r="E30" s="1">
        <v>2.5</v>
      </c>
      <c r="F30" s="1">
        <v>0.0</v>
      </c>
      <c r="G30" s="1">
        <v>2.5</v>
      </c>
      <c r="H30" s="1">
        <v>168.0</v>
      </c>
      <c r="I30" s="1">
        <v>67.22</v>
      </c>
      <c r="J30" s="1">
        <v>67.26</v>
      </c>
      <c r="K30" s="1" t="s">
        <v>44</v>
      </c>
      <c r="L30" s="1">
        <v>84.0</v>
      </c>
      <c r="M30" s="1">
        <v>84.0</v>
      </c>
    </row>
    <row r="31">
      <c r="A31" s="1" t="s">
        <v>41</v>
      </c>
      <c r="B31" s="1" t="s">
        <v>42</v>
      </c>
      <c r="C31" s="1">
        <v>167.83</v>
      </c>
      <c r="D31" s="1">
        <v>170.35</v>
      </c>
      <c r="E31" s="1">
        <v>2.53</v>
      </c>
      <c r="F31" s="1">
        <v>0.0</v>
      </c>
      <c r="G31" s="1">
        <v>2.53</v>
      </c>
      <c r="H31" s="1">
        <v>168.0</v>
      </c>
      <c r="I31" s="1">
        <v>66.46</v>
      </c>
      <c r="J31" s="1">
        <v>66.5</v>
      </c>
      <c r="K31" s="1" t="s">
        <v>44</v>
      </c>
      <c r="L31" s="1">
        <v>84.0</v>
      </c>
      <c r="M31" s="1">
        <v>84.0</v>
      </c>
    </row>
    <row r="32">
      <c r="A32" s="1" t="s">
        <v>41</v>
      </c>
      <c r="B32" s="1" t="s">
        <v>42</v>
      </c>
      <c r="C32" s="1">
        <v>170.57</v>
      </c>
      <c r="D32" s="1">
        <v>176.05</v>
      </c>
      <c r="E32" s="1">
        <v>5.48</v>
      </c>
      <c r="F32" s="1">
        <v>0.0</v>
      </c>
      <c r="G32" s="1">
        <v>5.48</v>
      </c>
      <c r="H32" s="1">
        <v>160.0</v>
      </c>
      <c r="I32" s="1">
        <v>29.2</v>
      </c>
      <c r="J32" s="1">
        <v>29.2</v>
      </c>
      <c r="K32" s="1" t="s">
        <v>43</v>
      </c>
      <c r="L32" s="1">
        <v>-160.0</v>
      </c>
      <c r="M32" s="1">
        <v>0.0</v>
      </c>
    </row>
    <row r="33">
      <c r="A33" s="1" t="s">
        <v>41</v>
      </c>
      <c r="B33" s="1" t="s">
        <v>42</v>
      </c>
      <c r="C33" s="1">
        <v>176.08</v>
      </c>
      <c r="D33" s="1">
        <v>183.86</v>
      </c>
      <c r="E33" s="1">
        <v>7.78</v>
      </c>
      <c r="F33" s="1">
        <v>0.0</v>
      </c>
      <c r="G33" s="1">
        <v>7.78</v>
      </c>
      <c r="H33" s="1">
        <v>160.0</v>
      </c>
      <c r="I33" s="1">
        <v>20.56</v>
      </c>
      <c r="J33" s="1">
        <v>20.56</v>
      </c>
      <c r="K33" s="1" t="s">
        <v>43</v>
      </c>
      <c r="L33" s="1">
        <v>-160.0</v>
      </c>
      <c r="M33" s="1">
        <v>0.0</v>
      </c>
    </row>
    <row r="34">
      <c r="A34" s="1" t="s">
        <v>41</v>
      </c>
      <c r="B34" s="1" t="s">
        <v>42</v>
      </c>
      <c r="C34" s="1">
        <v>183.9</v>
      </c>
      <c r="D34" s="1">
        <v>189.54</v>
      </c>
      <c r="E34" s="1">
        <v>5.64</v>
      </c>
      <c r="F34" s="1">
        <v>0.0</v>
      </c>
      <c r="G34" s="1">
        <v>5.64</v>
      </c>
      <c r="H34" s="1">
        <v>160.0</v>
      </c>
      <c r="I34" s="1">
        <v>28.39</v>
      </c>
      <c r="J34" s="1">
        <v>28.39</v>
      </c>
      <c r="K34" s="1" t="s">
        <v>43</v>
      </c>
      <c r="L34" s="1">
        <v>-160.0</v>
      </c>
      <c r="M34" s="1">
        <v>0.0</v>
      </c>
    </row>
    <row r="35">
      <c r="A35" s="1" t="s">
        <v>41</v>
      </c>
      <c r="B35" s="1" t="s">
        <v>42</v>
      </c>
      <c r="C35" s="1">
        <v>189.56</v>
      </c>
      <c r="D35" s="1">
        <v>197.73</v>
      </c>
      <c r="E35" s="1">
        <v>8.17</v>
      </c>
      <c r="F35" s="1">
        <v>0.0</v>
      </c>
      <c r="G35" s="1">
        <v>8.17</v>
      </c>
      <c r="H35" s="1">
        <v>160.0</v>
      </c>
      <c r="I35" s="1">
        <v>19.58</v>
      </c>
      <c r="J35" s="1">
        <v>19.58</v>
      </c>
      <c r="K35" s="1" t="s">
        <v>43</v>
      </c>
      <c r="L35" s="1">
        <v>-160.0</v>
      </c>
      <c r="M35" s="1">
        <v>0.0</v>
      </c>
    </row>
    <row r="36">
      <c r="A36" s="1" t="s">
        <v>41</v>
      </c>
      <c r="B36" s="1" t="s">
        <v>42</v>
      </c>
      <c r="C36" s="1">
        <v>197.74</v>
      </c>
      <c r="D36" s="1">
        <v>204.39</v>
      </c>
      <c r="E36" s="1">
        <v>6.64</v>
      </c>
      <c r="F36" s="1">
        <v>0.0</v>
      </c>
      <c r="G36" s="1">
        <v>6.64</v>
      </c>
      <c r="H36" s="1">
        <v>160.0</v>
      </c>
      <c r="I36" s="1">
        <v>24.08</v>
      </c>
      <c r="J36" s="1">
        <v>24.08</v>
      </c>
      <c r="K36" s="1" t="s">
        <v>43</v>
      </c>
      <c r="L36" s="1">
        <v>-160.0</v>
      </c>
      <c r="M36" s="1">
        <v>0.0</v>
      </c>
    </row>
    <row r="37">
      <c r="A37" s="1" t="s">
        <v>41</v>
      </c>
      <c r="B37" s="1" t="s">
        <v>42</v>
      </c>
      <c r="C37" s="1">
        <v>204.43</v>
      </c>
      <c r="D37" s="1">
        <v>210.77</v>
      </c>
      <c r="E37" s="1">
        <v>6.34</v>
      </c>
      <c r="F37" s="1">
        <v>0.0</v>
      </c>
      <c r="G37" s="1">
        <v>6.34</v>
      </c>
      <c r="H37" s="1">
        <v>160.0</v>
      </c>
      <c r="I37" s="1">
        <v>25.25</v>
      </c>
      <c r="J37" s="1">
        <v>25.25</v>
      </c>
      <c r="K37" s="1" t="s">
        <v>43</v>
      </c>
      <c r="L37" s="1">
        <v>-160.0</v>
      </c>
      <c r="M37" s="1">
        <v>0.0</v>
      </c>
    </row>
    <row r="38">
      <c r="A38" s="1" t="s">
        <v>41</v>
      </c>
      <c r="B38" s="1" t="s">
        <v>42</v>
      </c>
      <c r="C38" s="1">
        <v>210.89</v>
      </c>
      <c r="D38" s="1">
        <v>219.37</v>
      </c>
      <c r="E38" s="1">
        <v>8.47</v>
      </c>
      <c r="F38" s="1">
        <v>0.0</v>
      </c>
      <c r="G38" s="1">
        <v>8.47</v>
      </c>
      <c r="H38" s="1">
        <v>160.0</v>
      </c>
      <c r="I38" s="1">
        <v>18.88</v>
      </c>
      <c r="J38" s="1">
        <v>18.88</v>
      </c>
      <c r="K38" s="1" t="s">
        <v>43</v>
      </c>
      <c r="L38" s="1">
        <v>-160.0</v>
      </c>
      <c r="M38" s="1">
        <v>0.0</v>
      </c>
    </row>
    <row r="39">
      <c r="A39" s="1" t="s">
        <v>41</v>
      </c>
      <c r="B39" s="1" t="s">
        <v>42</v>
      </c>
      <c r="C39" s="1">
        <v>219.4</v>
      </c>
      <c r="D39" s="1">
        <v>221.97</v>
      </c>
      <c r="E39" s="1">
        <v>2.57</v>
      </c>
      <c r="F39" s="1">
        <v>0.0</v>
      </c>
      <c r="G39" s="1">
        <v>2.57</v>
      </c>
      <c r="H39" s="1">
        <v>168.0</v>
      </c>
      <c r="I39" s="1">
        <v>65.28</v>
      </c>
      <c r="J39" s="1">
        <v>65.32</v>
      </c>
      <c r="K39" s="1" t="s">
        <v>44</v>
      </c>
      <c r="L39" s="1">
        <v>84.0</v>
      </c>
      <c r="M39" s="1">
        <v>84.0</v>
      </c>
    </row>
    <row r="40">
      <c r="A40" s="1" t="s">
        <v>41</v>
      </c>
      <c r="B40" s="1" t="s">
        <v>42</v>
      </c>
      <c r="C40" s="1">
        <v>222.23</v>
      </c>
      <c r="D40" s="1">
        <v>224.83</v>
      </c>
      <c r="E40" s="1">
        <v>2.6</v>
      </c>
      <c r="F40" s="1">
        <v>0.0</v>
      </c>
      <c r="G40" s="1">
        <v>2.6</v>
      </c>
      <c r="H40" s="1">
        <v>168.0</v>
      </c>
      <c r="I40" s="1">
        <v>64.58</v>
      </c>
      <c r="J40" s="1">
        <v>64.62</v>
      </c>
      <c r="K40" s="1" t="s">
        <v>44</v>
      </c>
      <c r="L40" s="1">
        <v>84.0</v>
      </c>
      <c r="M40" s="1">
        <v>84.0</v>
      </c>
    </row>
    <row r="41">
      <c r="A41" s="1" t="s">
        <v>41</v>
      </c>
      <c r="B41" s="1" t="s">
        <v>42</v>
      </c>
      <c r="C41" s="1">
        <v>225.08</v>
      </c>
      <c r="D41" s="1">
        <v>228.35</v>
      </c>
      <c r="E41" s="1">
        <v>3.27</v>
      </c>
      <c r="F41" s="1">
        <v>0.0</v>
      </c>
      <c r="G41" s="1">
        <v>3.27</v>
      </c>
      <c r="H41" s="1">
        <v>168.0</v>
      </c>
      <c r="I41" s="1">
        <v>51.35</v>
      </c>
      <c r="J41" s="1">
        <v>51.37</v>
      </c>
      <c r="K41" s="1" t="s">
        <v>44</v>
      </c>
      <c r="L41" s="1">
        <v>84.0</v>
      </c>
      <c r="M41" s="1">
        <v>84.0</v>
      </c>
    </row>
    <row r="42">
      <c r="A42" s="1" t="s">
        <v>41</v>
      </c>
      <c r="B42" s="1" t="s">
        <v>42</v>
      </c>
      <c r="C42" s="1">
        <v>228.63</v>
      </c>
      <c r="D42" s="1">
        <v>236.22</v>
      </c>
      <c r="E42" s="1">
        <v>7.58</v>
      </c>
      <c r="F42" s="1">
        <v>0.0</v>
      </c>
      <c r="G42" s="1">
        <v>7.58</v>
      </c>
      <c r="H42" s="1">
        <v>160.0</v>
      </c>
      <c r="I42" s="1">
        <v>21.1</v>
      </c>
      <c r="J42" s="1">
        <v>21.1</v>
      </c>
      <c r="K42" s="1" t="s">
        <v>43</v>
      </c>
      <c r="L42" s="1">
        <v>-160.0</v>
      </c>
      <c r="M42" s="1">
        <v>0.0</v>
      </c>
    </row>
    <row r="43">
      <c r="A43" s="1" t="s">
        <v>41</v>
      </c>
      <c r="B43" s="1" t="s">
        <v>42</v>
      </c>
      <c r="C43" s="1">
        <v>236.23</v>
      </c>
      <c r="D43" s="1">
        <v>242.47</v>
      </c>
      <c r="E43" s="1">
        <v>6.24</v>
      </c>
      <c r="F43" s="1">
        <v>0.0</v>
      </c>
      <c r="G43" s="1">
        <v>6.24</v>
      </c>
      <c r="H43" s="1">
        <v>160.0</v>
      </c>
      <c r="I43" s="1">
        <v>25.63</v>
      </c>
      <c r="J43" s="1">
        <v>25.63</v>
      </c>
      <c r="K43" s="1" t="s">
        <v>43</v>
      </c>
      <c r="L43" s="1">
        <v>-160.0</v>
      </c>
      <c r="M43" s="1">
        <v>0.0</v>
      </c>
    </row>
    <row r="44">
      <c r="A44" s="1" t="s">
        <v>41</v>
      </c>
      <c r="B44" s="1" t="s">
        <v>42</v>
      </c>
      <c r="C44" s="1">
        <v>242.5</v>
      </c>
      <c r="D44" s="1">
        <v>247.82</v>
      </c>
      <c r="E44" s="1">
        <v>5.31</v>
      </c>
      <c r="F44" s="1">
        <v>0.0</v>
      </c>
      <c r="G44" s="1">
        <v>5.31</v>
      </c>
      <c r="H44" s="1">
        <v>160.0</v>
      </c>
      <c r="I44" s="1">
        <v>30.11</v>
      </c>
      <c r="J44" s="1">
        <v>30.11</v>
      </c>
      <c r="K44" s="1" t="s">
        <v>43</v>
      </c>
      <c r="L44" s="1">
        <v>-160.0</v>
      </c>
      <c r="M44" s="1">
        <v>0.0</v>
      </c>
    </row>
    <row r="45">
      <c r="A45" s="1" t="s">
        <v>41</v>
      </c>
      <c r="B45" s="1" t="s">
        <v>42</v>
      </c>
      <c r="C45" s="1">
        <v>247.85</v>
      </c>
      <c r="D45" s="1">
        <v>257.77</v>
      </c>
      <c r="E45" s="1">
        <v>9.92</v>
      </c>
      <c r="F45" s="1">
        <v>0.0</v>
      </c>
      <c r="G45" s="1">
        <v>9.92</v>
      </c>
      <c r="H45" s="1">
        <v>160.0</v>
      </c>
      <c r="I45" s="1">
        <v>16.13</v>
      </c>
      <c r="J45" s="1">
        <v>16.13</v>
      </c>
      <c r="K45" s="1" t="s">
        <v>43</v>
      </c>
      <c r="L45" s="1">
        <v>-160.0</v>
      </c>
      <c r="M45" s="1">
        <v>0.0</v>
      </c>
    </row>
    <row r="46">
      <c r="A46" s="1" t="s">
        <v>41</v>
      </c>
      <c r="B46" s="1" t="s">
        <v>42</v>
      </c>
      <c r="C46" s="1">
        <v>257.78</v>
      </c>
      <c r="D46" s="1">
        <v>262.48</v>
      </c>
      <c r="E46" s="1">
        <v>4.7</v>
      </c>
      <c r="F46" s="1">
        <v>0.0</v>
      </c>
      <c r="G46" s="1">
        <v>4.7</v>
      </c>
      <c r="H46" s="1">
        <v>160.0</v>
      </c>
      <c r="I46" s="1">
        <v>34.08</v>
      </c>
      <c r="J46" s="1">
        <v>34.08</v>
      </c>
      <c r="K46" s="1" t="s">
        <v>43</v>
      </c>
      <c r="L46" s="1">
        <v>-160.0</v>
      </c>
      <c r="M46" s="1">
        <v>0.0</v>
      </c>
    </row>
    <row r="47">
      <c r="A47" s="1" t="s">
        <v>41</v>
      </c>
      <c r="B47" s="1" t="s">
        <v>42</v>
      </c>
      <c r="C47" s="1">
        <v>262.49</v>
      </c>
      <c r="D47" s="1">
        <v>270.97</v>
      </c>
      <c r="E47" s="1">
        <v>8.47</v>
      </c>
      <c r="F47" s="1">
        <v>0.0</v>
      </c>
      <c r="G47" s="1">
        <v>8.47</v>
      </c>
      <c r="H47" s="1">
        <v>160.0</v>
      </c>
      <c r="I47" s="1">
        <v>18.88</v>
      </c>
      <c r="J47" s="1">
        <v>18.88</v>
      </c>
      <c r="K47" s="1" t="s">
        <v>43</v>
      </c>
      <c r="L47" s="1">
        <v>-160.0</v>
      </c>
      <c r="M47" s="1">
        <v>0.0</v>
      </c>
    </row>
    <row r="48">
      <c r="A48" s="1" t="s">
        <v>41</v>
      </c>
      <c r="B48" s="1" t="s">
        <v>42</v>
      </c>
      <c r="C48" s="1">
        <v>271.1</v>
      </c>
      <c r="D48" s="1">
        <v>278.93</v>
      </c>
      <c r="E48" s="1">
        <v>7.83</v>
      </c>
      <c r="F48" s="1">
        <v>0.0</v>
      </c>
      <c r="G48" s="1">
        <v>7.83</v>
      </c>
      <c r="H48" s="1">
        <v>160.0</v>
      </c>
      <c r="I48" s="1">
        <v>20.44</v>
      </c>
      <c r="J48" s="1">
        <v>20.44</v>
      </c>
      <c r="K48" s="1" t="s">
        <v>43</v>
      </c>
      <c r="L48" s="1">
        <v>-160.0</v>
      </c>
      <c r="M48" s="1">
        <v>0.0</v>
      </c>
    </row>
    <row r="49">
      <c r="A49" s="1" t="s">
        <v>41</v>
      </c>
      <c r="B49" s="1" t="s">
        <v>42</v>
      </c>
      <c r="C49" s="1">
        <v>278.96</v>
      </c>
      <c r="D49" s="1">
        <v>281.68</v>
      </c>
      <c r="E49" s="1">
        <v>2.72</v>
      </c>
      <c r="F49" s="1">
        <v>0.0</v>
      </c>
      <c r="G49" s="1">
        <v>2.72</v>
      </c>
      <c r="H49" s="1">
        <v>168.0</v>
      </c>
      <c r="I49" s="1">
        <v>61.81</v>
      </c>
      <c r="J49" s="1">
        <v>61.84</v>
      </c>
      <c r="K49" s="1" t="s">
        <v>44</v>
      </c>
      <c r="L49" s="1">
        <v>84.0</v>
      </c>
      <c r="M49" s="1">
        <v>84.0</v>
      </c>
    </row>
    <row r="50">
      <c r="A50" s="1" t="s">
        <v>41</v>
      </c>
      <c r="B50" s="1" t="s">
        <v>42</v>
      </c>
      <c r="C50" s="1">
        <v>281.95</v>
      </c>
      <c r="D50" s="1">
        <v>285.79</v>
      </c>
      <c r="E50" s="1">
        <v>3.84</v>
      </c>
      <c r="F50" s="1">
        <v>0.0</v>
      </c>
      <c r="G50" s="1">
        <v>3.84</v>
      </c>
      <c r="H50" s="1">
        <v>168.0</v>
      </c>
      <c r="I50" s="1">
        <v>43.71</v>
      </c>
      <c r="J50" s="1">
        <v>43.73</v>
      </c>
      <c r="K50" s="1" t="s">
        <v>44</v>
      </c>
      <c r="L50" s="1">
        <v>84.0</v>
      </c>
      <c r="M50" s="1">
        <v>84.0</v>
      </c>
    </row>
    <row r="51">
      <c r="A51" s="1" t="s">
        <v>41</v>
      </c>
      <c r="B51" s="1" t="s">
        <v>42</v>
      </c>
      <c r="C51" s="1">
        <v>285.95</v>
      </c>
      <c r="D51" s="1">
        <v>288.44</v>
      </c>
      <c r="E51" s="1">
        <v>2.49</v>
      </c>
      <c r="F51" s="1">
        <v>0.0</v>
      </c>
      <c r="G51" s="1">
        <v>2.49</v>
      </c>
      <c r="H51" s="1">
        <v>168.0</v>
      </c>
      <c r="I51" s="1">
        <v>67.54</v>
      </c>
      <c r="J51" s="1">
        <v>67.58</v>
      </c>
      <c r="K51" s="1" t="s">
        <v>44</v>
      </c>
      <c r="L51" s="1">
        <v>84.0</v>
      </c>
      <c r="M51" s="1">
        <v>84.0</v>
      </c>
    </row>
    <row r="52">
      <c r="A52" s="1" t="s">
        <v>41</v>
      </c>
      <c r="B52" s="1" t="s">
        <v>42</v>
      </c>
      <c r="C52" s="1">
        <v>288.88</v>
      </c>
      <c r="D52" s="1">
        <v>297.55</v>
      </c>
      <c r="E52" s="1">
        <v>8.67</v>
      </c>
      <c r="F52" s="1">
        <v>0.0</v>
      </c>
      <c r="G52" s="1">
        <v>8.67</v>
      </c>
      <c r="H52" s="1">
        <v>160.0</v>
      </c>
      <c r="I52" s="1">
        <v>18.45</v>
      </c>
      <c r="J52" s="1">
        <v>18.45</v>
      </c>
      <c r="K52" s="1" t="s">
        <v>43</v>
      </c>
      <c r="L52" s="1">
        <v>-160.0</v>
      </c>
      <c r="M52" s="1">
        <v>0.0</v>
      </c>
    </row>
    <row r="53">
      <c r="A53" s="1" t="s">
        <v>41</v>
      </c>
      <c r="B53" s="1" t="s">
        <v>42</v>
      </c>
      <c r="C53" s="1">
        <v>297.73</v>
      </c>
      <c r="D53" s="1">
        <v>305.35</v>
      </c>
      <c r="E53" s="1">
        <v>7.62</v>
      </c>
      <c r="F53" s="1">
        <v>0.0</v>
      </c>
      <c r="G53" s="1">
        <v>7.62</v>
      </c>
      <c r="H53" s="1">
        <v>160.0</v>
      </c>
      <c r="I53" s="1">
        <v>20.99</v>
      </c>
      <c r="J53" s="1">
        <v>20.99</v>
      </c>
      <c r="K53" s="1" t="s">
        <v>43</v>
      </c>
      <c r="L53" s="1">
        <v>-160.0</v>
      </c>
      <c r="M53" s="1">
        <v>0.0</v>
      </c>
    </row>
    <row r="54">
      <c r="A54" s="1" t="s">
        <v>41</v>
      </c>
      <c r="B54" s="1" t="s">
        <v>42</v>
      </c>
      <c r="C54" s="1">
        <v>305.38</v>
      </c>
      <c r="D54" s="1">
        <v>312.86</v>
      </c>
      <c r="E54" s="1">
        <v>7.48</v>
      </c>
      <c r="F54" s="1">
        <v>0.0</v>
      </c>
      <c r="G54" s="1">
        <v>7.48</v>
      </c>
      <c r="H54" s="1">
        <v>160.0</v>
      </c>
      <c r="I54" s="1">
        <v>21.39</v>
      </c>
      <c r="J54" s="1">
        <v>21.39</v>
      </c>
      <c r="K54" s="1" t="s">
        <v>43</v>
      </c>
      <c r="L54" s="1">
        <v>-160.0</v>
      </c>
      <c r="M54" s="1">
        <v>0.0</v>
      </c>
    </row>
    <row r="55">
      <c r="A55" s="1" t="s">
        <v>41</v>
      </c>
      <c r="B55" s="1" t="s">
        <v>42</v>
      </c>
      <c r="C55" s="1">
        <v>312.89</v>
      </c>
      <c r="D55" s="1">
        <v>320.09</v>
      </c>
      <c r="E55" s="1">
        <v>7.2</v>
      </c>
      <c r="F55" s="1">
        <v>0.0</v>
      </c>
      <c r="G55" s="1">
        <v>7.2</v>
      </c>
      <c r="H55" s="1">
        <v>160.0</v>
      </c>
      <c r="I55" s="1">
        <v>22.22</v>
      </c>
      <c r="J55" s="1">
        <v>22.22</v>
      </c>
      <c r="K55" s="1" t="s">
        <v>43</v>
      </c>
      <c r="L55" s="1">
        <v>-160.0</v>
      </c>
      <c r="M55" s="1">
        <v>0.0</v>
      </c>
    </row>
    <row r="56">
      <c r="A56" s="1" t="s">
        <v>41</v>
      </c>
      <c r="B56" s="1" t="s">
        <v>42</v>
      </c>
      <c r="C56" s="1">
        <v>320.12</v>
      </c>
      <c r="D56" s="1">
        <v>326.92</v>
      </c>
      <c r="E56" s="1">
        <v>6.79</v>
      </c>
      <c r="F56" s="1">
        <v>0.0</v>
      </c>
      <c r="G56" s="1">
        <v>6.79</v>
      </c>
      <c r="H56" s="1">
        <v>160.0</v>
      </c>
      <c r="I56" s="1">
        <v>23.55</v>
      </c>
      <c r="J56" s="1">
        <v>23.55</v>
      </c>
      <c r="K56" s="1" t="s">
        <v>43</v>
      </c>
      <c r="L56" s="1">
        <v>-160.0</v>
      </c>
      <c r="M56" s="1">
        <v>0.0</v>
      </c>
    </row>
    <row r="57">
      <c r="A57" s="1" t="s">
        <v>41</v>
      </c>
      <c r="B57" s="1" t="s">
        <v>42</v>
      </c>
      <c r="C57" s="1">
        <v>326.97</v>
      </c>
      <c r="D57" s="1">
        <v>335.38</v>
      </c>
      <c r="E57" s="1">
        <v>8.4</v>
      </c>
      <c r="F57" s="1">
        <v>0.0</v>
      </c>
      <c r="G57" s="1">
        <v>8.4</v>
      </c>
      <c r="H57" s="1">
        <v>160.0</v>
      </c>
      <c r="I57" s="1">
        <v>19.04</v>
      </c>
      <c r="J57" s="1">
        <v>19.04</v>
      </c>
      <c r="K57" s="1" t="s">
        <v>43</v>
      </c>
      <c r="L57" s="1">
        <v>-160.0</v>
      </c>
      <c r="M57" s="1">
        <v>0.0</v>
      </c>
    </row>
    <row r="58">
      <c r="A58" s="1" t="s">
        <v>41</v>
      </c>
      <c r="B58" s="1" t="s">
        <v>42</v>
      </c>
      <c r="C58" s="1">
        <v>335.38</v>
      </c>
      <c r="D58" s="1">
        <v>342.58</v>
      </c>
      <c r="E58" s="1">
        <v>7.2</v>
      </c>
      <c r="F58" s="1">
        <v>0.0</v>
      </c>
      <c r="G58" s="1">
        <v>7.2</v>
      </c>
      <c r="H58" s="1">
        <v>160.0</v>
      </c>
      <c r="I58" s="1">
        <v>22.23</v>
      </c>
      <c r="J58" s="1">
        <v>22.23</v>
      </c>
      <c r="K58" s="1" t="s">
        <v>43</v>
      </c>
      <c r="L58" s="1">
        <v>-160.0</v>
      </c>
      <c r="M58" s="1">
        <v>0.0</v>
      </c>
    </row>
    <row r="59">
      <c r="A59" s="1" t="s">
        <v>41</v>
      </c>
      <c r="B59" s="1" t="s">
        <v>42</v>
      </c>
      <c r="C59" s="1">
        <v>342.64</v>
      </c>
      <c r="D59" s="1">
        <v>344.89</v>
      </c>
      <c r="E59" s="1">
        <v>2.26</v>
      </c>
      <c r="F59" s="1">
        <v>0.0</v>
      </c>
      <c r="G59" s="1">
        <v>2.25</v>
      </c>
      <c r="H59" s="1">
        <v>168.0</v>
      </c>
      <c r="I59" s="1">
        <v>74.48</v>
      </c>
      <c r="J59" s="1">
        <v>74.53</v>
      </c>
      <c r="K59" s="1" t="s">
        <v>44</v>
      </c>
      <c r="L59" s="1">
        <v>84.0</v>
      </c>
      <c r="M59" s="1">
        <v>84.0</v>
      </c>
    </row>
    <row r="60">
      <c r="A60" s="1" t="s">
        <v>41</v>
      </c>
      <c r="B60" s="1" t="s">
        <v>42</v>
      </c>
      <c r="C60" s="1">
        <v>345.08</v>
      </c>
      <c r="D60" s="1">
        <v>347.73</v>
      </c>
      <c r="E60" s="1">
        <v>2.65</v>
      </c>
      <c r="F60" s="1">
        <v>0.0</v>
      </c>
      <c r="G60" s="1">
        <v>2.65</v>
      </c>
      <c r="H60" s="1">
        <v>168.0</v>
      </c>
      <c r="I60" s="1">
        <v>63.28</v>
      </c>
      <c r="J60" s="1">
        <v>63.32</v>
      </c>
      <c r="K60" s="1" t="s">
        <v>44</v>
      </c>
      <c r="L60" s="1">
        <v>84.0</v>
      </c>
      <c r="M60" s="1">
        <v>84.0</v>
      </c>
    </row>
    <row r="61">
      <c r="A61" s="1" t="s">
        <v>41</v>
      </c>
      <c r="B61" s="1" t="s">
        <v>42</v>
      </c>
      <c r="C61" s="1">
        <v>347.95</v>
      </c>
      <c r="D61" s="1">
        <v>350.45</v>
      </c>
      <c r="E61" s="1">
        <v>2.5</v>
      </c>
      <c r="F61" s="1">
        <v>0.0</v>
      </c>
      <c r="G61" s="1">
        <v>2.5</v>
      </c>
      <c r="H61" s="1">
        <v>168.0</v>
      </c>
      <c r="I61" s="1">
        <v>67.21</v>
      </c>
      <c r="J61" s="1">
        <v>67.25</v>
      </c>
      <c r="K61" s="1" t="s">
        <v>44</v>
      </c>
      <c r="L61" s="1">
        <v>84.0</v>
      </c>
      <c r="M61" s="1">
        <v>84.0</v>
      </c>
    </row>
    <row r="62">
      <c r="A62" s="1" t="s">
        <v>41</v>
      </c>
      <c r="B62" s="1" t="s">
        <v>42</v>
      </c>
      <c r="C62" s="1">
        <v>350.7</v>
      </c>
      <c r="D62" s="1">
        <v>357.82</v>
      </c>
      <c r="E62" s="1">
        <v>7.12</v>
      </c>
      <c r="F62" s="1">
        <v>0.0</v>
      </c>
      <c r="G62" s="1">
        <v>7.12</v>
      </c>
      <c r="H62" s="1">
        <v>160.0</v>
      </c>
      <c r="I62" s="1">
        <v>22.48</v>
      </c>
      <c r="J62" s="1">
        <v>22.48</v>
      </c>
      <c r="K62" s="1" t="s">
        <v>43</v>
      </c>
      <c r="L62" s="1">
        <v>-160.0</v>
      </c>
      <c r="M62" s="1">
        <v>0.0</v>
      </c>
    </row>
    <row r="63">
      <c r="A63" s="1" t="s">
        <v>41</v>
      </c>
      <c r="B63" s="1" t="s">
        <v>42</v>
      </c>
      <c r="C63" s="1">
        <v>358.21</v>
      </c>
      <c r="D63" s="1">
        <v>363.86</v>
      </c>
      <c r="E63" s="1">
        <v>5.64</v>
      </c>
      <c r="F63" s="1">
        <v>0.0</v>
      </c>
      <c r="G63" s="1">
        <v>5.64</v>
      </c>
      <c r="H63" s="1">
        <v>160.0</v>
      </c>
      <c r="I63" s="1">
        <v>28.35</v>
      </c>
      <c r="J63" s="1">
        <v>28.35</v>
      </c>
      <c r="K63" s="1" t="s">
        <v>43</v>
      </c>
      <c r="L63" s="1">
        <v>-160.0</v>
      </c>
      <c r="M63" s="1">
        <v>0.0</v>
      </c>
    </row>
    <row r="64">
      <c r="A64" s="1" t="s">
        <v>41</v>
      </c>
      <c r="B64" s="1" t="s">
        <v>42</v>
      </c>
      <c r="C64" s="1">
        <v>363.98</v>
      </c>
      <c r="D64" s="1">
        <v>370.09</v>
      </c>
      <c r="E64" s="1">
        <v>6.11</v>
      </c>
      <c r="F64" s="1">
        <v>0.0</v>
      </c>
      <c r="G64" s="1">
        <v>6.11</v>
      </c>
      <c r="H64" s="1">
        <v>160.0</v>
      </c>
      <c r="I64" s="1">
        <v>26.2</v>
      </c>
      <c r="J64" s="1">
        <v>26.2</v>
      </c>
      <c r="K64" s="1" t="s">
        <v>43</v>
      </c>
      <c r="L64" s="1">
        <v>-160.0</v>
      </c>
      <c r="M64" s="1">
        <v>0.0</v>
      </c>
    </row>
    <row r="65">
      <c r="A65" s="1" t="s">
        <v>41</v>
      </c>
      <c r="B65" s="1" t="s">
        <v>42</v>
      </c>
      <c r="C65" s="1">
        <v>370.33</v>
      </c>
      <c r="D65" s="1">
        <v>377.53</v>
      </c>
      <c r="E65" s="1">
        <v>7.19</v>
      </c>
      <c r="F65" s="1">
        <v>0.0</v>
      </c>
      <c r="G65" s="1">
        <v>7.19</v>
      </c>
      <c r="H65" s="1">
        <v>160.0</v>
      </c>
      <c r="I65" s="1">
        <v>22.24</v>
      </c>
      <c r="J65" s="1">
        <v>22.24</v>
      </c>
      <c r="K65" s="1" t="s">
        <v>43</v>
      </c>
      <c r="L65" s="1">
        <v>-160.0</v>
      </c>
      <c r="M65" s="1">
        <v>0.0</v>
      </c>
    </row>
    <row r="66">
      <c r="A66" s="1" t="s">
        <v>41</v>
      </c>
      <c r="B66" s="1" t="s">
        <v>42</v>
      </c>
      <c r="C66" s="1">
        <v>377.56</v>
      </c>
      <c r="D66" s="1">
        <v>386.88</v>
      </c>
      <c r="E66" s="1">
        <v>9.32</v>
      </c>
      <c r="F66" s="1">
        <v>0.0</v>
      </c>
      <c r="G66" s="1">
        <v>9.32</v>
      </c>
      <c r="H66" s="1">
        <v>160.0</v>
      </c>
      <c r="I66" s="1">
        <v>17.16</v>
      </c>
      <c r="J66" s="1">
        <v>17.16</v>
      </c>
      <c r="K66" s="1" t="s">
        <v>43</v>
      </c>
      <c r="L66" s="1">
        <v>-160.0</v>
      </c>
      <c r="M66" s="1">
        <v>0.0</v>
      </c>
    </row>
    <row r="67">
      <c r="A67" s="1" t="s">
        <v>41</v>
      </c>
      <c r="B67" s="1" t="s">
        <v>42</v>
      </c>
      <c r="C67" s="1">
        <v>386.92</v>
      </c>
      <c r="D67" s="1">
        <v>392.64</v>
      </c>
      <c r="E67" s="1">
        <v>5.72</v>
      </c>
      <c r="F67" s="1">
        <v>0.0</v>
      </c>
      <c r="G67" s="1">
        <v>5.72</v>
      </c>
      <c r="H67" s="1">
        <v>160.0</v>
      </c>
      <c r="I67" s="1">
        <v>27.98</v>
      </c>
      <c r="J67" s="1">
        <v>27.98</v>
      </c>
      <c r="K67" s="1" t="s">
        <v>43</v>
      </c>
      <c r="L67" s="1">
        <v>-160.0</v>
      </c>
      <c r="M67" s="1">
        <v>0.0</v>
      </c>
    </row>
    <row r="68">
      <c r="A68" s="1" t="s">
        <v>41</v>
      </c>
      <c r="B68" s="1" t="s">
        <v>42</v>
      </c>
      <c r="C68" s="1">
        <v>392.76</v>
      </c>
      <c r="D68" s="1">
        <v>399.98</v>
      </c>
      <c r="E68" s="1">
        <v>7.22</v>
      </c>
      <c r="F68" s="1">
        <v>0.0</v>
      </c>
      <c r="G68" s="1">
        <v>7.22</v>
      </c>
      <c r="H68" s="1">
        <v>160.0</v>
      </c>
      <c r="I68" s="1">
        <v>22.15</v>
      </c>
      <c r="J68" s="1">
        <v>22.15</v>
      </c>
      <c r="K68" s="1" t="s">
        <v>43</v>
      </c>
      <c r="L68" s="1">
        <v>-160.0</v>
      </c>
      <c r="M68" s="1">
        <v>0.0</v>
      </c>
    </row>
    <row r="69">
      <c r="A69" s="1" t="s">
        <v>41</v>
      </c>
      <c r="B69" s="1" t="s">
        <v>42</v>
      </c>
      <c r="C69" s="1">
        <v>400.05</v>
      </c>
      <c r="D69" s="1">
        <v>402.89</v>
      </c>
      <c r="E69" s="1">
        <v>2.84</v>
      </c>
      <c r="F69" s="1">
        <v>0.0</v>
      </c>
      <c r="G69" s="1">
        <v>2.84</v>
      </c>
      <c r="H69" s="1">
        <v>168.0</v>
      </c>
      <c r="I69" s="1">
        <v>59.16</v>
      </c>
      <c r="J69" s="1">
        <v>59.2</v>
      </c>
      <c r="K69" s="1" t="s">
        <v>44</v>
      </c>
      <c r="L69" s="1">
        <v>84.0</v>
      </c>
      <c r="M69" s="1">
        <v>84.0</v>
      </c>
    </row>
    <row r="70">
      <c r="A70" s="1" t="s">
        <v>41</v>
      </c>
      <c r="B70" s="1" t="s">
        <v>42</v>
      </c>
      <c r="C70" s="1">
        <v>403.04</v>
      </c>
      <c r="D70" s="1">
        <v>405.47</v>
      </c>
      <c r="E70" s="1">
        <v>2.44</v>
      </c>
      <c r="F70" s="1">
        <v>0.0</v>
      </c>
      <c r="G70" s="1">
        <v>2.44</v>
      </c>
      <c r="H70" s="1">
        <v>168.0</v>
      </c>
      <c r="I70" s="1">
        <v>68.92</v>
      </c>
      <c r="J70" s="1">
        <v>68.96</v>
      </c>
      <c r="K70" s="1" t="s">
        <v>44</v>
      </c>
      <c r="L70" s="1">
        <v>84.0</v>
      </c>
      <c r="M70" s="1">
        <v>84.0</v>
      </c>
    </row>
    <row r="71">
      <c r="A71" s="1" t="s">
        <v>41</v>
      </c>
      <c r="B71" s="1" t="s">
        <v>42</v>
      </c>
      <c r="C71" s="1">
        <v>405.75</v>
      </c>
      <c r="D71" s="1">
        <v>409.22</v>
      </c>
      <c r="E71" s="1">
        <v>3.47</v>
      </c>
      <c r="F71" s="1">
        <v>0.0</v>
      </c>
      <c r="G71" s="1">
        <v>3.47</v>
      </c>
      <c r="H71" s="1">
        <v>168.0</v>
      </c>
      <c r="I71" s="1">
        <v>48.39</v>
      </c>
      <c r="J71" s="1">
        <v>48.41</v>
      </c>
      <c r="K71" s="1" t="s">
        <v>44</v>
      </c>
      <c r="L71" s="1">
        <v>84.0</v>
      </c>
      <c r="M71" s="1">
        <v>84.0</v>
      </c>
    </row>
    <row r="72">
      <c r="A72" s="1" t="s">
        <v>41</v>
      </c>
      <c r="B72" s="1" t="s">
        <v>42</v>
      </c>
      <c r="C72" s="1">
        <v>409.95</v>
      </c>
      <c r="D72" s="1">
        <v>418.9</v>
      </c>
      <c r="E72" s="1">
        <v>8.95</v>
      </c>
      <c r="F72" s="1">
        <v>0.0</v>
      </c>
      <c r="G72" s="1">
        <v>8.95</v>
      </c>
      <c r="H72" s="1">
        <v>160.0</v>
      </c>
      <c r="I72" s="1">
        <v>17.87</v>
      </c>
      <c r="J72" s="1">
        <v>17.87</v>
      </c>
      <c r="K72" s="1" t="s">
        <v>43</v>
      </c>
      <c r="L72" s="1">
        <v>-160.0</v>
      </c>
      <c r="M72" s="1">
        <v>0.0</v>
      </c>
    </row>
    <row r="73">
      <c r="A73" s="1" t="s">
        <v>41</v>
      </c>
      <c r="B73" s="1" t="s">
        <v>42</v>
      </c>
      <c r="C73" s="1">
        <v>419.01</v>
      </c>
      <c r="D73" s="1">
        <v>428.78</v>
      </c>
      <c r="E73" s="1">
        <v>9.77</v>
      </c>
      <c r="F73" s="1">
        <v>0.0</v>
      </c>
      <c r="G73" s="1">
        <v>9.77</v>
      </c>
      <c r="H73" s="1">
        <v>160.0</v>
      </c>
      <c r="I73" s="1">
        <v>16.37</v>
      </c>
      <c r="J73" s="1">
        <v>16.37</v>
      </c>
      <c r="K73" s="1" t="s">
        <v>43</v>
      </c>
      <c r="L73" s="1">
        <v>-160.0</v>
      </c>
      <c r="M73" s="1">
        <v>0.0</v>
      </c>
    </row>
    <row r="74">
      <c r="A74" s="1" t="s">
        <v>41</v>
      </c>
      <c r="B74" s="1" t="s">
        <v>42</v>
      </c>
      <c r="C74" s="1">
        <v>428.87</v>
      </c>
      <c r="D74" s="1">
        <v>437.7</v>
      </c>
      <c r="E74" s="1">
        <v>8.83</v>
      </c>
      <c r="F74" s="1">
        <v>0.0</v>
      </c>
      <c r="G74" s="1">
        <v>8.83</v>
      </c>
      <c r="H74" s="1">
        <v>160.0</v>
      </c>
      <c r="I74" s="1">
        <v>18.12</v>
      </c>
      <c r="J74" s="1">
        <v>18.12</v>
      </c>
      <c r="K74" s="1" t="s">
        <v>43</v>
      </c>
      <c r="L74" s="1">
        <v>-160.0</v>
      </c>
      <c r="M74" s="1">
        <v>0.0</v>
      </c>
    </row>
    <row r="75">
      <c r="A75" s="1" t="s">
        <v>41</v>
      </c>
      <c r="B75" s="1" t="s">
        <v>42</v>
      </c>
      <c r="C75" s="1">
        <v>437.91</v>
      </c>
      <c r="D75" s="1">
        <v>446.91</v>
      </c>
      <c r="E75" s="1">
        <v>9.0</v>
      </c>
      <c r="F75" s="1">
        <v>0.0</v>
      </c>
      <c r="G75" s="1">
        <v>9.0</v>
      </c>
      <c r="H75" s="1">
        <v>160.0</v>
      </c>
      <c r="I75" s="1">
        <v>17.77</v>
      </c>
      <c r="J75" s="1">
        <v>17.77</v>
      </c>
      <c r="K75" s="1" t="s">
        <v>43</v>
      </c>
      <c r="L75" s="1">
        <v>-160.0</v>
      </c>
      <c r="M75" s="1">
        <v>0.0</v>
      </c>
    </row>
    <row r="76">
      <c r="A76" s="1" t="s">
        <v>41</v>
      </c>
      <c r="B76" s="1" t="s">
        <v>42</v>
      </c>
      <c r="C76" s="1">
        <v>446.92</v>
      </c>
      <c r="D76" s="1">
        <v>453.02</v>
      </c>
      <c r="E76" s="1">
        <v>6.1</v>
      </c>
      <c r="F76" s="1">
        <v>0.0</v>
      </c>
      <c r="G76" s="1">
        <v>6.1</v>
      </c>
      <c r="H76" s="1">
        <v>160.0</v>
      </c>
      <c r="I76" s="1">
        <v>26.24</v>
      </c>
      <c r="J76" s="1">
        <v>26.24</v>
      </c>
      <c r="K76" s="1" t="s">
        <v>43</v>
      </c>
      <c r="L76" s="1">
        <v>-160.0</v>
      </c>
      <c r="M76" s="1">
        <v>0.0</v>
      </c>
    </row>
    <row r="77">
      <c r="A77" s="1" t="s">
        <v>41</v>
      </c>
      <c r="B77" s="1" t="s">
        <v>42</v>
      </c>
      <c r="C77" s="1">
        <v>453.2</v>
      </c>
      <c r="D77" s="1">
        <v>460.96</v>
      </c>
      <c r="E77" s="1">
        <v>7.76</v>
      </c>
      <c r="F77" s="1">
        <v>0.0</v>
      </c>
      <c r="G77" s="1">
        <v>7.76</v>
      </c>
      <c r="H77" s="1">
        <v>160.0</v>
      </c>
      <c r="I77" s="1">
        <v>20.62</v>
      </c>
      <c r="J77" s="1">
        <v>20.62</v>
      </c>
      <c r="K77" s="1" t="s">
        <v>43</v>
      </c>
      <c r="L77" s="1">
        <v>-160.0</v>
      </c>
      <c r="M77" s="1">
        <v>0.0</v>
      </c>
    </row>
    <row r="78">
      <c r="A78" s="1" t="s">
        <v>41</v>
      </c>
      <c r="B78" s="1" t="s">
        <v>42</v>
      </c>
      <c r="C78" s="1">
        <v>461.13</v>
      </c>
      <c r="D78" s="1">
        <v>472.17</v>
      </c>
      <c r="E78" s="1">
        <v>11.03</v>
      </c>
      <c r="F78" s="1">
        <v>0.0</v>
      </c>
      <c r="G78" s="1">
        <v>11.03</v>
      </c>
      <c r="H78" s="1">
        <v>160.0</v>
      </c>
      <c r="I78" s="1">
        <v>14.5</v>
      </c>
      <c r="J78" s="1">
        <v>14.5</v>
      </c>
      <c r="K78" s="1" t="s">
        <v>43</v>
      </c>
      <c r="L78" s="1">
        <v>-160.0</v>
      </c>
      <c r="M78" s="1">
        <v>0.0</v>
      </c>
    </row>
    <row r="79">
      <c r="A79" s="1" t="s">
        <v>41</v>
      </c>
      <c r="B79" s="1" t="s">
        <v>42</v>
      </c>
      <c r="C79" s="1">
        <v>472.2</v>
      </c>
      <c r="D79" s="1">
        <v>474.54</v>
      </c>
      <c r="E79" s="1">
        <v>2.34</v>
      </c>
      <c r="F79" s="1">
        <v>0.0</v>
      </c>
      <c r="G79" s="1">
        <v>2.34</v>
      </c>
      <c r="H79" s="1">
        <v>168.0</v>
      </c>
      <c r="I79" s="1">
        <v>71.89</v>
      </c>
      <c r="J79" s="1">
        <v>71.94</v>
      </c>
      <c r="K79" s="1" t="s">
        <v>44</v>
      </c>
      <c r="L79" s="1">
        <v>84.0</v>
      </c>
      <c r="M79" s="1">
        <v>84.0</v>
      </c>
    </row>
    <row r="80">
      <c r="A80" s="1" t="s">
        <v>41</v>
      </c>
      <c r="B80" s="1" t="s">
        <v>42</v>
      </c>
      <c r="C80" s="1">
        <v>474.8</v>
      </c>
      <c r="D80" s="1">
        <v>477.17</v>
      </c>
      <c r="E80" s="1">
        <v>2.38</v>
      </c>
      <c r="F80" s="1">
        <v>0.0</v>
      </c>
      <c r="G80" s="1">
        <v>2.37</v>
      </c>
      <c r="H80" s="1">
        <v>168.0</v>
      </c>
      <c r="I80" s="1">
        <v>70.71</v>
      </c>
      <c r="J80" s="1">
        <v>70.75</v>
      </c>
      <c r="K80" s="1" t="s">
        <v>44</v>
      </c>
      <c r="L80" s="1">
        <v>84.0</v>
      </c>
      <c r="M80" s="1">
        <v>84.0</v>
      </c>
    </row>
    <row r="81">
      <c r="A81" s="1" t="s">
        <v>41</v>
      </c>
      <c r="B81" s="1" t="s">
        <v>42</v>
      </c>
      <c r="C81" s="1">
        <v>477.37</v>
      </c>
      <c r="D81" s="1">
        <v>480.09</v>
      </c>
      <c r="E81" s="1">
        <v>2.71</v>
      </c>
      <c r="F81" s="1">
        <v>0.0</v>
      </c>
      <c r="G81" s="1">
        <v>2.71</v>
      </c>
      <c r="H81" s="1">
        <v>168.0</v>
      </c>
      <c r="I81" s="1">
        <v>61.96</v>
      </c>
      <c r="J81" s="1">
        <v>61.98</v>
      </c>
      <c r="K81" s="1" t="s">
        <v>44</v>
      </c>
      <c r="L81" s="1">
        <v>84.0</v>
      </c>
      <c r="M81" s="1">
        <v>84.0</v>
      </c>
    </row>
    <row r="82">
      <c r="A82" s="1" t="s">
        <v>41</v>
      </c>
      <c r="B82" s="1" t="s">
        <v>42</v>
      </c>
      <c r="C82" s="1">
        <v>480.28</v>
      </c>
      <c r="D82" s="1">
        <v>487.87</v>
      </c>
      <c r="E82" s="1">
        <v>7.59</v>
      </c>
      <c r="F82" s="1">
        <v>0.0</v>
      </c>
      <c r="G82" s="1">
        <v>7.59</v>
      </c>
      <c r="H82" s="1">
        <v>160.0</v>
      </c>
      <c r="I82" s="1">
        <v>21.08</v>
      </c>
      <c r="J82" s="1">
        <v>21.08</v>
      </c>
      <c r="K82" s="1" t="s">
        <v>43</v>
      </c>
      <c r="L82" s="1">
        <v>-160.0</v>
      </c>
      <c r="M82" s="1">
        <v>0.0</v>
      </c>
    </row>
    <row r="83">
      <c r="A83" s="1" t="s">
        <v>41</v>
      </c>
      <c r="B83" s="1" t="s">
        <v>42</v>
      </c>
      <c r="C83" s="1">
        <v>487.94</v>
      </c>
      <c r="D83" s="1">
        <v>497.24</v>
      </c>
      <c r="E83" s="1">
        <v>9.3</v>
      </c>
      <c r="F83" s="1">
        <v>0.0</v>
      </c>
      <c r="G83" s="1">
        <v>9.3</v>
      </c>
      <c r="H83" s="1">
        <v>160.0</v>
      </c>
      <c r="I83" s="1">
        <v>17.2</v>
      </c>
      <c r="J83" s="1">
        <v>17.2</v>
      </c>
      <c r="K83" s="1" t="s">
        <v>43</v>
      </c>
      <c r="L83" s="1">
        <v>-160.0</v>
      </c>
      <c r="M83" s="1">
        <v>0.0</v>
      </c>
    </row>
    <row r="84">
      <c r="A84" s="1" t="s">
        <v>41</v>
      </c>
      <c r="B84" s="1" t="s">
        <v>42</v>
      </c>
      <c r="C84" s="1">
        <v>497.29</v>
      </c>
      <c r="D84" s="1">
        <v>505.08</v>
      </c>
      <c r="E84" s="1">
        <v>7.79</v>
      </c>
      <c r="F84" s="1">
        <v>0.0</v>
      </c>
      <c r="G84" s="1">
        <v>7.79</v>
      </c>
      <c r="H84" s="1">
        <v>160.0</v>
      </c>
      <c r="I84" s="1">
        <v>20.53</v>
      </c>
      <c r="J84" s="1">
        <v>20.53</v>
      </c>
      <c r="K84" s="1" t="s">
        <v>43</v>
      </c>
      <c r="L84" s="1">
        <v>-160.0</v>
      </c>
      <c r="M84" s="1">
        <v>0.0</v>
      </c>
    </row>
    <row r="85">
      <c r="A85" s="1" t="s">
        <v>41</v>
      </c>
      <c r="B85" s="1" t="s">
        <v>42</v>
      </c>
      <c r="C85" s="1">
        <v>505.24</v>
      </c>
      <c r="D85" s="1">
        <v>512.66</v>
      </c>
      <c r="E85" s="1">
        <v>7.42</v>
      </c>
      <c r="F85" s="1">
        <v>0.0</v>
      </c>
      <c r="G85" s="1">
        <v>7.42</v>
      </c>
      <c r="H85" s="1">
        <v>160.0</v>
      </c>
      <c r="I85" s="1">
        <v>21.55</v>
      </c>
      <c r="J85" s="1">
        <v>21.55</v>
      </c>
      <c r="K85" s="1" t="s">
        <v>43</v>
      </c>
      <c r="L85" s="1">
        <v>-160.0</v>
      </c>
      <c r="M85" s="1">
        <v>0.0</v>
      </c>
    </row>
    <row r="86">
      <c r="A86" s="1" t="s">
        <v>41</v>
      </c>
      <c r="B86" s="1" t="s">
        <v>42</v>
      </c>
      <c r="C86" s="1">
        <v>512.71</v>
      </c>
      <c r="D86" s="1">
        <v>518.39</v>
      </c>
      <c r="E86" s="1">
        <v>5.69</v>
      </c>
      <c r="F86" s="1">
        <v>0.0</v>
      </c>
      <c r="G86" s="1">
        <v>5.69</v>
      </c>
      <c r="H86" s="1">
        <v>160.0</v>
      </c>
      <c r="I86" s="1">
        <v>28.12</v>
      </c>
      <c r="J86" s="1">
        <v>28.12</v>
      </c>
      <c r="K86" s="1" t="s">
        <v>43</v>
      </c>
      <c r="L86" s="1">
        <v>-160.0</v>
      </c>
      <c r="M86" s="1">
        <v>0.0</v>
      </c>
    </row>
    <row r="87">
      <c r="A87" s="1" t="s">
        <v>41</v>
      </c>
      <c r="B87" s="1" t="s">
        <v>42</v>
      </c>
      <c r="C87" s="1">
        <v>518.42</v>
      </c>
      <c r="D87" s="1">
        <v>529.2</v>
      </c>
      <c r="E87" s="1">
        <v>10.78</v>
      </c>
      <c r="F87" s="1">
        <v>0.0</v>
      </c>
      <c r="G87" s="1">
        <v>10.78</v>
      </c>
      <c r="H87" s="1">
        <v>160.0</v>
      </c>
      <c r="I87" s="1">
        <v>14.85</v>
      </c>
      <c r="J87" s="1">
        <v>14.85</v>
      </c>
      <c r="K87" s="1" t="s">
        <v>43</v>
      </c>
      <c r="L87" s="1">
        <v>-160.0</v>
      </c>
      <c r="M87" s="1">
        <v>0.0</v>
      </c>
    </row>
    <row r="88">
      <c r="A88" s="1" t="s">
        <v>41</v>
      </c>
      <c r="B88" s="1" t="s">
        <v>42</v>
      </c>
      <c r="C88" s="1">
        <v>529.22</v>
      </c>
      <c r="D88" s="1">
        <v>535.02</v>
      </c>
      <c r="E88" s="1">
        <v>5.8</v>
      </c>
      <c r="F88" s="1">
        <v>0.0</v>
      </c>
      <c r="G88" s="1">
        <v>5.8</v>
      </c>
      <c r="H88" s="1">
        <v>160.0</v>
      </c>
      <c r="I88" s="1">
        <v>27.59</v>
      </c>
      <c r="J88" s="1">
        <v>27.59</v>
      </c>
      <c r="K88" s="1" t="s">
        <v>43</v>
      </c>
      <c r="L88" s="1">
        <v>-160.0</v>
      </c>
      <c r="M88" s="1">
        <v>0.0</v>
      </c>
    </row>
    <row r="89">
      <c r="A89" s="1" t="s">
        <v>41</v>
      </c>
      <c r="B89" s="1" t="s">
        <v>42</v>
      </c>
      <c r="C89" s="1">
        <v>535.07</v>
      </c>
      <c r="D89" s="1">
        <v>537.22</v>
      </c>
      <c r="E89" s="1">
        <v>2.15</v>
      </c>
      <c r="F89" s="1">
        <v>0.0</v>
      </c>
      <c r="G89" s="1">
        <v>2.15</v>
      </c>
      <c r="H89" s="1">
        <v>168.0</v>
      </c>
      <c r="I89" s="1">
        <v>77.99</v>
      </c>
      <c r="J89" s="1">
        <v>78.04</v>
      </c>
      <c r="K89" s="1" t="s">
        <v>44</v>
      </c>
      <c r="L89" s="1">
        <v>84.0</v>
      </c>
      <c r="M89" s="1">
        <v>84.0</v>
      </c>
    </row>
    <row r="90">
      <c r="A90" s="1" t="s">
        <v>41</v>
      </c>
      <c r="B90" s="1" t="s">
        <v>42</v>
      </c>
      <c r="C90" s="1">
        <v>537.71</v>
      </c>
      <c r="D90" s="1">
        <v>539.71</v>
      </c>
      <c r="E90" s="1">
        <v>2.0</v>
      </c>
      <c r="F90" s="1">
        <v>0.0</v>
      </c>
      <c r="G90" s="1">
        <v>2.0</v>
      </c>
      <c r="H90" s="1">
        <v>168.0</v>
      </c>
      <c r="I90" s="1">
        <v>83.94</v>
      </c>
      <c r="J90" s="1">
        <v>83.99</v>
      </c>
      <c r="K90" s="1" t="s">
        <v>44</v>
      </c>
      <c r="L90" s="1">
        <v>84.0</v>
      </c>
      <c r="M90" s="1">
        <v>84.0</v>
      </c>
    </row>
    <row r="91">
      <c r="A91" s="1" t="s">
        <v>41</v>
      </c>
      <c r="B91" s="1" t="s">
        <v>42</v>
      </c>
      <c r="C91" s="1">
        <v>539.88</v>
      </c>
      <c r="D91" s="1">
        <v>542.81</v>
      </c>
      <c r="E91" s="1">
        <v>2.93</v>
      </c>
      <c r="F91" s="1">
        <v>0.0</v>
      </c>
      <c r="G91" s="1">
        <v>2.93</v>
      </c>
      <c r="H91" s="1">
        <v>168.0</v>
      </c>
      <c r="I91" s="1">
        <v>57.39</v>
      </c>
      <c r="J91" s="1">
        <v>57.42</v>
      </c>
      <c r="K91" s="1" t="s">
        <v>44</v>
      </c>
      <c r="L91" s="1">
        <v>84.0</v>
      </c>
      <c r="M91" s="1">
        <v>84.0</v>
      </c>
    </row>
    <row r="92">
      <c r="A92" s="1" t="s">
        <v>41</v>
      </c>
      <c r="B92" s="1" t="s">
        <v>42</v>
      </c>
      <c r="C92" s="1">
        <v>543.05</v>
      </c>
      <c r="D92" s="1">
        <v>549.47</v>
      </c>
      <c r="E92" s="1">
        <v>6.42</v>
      </c>
      <c r="F92" s="1">
        <v>0.0</v>
      </c>
      <c r="G92" s="1">
        <v>6.42</v>
      </c>
      <c r="H92" s="1">
        <v>160.0</v>
      </c>
      <c r="I92" s="1">
        <v>24.92</v>
      </c>
      <c r="J92" s="1">
        <v>24.92</v>
      </c>
      <c r="K92" s="1" t="s">
        <v>43</v>
      </c>
      <c r="L92" s="1">
        <v>-160.0</v>
      </c>
      <c r="M92" s="1">
        <v>0.0</v>
      </c>
    </row>
    <row r="93">
      <c r="A93" s="1" t="s">
        <v>41</v>
      </c>
      <c r="B93" s="1" t="s">
        <v>42</v>
      </c>
      <c r="C93" s="1">
        <v>549.58</v>
      </c>
      <c r="D93" s="1">
        <v>555.63</v>
      </c>
      <c r="E93" s="1">
        <v>6.05</v>
      </c>
      <c r="F93" s="1">
        <v>0.0</v>
      </c>
      <c r="G93" s="1">
        <v>6.05</v>
      </c>
      <c r="H93" s="1">
        <v>160.0</v>
      </c>
      <c r="I93" s="1">
        <v>26.44</v>
      </c>
      <c r="J93" s="1">
        <v>26.44</v>
      </c>
      <c r="K93" s="1" t="s">
        <v>43</v>
      </c>
      <c r="L93" s="1">
        <v>-160.0</v>
      </c>
      <c r="M93" s="1">
        <v>0.0</v>
      </c>
    </row>
    <row r="94">
      <c r="A94" s="1" t="s">
        <v>41</v>
      </c>
      <c r="B94" s="1" t="s">
        <v>42</v>
      </c>
      <c r="C94" s="1">
        <v>555.8</v>
      </c>
      <c r="D94" s="1">
        <v>565.88</v>
      </c>
      <c r="E94" s="1">
        <v>10.08</v>
      </c>
      <c r="F94" s="1">
        <v>0.0</v>
      </c>
      <c r="G94" s="1">
        <v>10.08</v>
      </c>
      <c r="H94" s="1">
        <v>160.0</v>
      </c>
      <c r="I94" s="1">
        <v>15.87</v>
      </c>
      <c r="J94" s="1">
        <v>15.87</v>
      </c>
      <c r="K94" s="1" t="s">
        <v>43</v>
      </c>
      <c r="L94" s="1">
        <v>-160.0</v>
      </c>
      <c r="M94" s="1">
        <v>0.0</v>
      </c>
    </row>
    <row r="95">
      <c r="A95" s="1" t="s">
        <v>41</v>
      </c>
      <c r="B95" s="1" t="s">
        <v>42</v>
      </c>
      <c r="C95" s="1">
        <v>565.9</v>
      </c>
      <c r="D95" s="1">
        <v>573.0</v>
      </c>
      <c r="E95" s="1">
        <v>7.1</v>
      </c>
      <c r="F95" s="1">
        <v>0.0</v>
      </c>
      <c r="G95" s="1">
        <v>7.1</v>
      </c>
      <c r="H95" s="1">
        <v>160.0</v>
      </c>
      <c r="I95" s="1">
        <v>22.54</v>
      </c>
      <c r="J95" s="1">
        <v>22.54</v>
      </c>
      <c r="K95" s="1" t="s">
        <v>43</v>
      </c>
      <c r="L95" s="1">
        <v>-160.0</v>
      </c>
      <c r="M95" s="1">
        <v>0.0</v>
      </c>
    </row>
    <row r="96">
      <c r="A96" s="1" t="s">
        <v>41</v>
      </c>
      <c r="B96" s="1" t="s">
        <v>42</v>
      </c>
      <c r="C96" s="1">
        <v>573.11</v>
      </c>
      <c r="D96" s="1">
        <v>580.49</v>
      </c>
      <c r="E96" s="1">
        <v>7.38</v>
      </c>
      <c r="F96" s="1">
        <v>0.0</v>
      </c>
      <c r="G96" s="1">
        <v>7.38</v>
      </c>
      <c r="H96" s="1">
        <v>160.0</v>
      </c>
      <c r="I96" s="1">
        <v>21.67</v>
      </c>
      <c r="J96" s="1">
        <v>21.67</v>
      </c>
      <c r="K96" s="1" t="s">
        <v>43</v>
      </c>
      <c r="L96" s="1">
        <v>-160.0</v>
      </c>
      <c r="M96" s="1">
        <v>0.0</v>
      </c>
    </row>
    <row r="97">
      <c r="A97" s="1" t="s">
        <v>41</v>
      </c>
      <c r="B97" s="1" t="s">
        <v>42</v>
      </c>
      <c r="C97" s="1">
        <v>580.54</v>
      </c>
      <c r="D97" s="1">
        <v>588.46</v>
      </c>
      <c r="E97" s="1">
        <v>7.93</v>
      </c>
      <c r="F97" s="1">
        <v>0.0</v>
      </c>
      <c r="G97" s="1">
        <v>7.93</v>
      </c>
      <c r="H97" s="1">
        <v>160.0</v>
      </c>
      <c r="I97" s="1">
        <v>20.18</v>
      </c>
      <c r="J97" s="1">
        <v>20.18</v>
      </c>
      <c r="K97" s="1" t="s">
        <v>43</v>
      </c>
      <c r="L97" s="1">
        <v>-160.0</v>
      </c>
      <c r="M97" s="1">
        <v>0.0</v>
      </c>
    </row>
    <row r="98">
      <c r="A98" s="1" t="s">
        <v>41</v>
      </c>
      <c r="B98" s="1" t="s">
        <v>42</v>
      </c>
      <c r="C98" s="1">
        <v>588.55</v>
      </c>
      <c r="D98" s="1">
        <v>597.08</v>
      </c>
      <c r="E98" s="1">
        <v>8.53</v>
      </c>
      <c r="F98" s="1">
        <v>0.0</v>
      </c>
      <c r="G98" s="1">
        <v>8.53</v>
      </c>
      <c r="H98" s="1">
        <v>160.0</v>
      </c>
      <c r="I98" s="1">
        <v>18.75</v>
      </c>
      <c r="J98" s="1">
        <v>18.75</v>
      </c>
      <c r="K98" s="1" t="s">
        <v>43</v>
      </c>
      <c r="L98" s="1">
        <v>-160.0</v>
      </c>
      <c r="M98" s="1">
        <v>0.0</v>
      </c>
    </row>
    <row r="99">
      <c r="A99" s="1" t="s">
        <v>41</v>
      </c>
      <c r="B99" s="1" t="s">
        <v>42</v>
      </c>
      <c r="C99" s="1">
        <v>597.28</v>
      </c>
      <c r="D99" s="1">
        <v>600.44</v>
      </c>
      <c r="E99" s="1">
        <v>3.15</v>
      </c>
      <c r="F99" s="1">
        <v>0.0</v>
      </c>
      <c r="G99" s="1">
        <v>3.15</v>
      </c>
      <c r="H99" s="1">
        <v>168.0</v>
      </c>
      <c r="I99" s="1">
        <v>53.28</v>
      </c>
      <c r="J99" s="1">
        <v>53.31</v>
      </c>
      <c r="K99" s="1" t="s">
        <v>44</v>
      </c>
      <c r="L99" s="1">
        <v>84.0</v>
      </c>
      <c r="M99" s="1">
        <v>84.0</v>
      </c>
    </row>
    <row r="100">
      <c r="A100" s="1" t="s">
        <v>41</v>
      </c>
      <c r="B100" s="1" t="s">
        <v>42</v>
      </c>
      <c r="C100" s="1">
        <v>600.65</v>
      </c>
      <c r="D100" s="1">
        <v>603.28</v>
      </c>
      <c r="E100" s="1">
        <v>2.62</v>
      </c>
      <c r="F100" s="1">
        <v>0.0</v>
      </c>
      <c r="G100" s="1">
        <v>2.62</v>
      </c>
      <c r="H100" s="1">
        <v>168.0</v>
      </c>
      <c r="I100" s="1">
        <v>64.01</v>
      </c>
      <c r="J100" s="1">
        <v>64.05</v>
      </c>
      <c r="K100" s="1" t="s">
        <v>44</v>
      </c>
      <c r="L100" s="1">
        <v>84.0</v>
      </c>
      <c r="M100" s="1">
        <v>84.0</v>
      </c>
    </row>
    <row r="101">
      <c r="A101" s="1" t="s">
        <v>41</v>
      </c>
      <c r="B101" s="1" t="s">
        <v>42</v>
      </c>
      <c r="C101" s="1">
        <v>603.64</v>
      </c>
      <c r="D101" s="1">
        <v>606.92</v>
      </c>
      <c r="E101" s="1">
        <v>3.28</v>
      </c>
      <c r="F101" s="1">
        <v>0.0</v>
      </c>
      <c r="G101" s="1">
        <v>3.27</v>
      </c>
      <c r="H101" s="1">
        <v>168.0</v>
      </c>
      <c r="I101" s="1">
        <v>51.28</v>
      </c>
      <c r="J101" s="1">
        <v>51.31</v>
      </c>
      <c r="K101" s="1" t="s">
        <v>44</v>
      </c>
      <c r="L101" s="1">
        <v>84.0</v>
      </c>
      <c r="M101" s="1">
        <v>84.0</v>
      </c>
    </row>
    <row r="105">
      <c r="A105" s="77" t="s">
        <v>45</v>
      </c>
    </row>
    <row r="106">
      <c r="A106" s="78" t="s">
        <v>46</v>
      </c>
      <c r="B106" s="79"/>
      <c r="C106" s="79"/>
      <c r="D106" s="79"/>
      <c r="E106" s="80">
        <f t="shared" ref="E106:J106" si="1">SUMIF($K$2:$K$103,"superdense",E1:E103)</f>
        <v>128</v>
      </c>
      <c r="F106" s="80">
        <f t="shared" si="1"/>
        <v>0</v>
      </c>
      <c r="G106" s="80">
        <f t="shared" si="1"/>
        <v>127.97</v>
      </c>
      <c r="H106" s="80">
        <f t="shared" si="1"/>
        <v>4960</v>
      </c>
      <c r="I106" s="80">
        <f t="shared" si="1"/>
        <v>1545.54</v>
      </c>
      <c r="J106" s="80">
        <f t="shared" si="1"/>
        <v>1546.37</v>
      </c>
      <c r="K106" s="80"/>
      <c r="L106" s="80">
        <f>IFERROR(__xludf.DUMMYFUNCTION("SUM(FILTER(L$1:L$103,$K$1:$K$103=""superdense""))"),2520.0)</f>
        <v>2520</v>
      </c>
      <c r="M106" s="80">
        <f>IFERROR(__xludf.DUMMYFUNCTION("SUM(FILTER(M1:M103,$K$1:$K$103=""superdense""))"),2520.0)</f>
        <v>2520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2.684333333</v>
      </c>
      <c r="F107" s="80">
        <f t="shared" ref="F107:J107" si="2">AVERAGEIF($K$2:$K$103,"superdense",F2:F103)</f>
        <v>0</v>
      </c>
      <c r="G107" s="80">
        <f t="shared" si="2"/>
        <v>2.682666667</v>
      </c>
      <c r="H107" s="80">
        <f t="shared" si="2"/>
        <v>168</v>
      </c>
      <c r="I107" s="80">
        <f t="shared" si="2"/>
        <v>64.025</v>
      </c>
      <c r="J107" s="80">
        <f t="shared" si="2"/>
        <v>64.063</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IFERROR(__xludf.DUMMYFUNCTION("MAX(FILTER(E1:E103,$K$1:$K$103=""superdense""))"),3.84)</f>
        <v>3.84</v>
      </c>
      <c r="F108" s="81">
        <f>IFERROR(__xludf.DUMMYFUNCTION("MAX(FILTER(F1:F103,$K$1:$K$103=""superdense""))"),0.0)</f>
        <v>0</v>
      </c>
      <c r="G108" s="81">
        <f>IFERROR(__xludf.DUMMYFUNCTION("MAX(FILTER(G1:G103,$K$1:$K$103=""superdense""))"),3.84)</f>
        <v>3.84</v>
      </c>
      <c r="H108" s="81">
        <f>IFERROR(__xludf.DUMMYFUNCTION("MAX(FILTER(H1:H103,$K$1:$K$103=""superdense""))"),168.0)</f>
        <v>168</v>
      </c>
      <c r="I108" s="81">
        <f>IFERROR(__xludf.DUMMYFUNCTION("MAX(FILTER(I1:I103,$K$1:$K$103=""superdense""))"),83.94)</f>
        <v>83.94</v>
      </c>
      <c r="J108" s="81">
        <f>IFERROR(__xludf.DUMMYFUNCTION("MAX(FILTER(J1:J103,$K$1:$K$103=""superdense""))"),83.99)</f>
        <v>83.99</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IFERROR(__xludf.DUMMYFUNCTION("MIN(FILTER(E1:E103,$K$1:$K$103=""superdense""))"),2.0)</f>
        <v>2</v>
      </c>
      <c r="F109" s="82">
        <f>IFERROR(__xludf.DUMMYFUNCTION("MIN(FILTER(F1:F103,$K$1:$K$103=""superdense""))"),0.0)</f>
        <v>0</v>
      </c>
      <c r="G109" s="82">
        <f>IFERROR(__xludf.DUMMYFUNCTION("MIN(FILTER(G1:G103,$K$1:$K$103=""superdense""))"),2.0)</f>
        <v>2</v>
      </c>
      <c r="H109" s="82">
        <f>IFERROR(__xludf.DUMMYFUNCTION("MIN(FILTER(H1:H103,$K$1:$K$103=""superdense""))"),168.0)</f>
        <v>168</v>
      </c>
      <c r="I109" s="82">
        <f>IFERROR(__xludf.DUMMYFUNCTION("MIN(FILTER(I1:I103,$K1:$K103=""superdense""))"),43.71)</f>
        <v>43.71</v>
      </c>
      <c r="J109" s="82">
        <f>IFERROR(__xludf.DUMMYFUNCTION("MIN(FILTER(J1:J103,$K1:$K103=""superdense""))"),43.73)</f>
        <v>43.73</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IFERROR(__xludf.DUMMYFUNCTION("MEDIAN(FILTER(E1:E103,$K$1:$K$103=""superdense""))"),2.585)</f>
        <v>2.585</v>
      </c>
      <c r="F110" s="83">
        <f>IFERROR(__xludf.DUMMYFUNCTION("MEDIAN(FILTER(F1:F103,$K$1:$K$103=""superdense""))"),0.0)</f>
        <v>0</v>
      </c>
      <c r="G110" s="83">
        <f>IFERROR(__xludf.DUMMYFUNCTION("MEDIAN(FILTER(G1:G103,$K$1:$K$103=""superdense""))"),2.585)</f>
        <v>2.585</v>
      </c>
      <c r="H110" s="83">
        <f>IFERROR(__xludf.DUMMYFUNCTION("MEDIAN(FILTER(H1:H103,$K$1:$K$103=""superdense""))"),168.0)</f>
        <v>168</v>
      </c>
      <c r="I110" s="83">
        <f>IFERROR(__xludf.DUMMYFUNCTION("MEDIAN(FILTER(I1:I103,$K$1:$K$103=""superdense""))"),64.93)</f>
        <v>64.93</v>
      </c>
      <c r="J110" s="83">
        <f>IFERROR(__xludf.DUMMYFUNCTION("MEDIAN(FILTER(J1:J103,$K$1:$K$103=""superdense""))"),64.97)</f>
        <v>64.97</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IFERROR(__xludf.DUMMYFUNCTION("STDEV.S(FILTER(E1:E103,$K$1:$K$103=""superdense""))"),0.4299453319966937)</f>
        <v>0.429945332</v>
      </c>
      <c r="F111" s="83">
        <f>IFERROR(__xludf.DUMMYFUNCTION("STDEV.S(FILTER(F1:F103,$K$1:$K$103=""superdense""))"),0.0)</f>
        <v>0</v>
      </c>
      <c r="G111" s="83">
        <f>IFERROR(__xludf.DUMMYFUNCTION("STDEV.S(FILTER(G1:G103,$K$1:$K$103=""superdense""))"),0.4306285168683443)</f>
        <v>0.4306285169</v>
      </c>
      <c r="H111" s="83">
        <f>IFERROR(__xludf.DUMMYFUNCTION("STDEV.S(FILTER(H1:H103,$K$1:$K$103=""superdense""))"),0.0)</f>
        <v>0</v>
      </c>
      <c r="I111" s="83">
        <f>IFERROR(__xludf.DUMMYFUNCTION("STDEV.S(FILTER(I1:I103,$K$1:$K$103=""superdense""))"),9.440086115182899)</f>
        <v>9.440086115</v>
      </c>
      <c r="J111" s="83">
        <f>IFERROR(__xludf.DUMMYFUNCTION("STDEV.S(FILTER(J1:J103,$K$1:$K$103=""superdense""))"),9.449946232286374)</f>
        <v>9.449946232</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11200</v>
      </c>
    </row>
    <row r="131">
      <c r="A131" s="77" t="s">
        <v>54</v>
      </c>
      <c r="B131" s="3">
        <f>SUM(H2:H103)-B130</f>
        <v>5040</v>
      </c>
    </row>
    <row r="132">
      <c r="A132" s="77" t="s">
        <v>55</v>
      </c>
      <c r="B132" s="3">
        <f>SUM(M2:M103)</f>
        <v>2520</v>
      </c>
    </row>
    <row r="133">
      <c r="A133" s="77" t="s">
        <v>56</v>
      </c>
      <c r="B133" s="3">
        <f>B131/B132</f>
        <v>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1.75</v>
      </c>
      <c r="D2" s="1">
        <v>8.85</v>
      </c>
      <c r="E2" s="1">
        <v>7.1</v>
      </c>
      <c r="F2" s="1">
        <v>0.0</v>
      </c>
      <c r="G2" s="1">
        <v>7.1</v>
      </c>
      <c r="H2" s="1">
        <v>160.0</v>
      </c>
      <c r="I2" s="1">
        <v>22.52</v>
      </c>
      <c r="J2" s="1">
        <v>22.52</v>
      </c>
      <c r="K2" s="1" t="s">
        <v>43</v>
      </c>
      <c r="L2" s="1">
        <v>-160.0</v>
      </c>
      <c r="M2" s="1">
        <v>0.0</v>
      </c>
    </row>
    <row r="3">
      <c r="A3" s="1" t="s">
        <v>41</v>
      </c>
      <c r="B3" s="1" t="s">
        <v>42</v>
      </c>
      <c r="C3" s="1">
        <v>8.91</v>
      </c>
      <c r="D3" s="1">
        <v>15.89</v>
      </c>
      <c r="E3" s="1">
        <v>6.98</v>
      </c>
      <c r="F3" s="1">
        <v>0.0</v>
      </c>
      <c r="G3" s="1">
        <v>6.98</v>
      </c>
      <c r="H3" s="1">
        <v>160.0</v>
      </c>
      <c r="I3" s="1">
        <v>22.93</v>
      </c>
      <c r="J3" s="1">
        <v>22.93</v>
      </c>
      <c r="K3" s="1" t="s">
        <v>43</v>
      </c>
      <c r="L3" s="1">
        <v>-160.0</v>
      </c>
      <c r="M3" s="1">
        <v>0.0</v>
      </c>
    </row>
    <row r="4">
      <c r="A4" s="1" t="s">
        <v>41</v>
      </c>
      <c r="B4" s="1" t="s">
        <v>42</v>
      </c>
      <c r="C4" s="1">
        <v>15.95</v>
      </c>
      <c r="D4" s="1">
        <v>21.51</v>
      </c>
      <c r="E4" s="1">
        <v>5.56</v>
      </c>
      <c r="F4" s="1">
        <v>0.0</v>
      </c>
      <c r="G4" s="1">
        <v>5.56</v>
      </c>
      <c r="H4" s="1">
        <v>160.0</v>
      </c>
      <c r="I4" s="1">
        <v>28.79</v>
      </c>
      <c r="J4" s="1">
        <v>28.79</v>
      </c>
      <c r="K4" s="1" t="s">
        <v>43</v>
      </c>
      <c r="L4" s="1">
        <v>-160.0</v>
      </c>
      <c r="M4" s="1">
        <v>0.0</v>
      </c>
    </row>
    <row r="5">
      <c r="A5" s="1" t="s">
        <v>41</v>
      </c>
      <c r="B5" s="1" t="s">
        <v>42</v>
      </c>
      <c r="C5" s="1">
        <v>21.6</v>
      </c>
      <c r="D5" s="1">
        <v>27.84</v>
      </c>
      <c r="E5" s="1">
        <v>6.25</v>
      </c>
      <c r="F5" s="1">
        <v>0.0</v>
      </c>
      <c r="G5" s="1">
        <v>6.25</v>
      </c>
      <c r="H5" s="1">
        <v>160.0</v>
      </c>
      <c r="I5" s="1">
        <v>25.61</v>
      </c>
      <c r="J5" s="1">
        <v>25.61</v>
      </c>
      <c r="K5" s="1" t="s">
        <v>43</v>
      </c>
      <c r="L5" s="1">
        <v>-160.0</v>
      </c>
      <c r="M5" s="1">
        <v>0.0</v>
      </c>
    </row>
    <row r="6">
      <c r="A6" s="1" t="s">
        <v>41</v>
      </c>
      <c r="B6" s="1" t="s">
        <v>42</v>
      </c>
      <c r="C6" s="1">
        <v>27.86</v>
      </c>
      <c r="D6" s="1">
        <v>34.83</v>
      </c>
      <c r="E6" s="1">
        <v>6.97</v>
      </c>
      <c r="F6" s="1">
        <v>0.0</v>
      </c>
      <c r="G6" s="1">
        <v>6.97</v>
      </c>
      <c r="H6" s="1">
        <v>160.0</v>
      </c>
      <c r="I6" s="1">
        <v>22.94</v>
      </c>
      <c r="J6" s="1">
        <v>22.94</v>
      </c>
      <c r="K6" s="1" t="s">
        <v>43</v>
      </c>
      <c r="L6" s="1">
        <v>-160.0</v>
      </c>
      <c r="M6" s="1">
        <v>0.0</v>
      </c>
    </row>
    <row r="7">
      <c r="A7" s="1" t="s">
        <v>41</v>
      </c>
      <c r="B7" s="1" t="s">
        <v>42</v>
      </c>
      <c r="C7" s="1">
        <v>34.86</v>
      </c>
      <c r="D7" s="1">
        <v>42.69</v>
      </c>
      <c r="E7" s="1">
        <v>7.83</v>
      </c>
      <c r="F7" s="1">
        <v>0.0</v>
      </c>
      <c r="G7" s="1">
        <v>7.83</v>
      </c>
      <c r="H7" s="1">
        <v>160.0</v>
      </c>
      <c r="I7" s="1">
        <v>20.43</v>
      </c>
      <c r="J7" s="1">
        <v>20.43</v>
      </c>
      <c r="K7" s="1" t="s">
        <v>43</v>
      </c>
      <c r="L7" s="1">
        <v>-160.0</v>
      </c>
      <c r="M7" s="1">
        <v>0.0</v>
      </c>
    </row>
    <row r="8">
      <c r="A8" s="1" t="s">
        <v>41</v>
      </c>
      <c r="B8" s="1" t="s">
        <v>42</v>
      </c>
      <c r="C8" s="1">
        <v>42.74</v>
      </c>
      <c r="D8" s="1">
        <v>52.31</v>
      </c>
      <c r="E8" s="1">
        <v>9.57</v>
      </c>
      <c r="F8" s="1">
        <v>0.0</v>
      </c>
      <c r="G8" s="1">
        <v>9.57</v>
      </c>
      <c r="H8" s="1">
        <v>160.0</v>
      </c>
      <c r="I8" s="1">
        <v>16.72</v>
      </c>
      <c r="J8" s="1">
        <v>16.72</v>
      </c>
      <c r="K8" s="1" t="s">
        <v>43</v>
      </c>
      <c r="L8" s="1">
        <v>-160.0</v>
      </c>
      <c r="M8" s="1">
        <v>0.0</v>
      </c>
    </row>
    <row r="9">
      <c r="A9" s="1" t="s">
        <v>41</v>
      </c>
      <c r="B9" s="1" t="s">
        <v>42</v>
      </c>
      <c r="C9" s="1">
        <v>52.52</v>
      </c>
      <c r="D9" s="1">
        <v>62.53</v>
      </c>
      <c r="E9" s="1">
        <v>10.01</v>
      </c>
      <c r="F9" s="1">
        <v>0.0</v>
      </c>
      <c r="G9" s="1">
        <v>10.01</v>
      </c>
      <c r="H9" s="1">
        <v>160.0</v>
      </c>
      <c r="I9" s="1">
        <v>15.99</v>
      </c>
      <c r="J9" s="1">
        <v>15.99</v>
      </c>
      <c r="K9" s="1" t="s">
        <v>43</v>
      </c>
      <c r="L9" s="1">
        <v>-160.0</v>
      </c>
      <c r="M9" s="1">
        <v>0.0</v>
      </c>
    </row>
    <row r="10">
      <c r="A10" s="1" t="s">
        <v>41</v>
      </c>
      <c r="B10" s="1" t="s">
        <v>42</v>
      </c>
      <c r="C10" s="1">
        <v>62.62</v>
      </c>
      <c r="D10" s="1">
        <v>65.66</v>
      </c>
      <c r="E10" s="1">
        <v>3.04</v>
      </c>
      <c r="F10" s="1">
        <v>0.0</v>
      </c>
      <c r="G10" s="1">
        <v>3.04</v>
      </c>
      <c r="H10" s="1">
        <v>168.0</v>
      </c>
      <c r="I10" s="1">
        <v>55.32</v>
      </c>
      <c r="J10" s="1">
        <v>55.35</v>
      </c>
      <c r="K10" s="1" t="s">
        <v>44</v>
      </c>
      <c r="L10" s="1">
        <v>84.0</v>
      </c>
      <c r="M10" s="1">
        <v>84.0</v>
      </c>
    </row>
    <row r="11">
      <c r="A11" s="1" t="s">
        <v>41</v>
      </c>
      <c r="B11" s="1" t="s">
        <v>42</v>
      </c>
      <c r="C11" s="1">
        <v>66.21</v>
      </c>
      <c r="D11" s="1">
        <v>68.25</v>
      </c>
      <c r="E11" s="1">
        <v>2.05</v>
      </c>
      <c r="F11" s="1">
        <v>0.0</v>
      </c>
      <c r="G11" s="1">
        <v>2.05</v>
      </c>
      <c r="H11" s="1">
        <v>168.0</v>
      </c>
      <c r="I11" s="1">
        <v>82.09</v>
      </c>
      <c r="J11" s="1">
        <v>82.14</v>
      </c>
      <c r="K11" s="1" t="s">
        <v>44</v>
      </c>
      <c r="L11" s="1">
        <v>84.0</v>
      </c>
      <c r="M11" s="1">
        <v>84.0</v>
      </c>
    </row>
    <row r="12">
      <c r="A12" s="1" t="s">
        <v>41</v>
      </c>
      <c r="B12" s="1" t="s">
        <v>42</v>
      </c>
      <c r="C12" s="1">
        <v>68.45</v>
      </c>
      <c r="D12" s="1">
        <v>71.04</v>
      </c>
      <c r="E12" s="1">
        <v>2.59</v>
      </c>
      <c r="F12" s="1">
        <v>0.0</v>
      </c>
      <c r="G12" s="1">
        <v>2.58</v>
      </c>
      <c r="H12" s="1">
        <v>168.0</v>
      </c>
      <c r="I12" s="1">
        <v>64.98</v>
      </c>
      <c r="J12" s="1">
        <v>65.02</v>
      </c>
      <c r="K12" s="1" t="s">
        <v>44</v>
      </c>
      <c r="L12" s="1">
        <v>84.0</v>
      </c>
      <c r="M12" s="1">
        <v>84.0</v>
      </c>
    </row>
    <row r="13">
      <c r="A13" s="1" t="s">
        <v>41</v>
      </c>
      <c r="B13" s="1" t="s">
        <v>42</v>
      </c>
      <c r="C13" s="1">
        <v>72.23</v>
      </c>
      <c r="D13" s="1">
        <v>80.33</v>
      </c>
      <c r="E13" s="1">
        <v>8.1</v>
      </c>
      <c r="F13" s="1">
        <v>0.0</v>
      </c>
      <c r="G13" s="1">
        <v>8.1</v>
      </c>
      <c r="H13" s="1">
        <v>160.0</v>
      </c>
      <c r="I13" s="1">
        <v>19.76</v>
      </c>
      <c r="J13" s="1">
        <v>19.76</v>
      </c>
      <c r="K13" s="1" t="s">
        <v>43</v>
      </c>
      <c r="L13" s="1">
        <v>-160.0</v>
      </c>
      <c r="M13" s="1">
        <v>0.0</v>
      </c>
    </row>
    <row r="14">
      <c r="A14" s="1" t="s">
        <v>41</v>
      </c>
      <c r="B14" s="1" t="s">
        <v>42</v>
      </c>
      <c r="C14" s="1">
        <v>80.4</v>
      </c>
      <c r="D14" s="1">
        <v>84.77</v>
      </c>
      <c r="E14" s="1">
        <v>4.37</v>
      </c>
      <c r="F14" s="1">
        <v>0.0</v>
      </c>
      <c r="G14" s="1">
        <v>4.37</v>
      </c>
      <c r="H14" s="1">
        <v>160.0</v>
      </c>
      <c r="I14" s="1">
        <v>36.58</v>
      </c>
      <c r="J14" s="1">
        <v>36.58</v>
      </c>
      <c r="K14" s="1" t="s">
        <v>43</v>
      </c>
      <c r="L14" s="1">
        <v>-160.0</v>
      </c>
      <c r="M14" s="1">
        <v>0.0</v>
      </c>
    </row>
    <row r="15">
      <c r="A15" s="1" t="s">
        <v>41</v>
      </c>
      <c r="B15" s="1" t="s">
        <v>42</v>
      </c>
      <c r="C15" s="1">
        <v>84.77</v>
      </c>
      <c r="D15" s="1">
        <v>93.46</v>
      </c>
      <c r="E15" s="1">
        <v>8.69</v>
      </c>
      <c r="F15" s="1">
        <v>0.0</v>
      </c>
      <c r="G15" s="1">
        <v>8.69</v>
      </c>
      <c r="H15" s="1">
        <v>160.0</v>
      </c>
      <c r="I15" s="1">
        <v>18.42</v>
      </c>
      <c r="J15" s="1">
        <v>18.42</v>
      </c>
      <c r="K15" s="1" t="s">
        <v>43</v>
      </c>
      <c r="L15" s="1">
        <v>-160.0</v>
      </c>
      <c r="M15" s="1">
        <v>0.0</v>
      </c>
    </row>
    <row r="16">
      <c r="A16" s="1" t="s">
        <v>41</v>
      </c>
      <c r="B16" s="1" t="s">
        <v>42</v>
      </c>
      <c r="C16" s="1">
        <v>93.51</v>
      </c>
      <c r="D16" s="1">
        <v>101.23</v>
      </c>
      <c r="E16" s="1">
        <v>7.72</v>
      </c>
      <c r="F16" s="1">
        <v>0.0</v>
      </c>
      <c r="G16" s="1">
        <v>7.72</v>
      </c>
      <c r="H16" s="1">
        <v>160.0</v>
      </c>
      <c r="I16" s="1">
        <v>20.72</v>
      </c>
      <c r="J16" s="1">
        <v>20.72</v>
      </c>
      <c r="K16" s="1" t="s">
        <v>43</v>
      </c>
      <c r="L16" s="1">
        <v>-160.0</v>
      </c>
      <c r="M16" s="1">
        <v>0.0</v>
      </c>
    </row>
    <row r="17">
      <c r="A17" s="1" t="s">
        <v>41</v>
      </c>
      <c r="B17" s="1" t="s">
        <v>42</v>
      </c>
      <c r="C17" s="1">
        <v>101.42</v>
      </c>
      <c r="D17" s="1">
        <v>108.46</v>
      </c>
      <c r="E17" s="1">
        <v>7.04</v>
      </c>
      <c r="F17" s="1">
        <v>0.0</v>
      </c>
      <c r="G17" s="1">
        <v>7.04</v>
      </c>
      <c r="H17" s="1">
        <v>160.0</v>
      </c>
      <c r="I17" s="1">
        <v>22.74</v>
      </c>
      <c r="J17" s="1">
        <v>22.74</v>
      </c>
      <c r="K17" s="1" t="s">
        <v>43</v>
      </c>
      <c r="L17" s="1">
        <v>-160.0</v>
      </c>
      <c r="M17" s="1">
        <v>0.0</v>
      </c>
    </row>
    <row r="18">
      <c r="A18" s="1" t="s">
        <v>41</v>
      </c>
      <c r="B18" s="1" t="s">
        <v>42</v>
      </c>
      <c r="C18" s="1">
        <v>108.57</v>
      </c>
      <c r="D18" s="1">
        <v>115.0</v>
      </c>
      <c r="E18" s="1">
        <v>6.42</v>
      </c>
      <c r="F18" s="1">
        <v>0.0</v>
      </c>
      <c r="G18" s="1">
        <v>6.42</v>
      </c>
      <c r="H18" s="1">
        <v>160.0</v>
      </c>
      <c r="I18" s="1">
        <v>24.91</v>
      </c>
      <c r="J18" s="1">
        <v>24.91</v>
      </c>
      <c r="K18" s="1" t="s">
        <v>43</v>
      </c>
      <c r="L18" s="1">
        <v>-160.0</v>
      </c>
      <c r="M18" s="1">
        <v>0.0</v>
      </c>
    </row>
    <row r="19">
      <c r="A19" s="1" t="s">
        <v>41</v>
      </c>
      <c r="B19" s="1" t="s">
        <v>42</v>
      </c>
      <c r="C19" s="1">
        <v>115.13</v>
      </c>
      <c r="D19" s="1">
        <v>123.82</v>
      </c>
      <c r="E19" s="1">
        <v>8.69</v>
      </c>
      <c r="F19" s="1">
        <v>0.0</v>
      </c>
      <c r="G19" s="1">
        <v>8.69</v>
      </c>
      <c r="H19" s="1">
        <v>160.0</v>
      </c>
      <c r="I19" s="1">
        <v>18.42</v>
      </c>
      <c r="J19" s="1">
        <v>18.42</v>
      </c>
      <c r="K19" s="1" t="s">
        <v>43</v>
      </c>
      <c r="L19" s="1">
        <v>-160.0</v>
      </c>
      <c r="M19" s="1">
        <v>0.0</v>
      </c>
    </row>
    <row r="20">
      <c r="A20" s="1" t="s">
        <v>41</v>
      </c>
      <c r="B20" s="1" t="s">
        <v>42</v>
      </c>
      <c r="C20" s="1">
        <v>123.89</v>
      </c>
      <c r="D20" s="1">
        <v>128.57</v>
      </c>
      <c r="E20" s="1">
        <v>4.68</v>
      </c>
      <c r="F20" s="1">
        <v>0.0</v>
      </c>
      <c r="G20" s="1">
        <v>4.68</v>
      </c>
      <c r="H20" s="1">
        <v>160.0</v>
      </c>
      <c r="I20" s="1">
        <v>34.21</v>
      </c>
      <c r="J20" s="1">
        <v>34.21</v>
      </c>
      <c r="K20" s="1" t="s">
        <v>43</v>
      </c>
      <c r="L20" s="1">
        <v>-160.0</v>
      </c>
      <c r="M20" s="1">
        <v>0.0</v>
      </c>
    </row>
    <row r="21">
      <c r="A21" s="1" t="s">
        <v>41</v>
      </c>
      <c r="B21" s="1" t="s">
        <v>42</v>
      </c>
      <c r="C21" s="1">
        <v>128.61</v>
      </c>
      <c r="D21" s="1">
        <v>130.99</v>
      </c>
      <c r="E21" s="1">
        <v>2.39</v>
      </c>
      <c r="F21" s="1">
        <v>0.0</v>
      </c>
      <c r="G21" s="1">
        <v>2.38</v>
      </c>
      <c r="H21" s="1">
        <v>168.0</v>
      </c>
      <c r="I21" s="1">
        <v>70.41</v>
      </c>
      <c r="J21" s="1">
        <v>70.45</v>
      </c>
      <c r="K21" s="1" t="s">
        <v>44</v>
      </c>
      <c r="L21" s="1">
        <v>84.0</v>
      </c>
      <c r="M21" s="1">
        <v>84.0</v>
      </c>
    </row>
    <row r="22">
      <c r="A22" s="1" t="s">
        <v>41</v>
      </c>
      <c r="B22" s="1" t="s">
        <v>42</v>
      </c>
      <c r="C22" s="1">
        <v>131.22</v>
      </c>
      <c r="D22" s="1">
        <v>133.8</v>
      </c>
      <c r="E22" s="1">
        <v>2.58</v>
      </c>
      <c r="F22" s="1">
        <v>0.0</v>
      </c>
      <c r="G22" s="1">
        <v>2.58</v>
      </c>
      <c r="H22" s="1">
        <v>168.0</v>
      </c>
      <c r="I22" s="1">
        <v>65.17</v>
      </c>
      <c r="J22" s="1">
        <v>65.21</v>
      </c>
      <c r="K22" s="1" t="s">
        <v>44</v>
      </c>
      <c r="L22" s="1">
        <v>84.0</v>
      </c>
      <c r="M22" s="1">
        <v>84.0</v>
      </c>
    </row>
    <row r="23">
      <c r="A23" s="1" t="s">
        <v>41</v>
      </c>
      <c r="B23" s="1" t="s">
        <v>42</v>
      </c>
      <c r="C23" s="1">
        <v>134.2</v>
      </c>
      <c r="D23" s="1">
        <v>136.68</v>
      </c>
      <c r="E23" s="1">
        <v>2.48</v>
      </c>
      <c r="F23" s="1">
        <v>0.0</v>
      </c>
      <c r="G23" s="1">
        <v>2.48</v>
      </c>
      <c r="H23" s="1">
        <v>168.0</v>
      </c>
      <c r="I23" s="1">
        <v>67.69</v>
      </c>
      <c r="J23" s="1">
        <v>67.73</v>
      </c>
      <c r="K23" s="1" t="s">
        <v>44</v>
      </c>
      <c r="L23" s="1">
        <v>84.0</v>
      </c>
      <c r="M23" s="1">
        <v>84.0</v>
      </c>
    </row>
    <row r="24">
      <c r="A24" s="1" t="s">
        <v>41</v>
      </c>
      <c r="B24" s="1" t="s">
        <v>42</v>
      </c>
      <c r="C24" s="1">
        <v>136.96</v>
      </c>
      <c r="D24" s="1">
        <v>143.17</v>
      </c>
      <c r="E24" s="1">
        <v>6.21</v>
      </c>
      <c r="F24" s="1">
        <v>0.0</v>
      </c>
      <c r="G24" s="1">
        <v>6.21</v>
      </c>
      <c r="H24" s="1">
        <v>160.0</v>
      </c>
      <c r="I24" s="1">
        <v>25.76</v>
      </c>
      <c r="J24" s="1">
        <v>25.76</v>
      </c>
      <c r="K24" s="1" t="s">
        <v>43</v>
      </c>
      <c r="L24" s="1">
        <v>-160.0</v>
      </c>
      <c r="M24" s="1">
        <v>0.0</v>
      </c>
    </row>
    <row r="25">
      <c r="A25" s="1" t="s">
        <v>41</v>
      </c>
      <c r="B25" s="1" t="s">
        <v>42</v>
      </c>
      <c r="C25" s="1">
        <v>143.23</v>
      </c>
      <c r="D25" s="1">
        <v>151.35</v>
      </c>
      <c r="E25" s="1">
        <v>8.12</v>
      </c>
      <c r="F25" s="1">
        <v>0.0</v>
      </c>
      <c r="G25" s="1">
        <v>8.12</v>
      </c>
      <c r="H25" s="1">
        <v>160.0</v>
      </c>
      <c r="I25" s="1">
        <v>19.71</v>
      </c>
      <c r="J25" s="1">
        <v>19.71</v>
      </c>
      <c r="K25" s="1" t="s">
        <v>43</v>
      </c>
      <c r="L25" s="1">
        <v>-160.0</v>
      </c>
      <c r="M25" s="1">
        <v>0.0</v>
      </c>
    </row>
    <row r="26">
      <c r="A26" s="1" t="s">
        <v>41</v>
      </c>
      <c r="B26" s="1" t="s">
        <v>42</v>
      </c>
      <c r="C26" s="1">
        <v>151.37</v>
      </c>
      <c r="D26" s="1">
        <v>160.59</v>
      </c>
      <c r="E26" s="1">
        <v>9.22</v>
      </c>
      <c r="F26" s="1">
        <v>0.0</v>
      </c>
      <c r="G26" s="1">
        <v>9.22</v>
      </c>
      <c r="H26" s="1">
        <v>160.0</v>
      </c>
      <c r="I26" s="1">
        <v>17.35</v>
      </c>
      <c r="J26" s="1">
        <v>17.35</v>
      </c>
      <c r="K26" s="1" t="s">
        <v>43</v>
      </c>
      <c r="L26" s="1">
        <v>-160.0</v>
      </c>
      <c r="M26" s="1">
        <v>0.0</v>
      </c>
    </row>
    <row r="27">
      <c r="A27" s="1" t="s">
        <v>41</v>
      </c>
      <c r="B27" s="1" t="s">
        <v>42</v>
      </c>
      <c r="C27" s="1">
        <v>160.67</v>
      </c>
      <c r="D27" s="1">
        <v>168.79</v>
      </c>
      <c r="E27" s="1">
        <v>8.12</v>
      </c>
      <c r="F27" s="1">
        <v>0.0</v>
      </c>
      <c r="G27" s="1">
        <v>8.12</v>
      </c>
      <c r="H27" s="1">
        <v>160.0</v>
      </c>
      <c r="I27" s="1">
        <v>19.7</v>
      </c>
      <c r="J27" s="1">
        <v>19.7</v>
      </c>
      <c r="K27" s="1" t="s">
        <v>43</v>
      </c>
      <c r="L27" s="1">
        <v>-160.0</v>
      </c>
      <c r="M27" s="1">
        <v>0.0</v>
      </c>
    </row>
    <row r="28">
      <c r="A28" s="1" t="s">
        <v>41</v>
      </c>
      <c r="B28" s="1" t="s">
        <v>42</v>
      </c>
      <c r="C28" s="1">
        <v>168.96</v>
      </c>
      <c r="D28" s="1">
        <v>176.8</v>
      </c>
      <c r="E28" s="1">
        <v>7.83</v>
      </c>
      <c r="F28" s="1">
        <v>0.0</v>
      </c>
      <c r="G28" s="1">
        <v>7.83</v>
      </c>
      <c r="H28" s="1">
        <v>160.0</v>
      </c>
      <c r="I28" s="1">
        <v>20.42</v>
      </c>
      <c r="J28" s="1">
        <v>20.42</v>
      </c>
      <c r="K28" s="1" t="s">
        <v>43</v>
      </c>
      <c r="L28" s="1">
        <v>-160.0</v>
      </c>
      <c r="M28" s="1">
        <v>0.0</v>
      </c>
    </row>
    <row r="29">
      <c r="A29" s="1" t="s">
        <v>41</v>
      </c>
      <c r="B29" s="1" t="s">
        <v>42</v>
      </c>
      <c r="C29" s="1">
        <v>176.86</v>
      </c>
      <c r="D29" s="1">
        <v>182.05</v>
      </c>
      <c r="E29" s="1">
        <v>5.19</v>
      </c>
      <c r="F29" s="1">
        <v>0.0</v>
      </c>
      <c r="G29" s="1">
        <v>5.19</v>
      </c>
      <c r="H29" s="1">
        <v>160.0</v>
      </c>
      <c r="I29" s="1">
        <v>30.84</v>
      </c>
      <c r="J29" s="1">
        <v>30.84</v>
      </c>
      <c r="K29" s="1" t="s">
        <v>43</v>
      </c>
      <c r="L29" s="1">
        <v>-160.0</v>
      </c>
      <c r="M29" s="1">
        <v>0.0</v>
      </c>
    </row>
    <row r="30">
      <c r="A30" s="1" t="s">
        <v>41</v>
      </c>
      <c r="B30" s="1" t="s">
        <v>42</v>
      </c>
      <c r="C30" s="1">
        <v>182.1</v>
      </c>
      <c r="D30" s="1">
        <v>188.13</v>
      </c>
      <c r="E30" s="1">
        <v>6.03</v>
      </c>
      <c r="F30" s="1">
        <v>0.0</v>
      </c>
      <c r="G30" s="1">
        <v>6.03</v>
      </c>
      <c r="H30" s="1">
        <v>160.0</v>
      </c>
      <c r="I30" s="1">
        <v>26.53</v>
      </c>
      <c r="J30" s="1">
        <v>26.53</v>
      </c>
      <c r="K30" s="1" t="s">
        <v>43</v>
      </c>
      <c r="L30" s="1">
        <v>-160.0</v>
      </c>
      <c r="M30" s="1">
        <v>0.0</v>
      </c>
    </row>
    <row r="31">
      <c r="A31" s="1" t="s">
        <v>41</v>
      </c>
      <c r="B31" s="1" t="s">
        <v>42</v>
      </c>
      <c r="C31" s="1">
        <v>188.16</v>
      </c>
      <c r="D31" s="1">
        <v>194.46</v>
      </c>
      <c r="E31" s="1">
        <v>6.3</v>
      </c>
      <c r="F31" s="1">
        <v>0.0</v>
      </c>
      <c r="G31" s="1">
        <v>6.3</v>
      </c>
      <c r="H31" s="1">
        <v>160.0</v>
      </c>
      <c r="I31" s="1">
        <v>25.39</v>
      </c>
      <c r="J31" s="1">
        <v>25.39</v>
      </c>
      <c r="K31" s="1" t="s">
        <v>43</v>
      </c>
      <c r="L31" s="1">
        <v>-160.0</v>
      </c>
      <c r="M31" s="1">
        <v>0.0</v>
      </c>
    </row>
    <row r="32">
      <c r="A32" s="1" t="s">
        <v>41</v>
      </c>
      <c r="B32" s="1" t="s">
        <v>42</v>
      </c>
      <c r="C32" s="1">
        <v>194.48</v>
      </c>
      <c r="D32" s="1">
        <v>197.57</v>
      </c>
      <c r="E32" s="1">
        <v>3.08</v>
      </c>
      <c r="F32" s="1">
        <v>0.0</v>
      </c>
      <c r="G32" s="1">
        <v>3.08</v>
      </c>
      <c r="H32" s="1">
        <v>168.0</v>
      </c>
      <c r="I32" s="1">
        <v>54.48</v>
      </c>
      <c r="J32" s="1">
        <v>54.5</v>
      </c>
      <c r="K32" s="1" t="s">
        <v>44</v>
      </c>
      <c r="L32" s="1">
        <v>84.0</v>
      </c>
      <c r="M32" s="1">
        <v>84.0</v>
      </c>
    </row>
    <row r="33">
      <c r="A33" s="1" t="s">
        <v>41</v>
      </c>
      <c r="B33" s="1" t="s">
        <v>42</v>
      </c>
      <c r="C33" s="1">
        <v>198.08</v>
      </c>
      <c r="D33" s="1">
        <v>200.56</v>
      </c>
      <c r="E33" s="1">
        <v>2.48</v>
      </c>
      <c r="F33" s="1">
        <v>0.0</v>
      </c>
      <c r="G33" s="1">
        <v>2.48</v>
      </c>
      <c r="H33" s="1">
        <v>168.0</v>
      </c>
      <c r="I33" s="1">
        <v>67.73</v>
      </c>
      <c r="J33" s="1">
        <v>67.77</v>
      </c>
      <c r="K33" s="1" t="s">
        <v>44</v>
      </c>
      <c r="L33" s="1">
        <v>84.0</v>
      </c>
      <c r="M33" s="1">
        <v>84.0</v>
      </c>
    </row>
    <row r="34">
      <c r="A34" s="1" t="s">
        <v>41</v>
      </c>
      <c r="B34" s="1" t="s">
        <v>42</v>
      </c>
      <c r="C34" s="1">
        <v>200.79</v>
      </c>
      <c r="D34" s="1">
        <v>203.87</v>
      </c>
      <c r="E34" s="1">
        <v>3.08</v>
      </c>
      <c r="F34" s="1">
        <v>0.0</v>
      </c>
      <c r="G34" s="1">
        <v>3.08</v>
      </c>
      <c r="H34" s="1">
        <v>168.0</v>
      </c>
      <c r="I34" s="1">
        <v>54.6</v>
      </c>
      <c r="J34" s="1">
        <v>54.62</v>
      </c>
      <c r="K34" s="1" t="s">
        <v>44</v>
      </c>
      <c r="L34" s="1">
        <v>84.0</v>
      </c>
      <c r="M34" s="1">
        <v>84.0</v>
      </c>
    </row>
    <row r="35">
      <c r="A35" s="1" t="s">
        <v>41</v>
      </c>
      <c r="B35" s="1" t="s">
        <v>42</v>
      </c>
      <c r="C35" s="1">
        <v>203.98</v>
      </c>
      <c r="D35" s="1">
        <v>210.59</v>
      </c>
      <c r="E35" s="1">
        <v>6.61</v>
      </c>
      <c r="F35" s="1">
        <v>0.0</v>
      </c>
      <c r="G35" s="1">
        <v>6.61</v>
      </c>
      <c r="H35" s="1">
        <v>160.0</v>
      </c>
      <c r="I35" s="1">
        <v>24.19</v>
      </c>
      <c r="J35" s="1">
        <v>24.19</v>
      </c>
      <c r="K35" s="1" t="s">
        <v>43</v>
      </c>
      <c r="L35" s="1">
        <v>-160.0</v>
      </c>
      <c r="M35" s="1">
        <v>0.0</v>
      </c>
    </row>
    <row r="36">
      <c r="A36" s="1" t="s">
        <v>41</v>
      </c>
      <c r="B36" s="1" t="s">
        <v>42</v>
      </c>
      <c r="C36" s="1">
        <v>210.76</v>
      </c>
      <c r="D36" s="1">
        <v>219.89</v>
      </c>
      <c r="E36" s="1">
        <v>9.13</v>
      </c>
      <c r="F36" s="1">
        <v>0.0</v>
      </c>
      <c r="G36" s="1">
        <v>9.13</v>
      </c>
      <c r="H36" s="1">
        <v>160.0</v>
      </c>
      <c r="I36" s="1">
        <v>17.52</v>
      </c>
      <c r="J36" s="1">
        <v>17.52</v>
      </c>
      <c r="K36" s="1" t="s">
        <v>43</v>
      </c>
      <c r="L36" s="1">
        <v>-160.0</v>
      </c>
      <c r="M36" s="1">
        <v>0.0</v>
      </c>
    </row>
    <row r="37">
      <c r="A37" s="1" t="s">
        <v>41</v>
      </c>
      <c r="B37" s="1" t="s">
        <v>42</v>
      </c>
      <c r="C37" s="1">
        <v>220.08</v>
      </c>
      <c r="D37" s="1">
        <v>226.59</v>
      </c>
      <c r="E37" s="1">
        <v>6.51</v>
      </c>
      <c r="F37" s="1">
        <v>0.0</v>
      </c>
      <c r="G37" s="1">
        <v>6.51</v>
      </c>
      <c r="H37" s="1">
        <v>160.0</v>
      </c>
      <c r="I37" s="1">
        <v>24.58</v>
      </c>
      <c r="J37" s="1">
        <v>24.58</v>
      </c>
      <c r="K37" s="1" t="s">
        <v>43</v>
      </c>
      <c r="L37" s="1">
        <v>-160.0</v>
      </c>
      <c r="M37" s="1">
        <v>0.0</v>
      </c>
    </row>
    <row r="38">
      <c r="A38" s="1" t="s">
        <v>41</v>
      </c>
      <c r="B38" s="1" t="s">
        <v>42</v>
      </c>
      <c r="C38" s="1">
        <v>226.63</v>
      </c>
      <c r="D38" s="1">
        <v>236.84</v>
      </c>
      <c r="E38" s="1">
        <v>10.21</v>
      </c>
      <c r="F38" s="1">
        <v>0.0</v>
      </c>
      <c r="G38" s="1">
        <v>10.21</v>
      </c>
      <c r="H38" s="1">
        <v>160.0</v>
      </c>
      <c r="I38" s="1">
        <v>15.66</v>
      </c>
      <c r="J38" s="1">
        <v>15.66</v>
      </c>
      <c r="K38" s="1" t="s">
        <v>43</v>
      </c>
      <c r="L38" s="1">
        <v>-160.0</v>
      </c>
      <c r="M38" s="1">
        <v>0.0</v>
      </c>
    </row>
    <row r="39">
      <c r="A39" s="1" t="s">
        <v>41</v>
      </c>
      <c r="B39" s="1" t="s">
        <v>42</v>
      </c>
      <c r="C39" s="1">
        <v>236.87</v>
      </c>
      <c r="D39" s="1">
        <v>246.38</v>
      </c>
      <c r="E39" s="1">
        <v>9.51</v>
      </c>
      <c r="F39" s="1">
        <v>0.0</v>
      </c>
      <c r="G39" s="1">
        <v>9.51</v>
      </c>
      <c r="H39" s="1">
        <v>160.0</v>
      </c>
      <c r="I39" s="1">
        <v>16.82</v>
      </c>
      <c r="J39" s="1">
        <v>16.82</v>
      </c>
      <c r="K39" s="1" t="s">
        <v>43</v>
      </c>
      <c r="L39" s="1">
        <v>-160.0</v>
      </c>
      <c r="M39" s="1">
        <v>0.0</v>
      </c>
    </row>
    <row r="40">
      <c r="A40" s="1" t="s">
        <v>41</v>
      </c>
      <c r="B40" s="1" t="s">
        <v>42</v>
      </c>
      <c r="C40" s="1">
        <v>246.56</v>
      </c>
      <c r="D40" s="1">
        <v>256.9</v>
      </c>
      <c r="E40" s="1">
        <v>10.34</v>
      </c>
      <c r="F40" s="1">
        <v>0.0</v>
      </c>
      <c r="G40" s="1">
        <v>10.34</v>
      </c>
      <c r="H40" s="1">
        <v>160.0</v>
      </c>
      <c r="I40" s="1">
        <v>15.47</v>
      </c>
      <c r="J40" s="1">
        <v>15.47</v>
      </c>
      <c r="K40" s="1" t="s">
        <v>43</v>
      </c>
      <c r="L40" s="1">
        <v>-160.0</v>
      </c>
      <c r="M40" s="1">
        <v>0.0</v>
      </c>
    </row>
    <row r="41">
      <c r="A41" s="1" t="s">
        <v>41</v>
      </c>
      <c r="B41" s="1" t="s">
        <v>42</v>
      </c>
      <c r="C41" s="1">
        <v>256.94</v>
      </c>
      <c r="D41" s="1">
        <v>266.11</v>
      </c>
      <c r="E41" s="1">
        <v>9.16</v>
      </c>
      <c r="F41" s="1">
        <v>0.0</v>
      </c>
      <c r="G41" s="1">
        <v>9.16</v>
      </c>
      <c r="H41" s="1">
        <v>160.0</v>
      </c>
      <c r="I41" s="1">
        <v>17.46</v>
      </c>
      <c r="J41" s="1">
        <v>17.46</v>
      </c>
      <c r="K41" s="1" t="s">
        <v>43</v>
      </c>
      <c r="L41" s="1">
        <v>-160.0</v>
      </c>
      <c r="M41" s="1">
        <v>0.0</v>
      </c>
    </row>
    <row r="42">
      <c r="A42" s="1" t="s">
        <v>41</v>
      </c>
      <c r="B42" s="1" t="s">
        <v>42</v>
      </c>
      <c r="C42" s="1">
        <v>266.16</v>
      </c>
      <c r="D42" s="1">
        <v>273.7</v>
      </c>
      <c r="E42" s="1">
        <v>7.55</v>
      </c>
      <c r="F42" s="1">
        <v>0.0</v>
      </c>
      <c r="G42" s="1">
        <v>7.55</v>
      </c>
      <c r="H42" s="1">
        <v>160.0</v>
      </c>
      <c r="I42" s="1">
        <v>21.19</v>
      </c>
      <c r="J42" s="1">
        <v>21.19</v>
      </c>
      <c r="K42" s="1" t="s">
        <v>43</v>
      </c>
      <c r="L42" s="1">
        <v>-160.0</v>
      </c>
      <c r="M42" s="1">
        <v>0.0</v>
      </c>
    </row>
    <row r="43">
      <c r="A43" s="1" t="s">
        <v>41</v>
      </c>
      <c r="B43" s="1" t="s">
        <v>42</v>
      </c>
      <c r="C43" s="1">
        <v>273.77</v>
      </c>
      <c r="D43" s="1">
        <v>276.46</v>
      </c>
      <c r="E43" s="1">
        <v>2.69</v>
      </c>
      <c r="F43" s="1">
        <v>0.0</v>
      </c>
      <c r="G43" s="1">
        <v>2.69</v>
      </c>
      <c r="H43" s="1">
        <v>168.0</v>
      </c>
      <c r="I43" s="1">
        <v>62.51</v>
      </c>
      <c r="J43" s="1">
        <v>62.55</v>
      </c>
      <c r="K43" s="1" t="s">
        <v>44</v>
      </c>
      <c r="L43" s="1">
        <v>84.0</v>
      </c>
      <c r="M43" s="1">
        <v>84.0</v>
      </c>
    </row>
    <row r="44">
      <c r="A44" s="1" t="s">
        <v>41</v>
      </c>
      <c r="B44" s="1" t="s">
        <v>42</v>
      </c>
      <c r="C44" s="1">
        <v>276.71</v>
      </c>
      <c r="D44" s="1">
        <v>279.6</v>
      </c>
      <c r="E44" s="1">
        <v>2.89</v>
      </c>
      <c r="F44" s="1">
        <v>0.0</v>
      </c>
      <c r="G44" s="1">
        <v>2.88</v>
      </c>
      <c r="H44" s="1">
        <v>168.0</v>
      </c>
      <c r="I44" s="1">
        <v>58.2</v>
      </c>
      <c r="J44" s="1">
        <v>58.23</v>
      </c>
      <c r="K44" s="1" t="s">
        <v>44</v>
      </c>
      <c r="L44" s="1">
        <v>84.0</v>
      </c>
      <c r="M44" s="1">
        <v>84.0</v>
      </c>
    </row>
    <row r="45">
      <c r="A45" s="1" t="s">
        <v>41</v>
      </c>
      <c r="B45" s="1" t="s">
        <v>42</v>
      </c>
      <c r="C45" s="1">
        <v>279.83</v>
      </c>
      <c r="D45" s="1">
        <v>282.48</v>
      </c>
      <c r="E45" s="1">
        <v>2.66</v>
      </c>
      <c r="F45" s="1">
        <v>0.0</v>
      </c>
      <c r="G45" s="1">
        <v>2.65</v>
      </c>
      <c r="H45" s="1">
        <v>168.0</v>
      </c>
      <c r="I45" s="1">
        <v>63.25</v>
      </c>
      <c r="J45" s="1">
        <v>63.28</v>
      </c>
      <c r="K45" s="1" t="s">
        <v>44</v>
      </c>
      <c r="L45" s="1">
        <v>84.0</v>
      </c>
      <c r="M45" s="1">
        <v>84.0</v>
      </c>
    </row>
    <row r="46">
      <c r="A46" s="1" t="s">
        <v>41</v>
      </c>
      <c r="B46" s="1" t="s">
        <v>42</v>
      </c>
      <c r="C46" s="1">
        <v>282.74</v>
      </c>
      <c r="D46" s="1">
        <v>289.95</v>
      </c>
      <c r="E46" s="1">
        <v>7.2</v>
      </c>
      <c r="F46" s="1">
        <v>0.0</v>
      </c>
      <c r="G46" s="1">
        <v>7.2</v>
      </c>
      <c r="H46" s="1">
        <v>160.0</v>
      </c>
      <c r="I46" s="1">
        <v>22.21</v>
      </c>
      <c r="J46" s="1">
        <v>22.21</v>
      </c>
      <c r="K46" s="1" t="s">
        <v>43</v>
      </c>
      <c r="L46" s="1">
        <v>-160.0</v>
      </c>
      <c r="M46" s="1">
        <v>0.0</v>
      </c>
    </row>
    <row r="47">
      <c r="A47" s="1" t="s">
        <v>41</v>
      </c>
      <c r="B47" s="1" t="s">
        <v>42</v>
      </c>
      <c r="C47" s="1">
        <v>290.16</v>
      </c>
      <c r="D47" s="1">
        <v>296.61</v>
      </c>
      <c r="E47" s="1">
        <v>6.45</v>
      </c>
      <c r="F47" s="1">
        <v>0.0</v>
      </c>
      <c r="G47" s="1">
        <v>6.45</v>
      </c>
      <c r="H47" s="1">
        <v>160.0</v>
      </c>
      <c r="I47" s="1">
        <v>24.82</v>
      </c>
      <c r="J47" s="1">
        <v>24.82</v>
      </c>
      <c r="K47" s="1" t="s">
        <v>43</v>
      </c>
      <c r="L47" s="1">
        <v>-160.0</v>
      </c>
      <c r="M47" s="1">
        <v>0.0</v>
      </c>
    </row>
    <row r="48">
      <c r="A48" s="1" t="s">
        <v>41</v>
      </c>
      <c r="B48" s="1" t="s">
        <v>42</v>
      </c>
      <c r="C48" s="1">
        <v>296.65</v>
      </c>
      <c r="D48" s="1">
        <v>304.6</v>
      </c>
      <c r="E48" s="1">
        <v>7.94</v>
      </c>
      <c r="F48" s="1">
        <v>0.0</v>
      </c>
      <c r="G48" s="1">
        <v>7.94</v>
      </c>
      <c r="H48" s="1">
        <v>160.0</v>
      </c>
      <c r="I48" s="1">
        <v>20.15</v>
      </c>
      <c r="J48" s="1">
        <v>20.15</v>
      </c>
      <c r="K48" s="1" t="s">
        <v>43</v>
      </c>
      <c r="L48" s="1">
        <v>-160.0</v>
      </c>
      <c r="M48" s="1">
        <v>0.0</v>
      </c>
    </row>
    <row r="49">
      <c r="A49" s="1" t="s">
        <v>41</v>
      </c>
      <c r="B49" s="1" t="s">
        <v>42</v>
      </c>
      <c r="C49" s="1">
        <v>305.18</v>
      </c>
      <c r="D49" s="1">
        <v>313.33</v>
      </c>
      <c r="E49" s="1">
        <v>8.15</v>
      </c>
      <c r="F49" s="1">
        <v>0.0</v>
      </c>
      <c r="G49" s="1">
        <v>8.15</v>
      </c>
      <c r="H49" s="1">
        <v>160.0</v>
      </c>
      <c r="I49" s="1">
        <v>19.62</v>
      </c>
      <c r="J49" s="1">
        <v>19.62</v>
      </c>
      <c r="K49" s="1" t="s">
        <v>43</v>
      </c>
      <c r="L49" s="1">
        <v>-160.0</v>
      </c>
      <c r="M49" s="1">
        <v>0.0</v>
      </c>
    </row>
    <row r="50">
      <c r="A50" s="1" t="s">
        <v>41</v>
      </c>
      <c r="B50" s="1" t="s">
        <v>42</v>
      </c>
      <c r="C50" s="1">
        <v>313.36</v>
      </c>
      <c r="D50" s="1">
        <v>319.89</v>
      </c>
      <c r="E50" s="1">
        <v>6.53</v>
      </c>
      <c r="F50" s="1">
        <v>0.0</v>
      </c>
      <c r="G50" s="1">
        <v>6.53</v>
      </c>
      <c r="H50" s="1">
        <v>160.0</v>
      </c>
      <c r="I50" s="1">
        <v>24.51</v>
      </c>
      <c r="J50" s="1">
        <v>24.51</v>
      </c>
      <c r="K50" s="1" t="s">
        <v>43</v>
      </c>
      <c r="L50" s="1">
        <v>-160.0</v>
      </c>
      <c r="M50" s="1">
        <v>0.0</v>
      </c>
    </row>
    <row r="51">
      <c r="A51" s="1" t="s">
        <v>41</v>
      </c>
      <c r="B51" s="1" t="s">
        <v>42</v>
      </c>
      <c r="C51" s="1">
        <v>319.91</v>
      </c>
      <c r="D51" s="1">
        <v>330.89</v>
      </c>
      <c r="E51" s="1">
        <v>10.99</v>
      </c>
      <c r="F51" s="1">
        <v>0.0</v>
      </c>
      <c r="G51" s="1">
        <v>10.99</v>
      </c>
      <c r="H51" s="1">
        <v>160.0</v>
      </c>
      <c r="I51" s="1">
        <v>14.57</v>
      </c>
      <c r="J51" s="1">
        <v>14.57</v>
      </c>
      <c r="K51" s="1" t="s">
        <v>43</v>
      </c>
      <c r="L51" s="1">
        <v>-160.0</v>
      </c>
      <c r="M51" s="1">
        <v>0.0</v>
      </c>
    </row>
    <row r="52">
      <c r="A52" s="1" t="s">
        <v>41</v>
      </c>
      <c r="B52" s="1" t="s">
        <v>42</v>
      </c>
      <c r="C52" s="1">
        <v>330.94</v>
      </c>
      <c r="D52" s="1">
        <v>339.79</v>
      </c>
      <c r="E52" s="1">
        <v>8.84</v>
      </c>
      <c r="F52" s="1">
        <v>0.0</v>
      </c>
      <c r="G52" s="1">
        <v>8.84</v>
      </c>
      <c r="H52" s="1">
        <v>160.0</v>
      </c>
      <c r="I52" s="1">
        <v>18.09</v>
      </c>
      <c r="J52" s="1">
        <v>18.09</v>
      </c>
      <c r="K52" s="1" t="s">
        <v>43</v>
      </c>
      <c r="L52" s="1">
        <v>-160.0</v>
      </c>
      <c r="M52" s="1">
        <v>0.0</v>
      </c>
    </row>
    <row r="53">
      <c r="A53" s="1" t="s">
        <v>41</v>
      </c>
      <c r="B53" s="1" t="s">
        <v>42</v>
      </c>
      <c r="C53" s="1">
        <v>339.81</v>
      </c>
      <c r="D53" s="1">
        <v>346.17</v>
      </c>
      <c r="E53" s="1">
        <v>6.35</v>
      </c>
      <c r="F53" s="1">
        <v>0.0</v>
      </c>
      <c r="G53" s="1">
        <v>6.35</v>
      </c>
      <c r="H53" s="1">
        <v>160.0</v>
      </c>
      <c r="I53" s="1">
        <v>25.18</v>
      </c>
      <c r="J53" s="1">
        <v>25.18</v>
      </c>
      <c r="K53" s="1" t="s">
        <v>43</v>
      </c>
      <c r="L53" s="1">
        <v>-160.0</v>
      </c>
      <c r="M53" s="1">
        <v>0.0</v>
      </c>
    </row>
    <row r="54">
      <c r="A54" s="1" t="s">
        <v>41</v>
      </c>
      <c r="B54" s="1" t="s">
        <v>42</v>
      </c>
      <c r="C54" s="1">
        <v>346.19</v>
      </c>
      <c r="D54" s="1">
        <v>349.21</v>
      </c>
      <c r="E54" s="1">
        <v>3.02</v>
      </c>
      <c r="F54" s="1">
        <v>0.0</v>
      </c>
      <c r="G54" s="1">
        <v>3.02</v>
      </c>
      <c r="H54" s="1">
        <v>168.0</v>
      </c>
      <c r="I54" s="1">
        <v>55.67</v>
      </c>
      <c r="J54" s="1">
        <v>55.69</v>
      </c>
      <c r="K54" s="1" t="s">
        <v>44</v>
      </c>
      <c r="L54" s="1">
        <v>84.0</v>
      </c>
      <c r="M54" s="1">
        <v>84.0</v>
      </c>
    </row>
    <row r="55">
      <c r="A55" s="1" t="s">
        <v>41</v>
      </c>
      <c r="B55" s="1" t="s">
        <v>42</v>
      </c>
      <c r="C55" s="1">
        <v>349.73</v>
      </c>
      <c r="D55" s="1">
        <v>352.29</v>
      </c>
      <c r="E55" s="1">
        <v>2.56</v>
      </c>
      <c r="F55" s="1">
        <v>0.0</v>
      </c>
      <c r="G55" s="1">
        <v>2.55</v>
      </c>
      <c r="H55" s="1">
        <v>168.0</v>
      </c>
      <c r="I55" s="1">
        <v>65.75</v>
      </c>
      <c r="J55" s="1">
        <v>65.78</v>
      </c>
      <c r="K55" s="1" t="s">
        <v>44</v>
      </c>
      <c r="L55" s="1">
        <v>84.0</v>
      </c>
      <c r="M55" s="1">
        <v>84.0</v>
      </c>
    </row>
    <row r="56">
      <c r="A56" s="1" t="s">
        <v>41</v>
      </c>
      <c r="B56" s="1" t="s">
        <v>42</v>
      </c>
      <c r="C56" s="1">
        <v>352.38</v>
      </c>
      <c r="D56" s="1">
        <v>355.77</v>
      </c>
      <c r="E56" s="1">
        <v>3.39</v>
      </c>
      <c r="F56" s="1">
        <v>0.0</v>
      </c>
      <c r="G56" s="1">
        <v>3.39</v>
      </c>
      <c r="H56" s="1">
        <v>168.0</v>
      </c>
      <c r="I56" s="1">
        <v>49.52</v>
      </c>
      <c r="J56" s="1">
        <v>49.54</v>
      </c>
      <c r="K56" s="1" t="s">
        <v>44</v>
      </c>
      <c r="L56" s="1">
        <v>84.0</v>
      </c>
      <c r="M56" s="1">
        <v>84.0</v>
      </c>
    </row>
    <row r="57">
      <c r="A57" s="1" t="s">
        <v>41</v>
      </c>
      <c r="B57" s="1" t="s">
        <v>42</v>
      </c>
      <c r="C57" s="1">
        <v>355.88</v>
      </c>
      <c r="D57" s="1">
        <v>362.23</v>
      </c>
      <c r="E57" s="1">
        <v>6.35</v>
      </c>
      <c r="F57" s="1">
        <v>0.0</v>
      </c>
      <c r="G57" s="1">
        <v>6.35</v>
      </c>
      <c r="H57" s="1">
        <v>160.0</v>
      </c>
      <c r="I57" s="1">
        <v>25.19</v>
      </c>
      <c r="J57" s="1">
        <v>25.19</v>
      </c>
      <c r="K57" s="1" t="s">
        <v>43</v>
      </c>
      <c r="L57" s="1">
        <v>-160.0</v>
      </c>
      <c r="M57" s="1">
        <v>0.0</v>
      </c>
    </row>
    <row r="58">
      <c r="A58" s="1" t="s">
        <v>41</v>
      </c>
      <c r="B58" s="1" t="s">
        <v>42</v>
      </c>
      <c r="C58" s="1">
        <v>362.53</v>
      </c>
      <c r="D58" s="1">
        <v>370.87</v>
      </c>
      <c r="E58" s="1">
        <v>8.34</v>
      </c>
      <c r="F58" s="1">
        <v>0.0</v>
      </c>
      <c r="G58" s="1">
        <v>8.34</v>
      </c>
      <c r="H58" s="1">
        <v>160.0</v>
      </c>
      <c r="I58" s="1">
        <v>19.19</v>
      </c>
      <c r="J58" s="1">
        <v>19.19</v>
      </c>
      <c r="K58" s="1" t="s">
        <v>43</v>
      </c>
      <c r="L58" s="1">
        <v>-160.0</v>
      </c>
      <c r="M58" s="1">
        <v>0.0</v>
      </c>
    </row>
    <row r="59">
      <c r="A59" s="1" t="s">
        <v>41</v>
      </c>
      <c r="B59" s="1" t="s">
        <v>42</v>
      </c>
      <c r="C59" s="1">
        <v>370.88</v>
      </c>
      <c r="D59" s="1">
        <v>378.31</v>
      </c>
      <c r="E59" s="1">
        <v>7.44</v>
      </c>
      <c r="F59" s="1">
        <v>0.0</v>
      </c>
      <c r="G59" s="1">
        <v>7.44</v>
      </c>
      <c r="H59" s="1">
        <v>160.0</v>
      </c>
      <c r="I59" s="1">
        <v>21.52</v>
      </c>
      <c r="J59" s="1">
        <v>21.52</v>
      </c>
      <c r="K59" s="1" t="s">
        <v>43</v>
      </c>
      <c r="L59" s="1">
        <v>-160.0</v>
      </c>
      <c r="M59" s="1">
        <v>0.0</v>
      </c>
    </row>
    <row r="60">
      <c r="A60" s="1" t="s">
        <v>41</v>
      </c>
      <c r="B60" s="1" t="s">
        <v>42</v>
      </c>
      <c r="C60" s="1">
        <v>378.38</v>
      </c>
      <c r="D60" s="1">
        <v>384.01</v>
      </c>
      <c r="E60" s="1">
        <v>5.63</v>
      </c>
      <c r="F60" s="1">
        <v>0.0</v>
      </c>
      <c r="G60" s="1">
        <v>5.63</v>
      </c>
      <c r="H60" s="1">
        <v>160.0</v>
      </c>
      <c r="I60" s="1">
        <v>28.44</v>
      </c>
      <c r="J60" s="1">
        <v>28.44</v>
      </c>
      <c r="K60" s="1" t="s">
        <v>43</v>
      </c>
      <c r="L60" s="1">
        <v>-160.0</v>
      </c>
      <c r="M60" s="1">
        <v>0.0</v>
      </c>
    </row>
    <row r="61">
      <c r="A61" s="1" t="s">
        <v>41</v>
      </c>
      <c r="B61" s="1" t="s">
        <v>42</v>
      </c>
      <c r="C61" s="1">
        <v>384.02</v>
      </c>
      <c r="D61" s="1">
        <v>392.09</v>
      </c>
      <c r="E61" s="1">
        <v>8.07</v>
      </c>
      <c r="F61" s="1">
        <v>0.0</v>
      </c>
      <c r="G61" s="1">
        <v>8.07</v>
      </c>
      <c r="H61" s="1">
        <v>160.0</v>
      </c>
      <c r="I61" s="1">
        <v>19.83</v>
      </c>
      <c r="J61" s="1">
        <v>19.83</v>
      </c>
      <c r="K61" s="1" t="s">
        <v>43</v>
      </c>
      <c r="L61" s="1">
        <v>-160.0</v>
      </c>
      <c r="M61" s="1">
        <v>0.0</v>
      </c>
    </row>
    <row r="62">
      <c r="A62" s="1" t="s">
        <v>41</v>
      </c>
      <c r="B62" s="1" t="s">
        <v>42</v>
      </c>
      <c r="C62" s="1">
        <v>392.1</v>
      </c>
      <c r="D62" s="1">
        <v>397.54</v>
      </c>
      <c r="E62" s="1">
        <v>5.44</v>
      </c>
      <c r="F62" s="1">
        <v>0.0</v>
      </c>
      <c r="G62" s="1">
        <v>5.44</v>
      </c>
      <c r="H62" s="1">
        <v>160.0</v>
      </c>
      <c r="I62" s="1">
        <v>29.42</v>
      </c>
      <c r="J62" s="1">
        <v>29.42</v>
      </c>
      <c r="K62" s="1" t="s">
        <v>43</v>
      </c>
      <c r="L62" s="1">
        <v>-160.0</v>
      </c>
      <c r="M62" s="1">
        <v>0.0</v>
      </c>
    </row>
    <row r="63">
      <c r="A63" s="1" t="s">
        <v>41</v>
      </c>
      <c r="B63" s="1" t="s">
        <v>42</v>
      </c>
      <c r="C63" s="1">
        <v>397.56</v>
      </c>
      <c r="D63" s="1">
        <v>403.01</v>
      </c>
      <c r="E63" s="1">
        <v>5.45</v>
      </c>
      <c r="F63" s="1">
        <v>0.0</v>
      </c>
      <c r="G63" s="1">
        <v>5.45</v>
      </c>
      <c r="H63" s="1">
        <v>160.0</v>
      </c>
      <c r="I63" s="1">
        <v>29.37</v>
      </c>
      <c r="J63" s="1">
        <v>29.37</v>
      </c>
      <c r="K63" s="1" t="s">
        <v>43</v>
      </c>
      <c r="L63" s="1">
        <v>-160.0</v>
      </c>
      <c r="M63" s="1">
        <v>0.0</v>
      </c>
    </row>
    <row r="64">
      <c r="A64" s="1" t="s">
        <v>41</v>
      </c>
      <c r="B64" s="1" t="s">
        <v>42</v>
      </c>
      <c r="C64" s="1">
        <v>403.13</v>
      </c>
      <c r="D64" s="1">
        <v>410.0</v>
      </c>
      <c r="E64" s="1">
        <v>6.87</v>
      </c>
      <c r="F64" s="1">
        <v>0.0</v>
      </c>
      <c r="G64" s="1">
        <v>6.87</v>
      </c>
      <c r="H64" s="1">
        <v>160.0</v>
      </c>
      <c r="I64" s="1">
        <v>23.3</v>
      </c>
      <c r="J64" s="1">
        <v>23.3</v>
      </c>
      <c r="K64" s="1" t="s">
        <v>43</v>
      </c>
      <c r="L64" s="1">
        <v>-160.0</v>
      </c>
      <c r="M64" s="1">
        <v>0.0</v>
      </c>
    </row>
    <row r="65">
      <c r="A65" s="1" t="s">
        <v>41</v>
      </c>
      <c r="B65" s="1" t="s">
        <v>42</v>
      </c>
      <c r="C65" s="1">
        <v>410.16</v>
      </c>
      <c r="D65" s="1">
        <v>413.49</v>
      </c>
      <c r="E65" s="1">
        <v>3.33</v>
      </c>
      <c r="F65" s="1">
        <v>0.0</v>
      </c>
      <c r="G65" s="1">
        <v>3.33</v>
      </c>
      <c r="H65" s="1">
        <v>168.0</v>
      </c>
      <c r="I65" s="1">
        <v>50.47</v>
      </c>
      <c r="J65" s="1">
        <v>50.48</v>
      </c>
      <c r="K65" s="1" t="s">
        <v>44</v>
      </c>
      <c r="L65" s="1">
        <v>84.0</v>
      </c>
      <c r="M65" s="1">
        <v>84.0</v>
      </c>
    </row>
    <row r="66">
      <c r="A66" s="1" t="s">
        <v>41</v>
      </c>
      <c r="B66" s="1" t="s">
        <v>42</v>
      </c>
      <c r="C66" s="1">
        <v>413.73</v>
      </c>
      <c r="D66" s="1">
        <v>416.09</v>
      </c>
      <c r="E66" s="1">
        <v>2.36</v>
      </c>
      <c r="F66" s="1">
        <v>0.0</v>
      </c>
      <c r="G66" s="1">
        <v>2.36</v>
      </c>
      <c r="H66" s="1">
        <v>168.0</v>
      </c>
      <c r="I66" s="1">
        <v>71.2</v>
      </c>
      <c r="J66" s="1">
        <v>71.23</v>
      </c>
      <c r="K66" s="1" t="s">
        <v>44</v>
      </c>
      <c r="L66" s="1">
        <v>84.0</v>
      </c>
      <c r="M66" s="1">
        <v>84.0</v>
      </c>
    </row>
    <row r="67">
      <c r="A67" s="1" t="s">
        <v>41</v>
      </c>
      <c r="B67" s="1" t="s">
        <v>42</v>
      </c>
      <c r="C67" s="1">
        <v>416.31</v>
      </c>
      <c r="D67" s="1">
        <v>419.84</v>
      </c>
      <c r="E67" s="1">
        <v>3.52</v>
      </c>
      <c r="F67" s="1">
        <v>0.0</v>
      </c>
      <c r="G67" s="1">
        <v>3.52</v>
      </c>
      <c r="H67" s="1">
        <v>168.0</v>
      </c>
      <c r="I67" s="1">
        <v>47.72</v>
      </c>
      <c r="J67" s="1">
        <v>47.74</v>
      </c>
      <c r="K67" s="1" t="s">
        <v>44</v>
      </c>
      <c r="L67" s="1">
        <v>84.0</v>
      </c>
      <c r="M67" s="1">
        <v>84.0</v>
      </c>
    </row>
    <row r="68">
      <c r="A68" s="1" t="s">
        <v>41</v>
      </c>
      <c r="B68" s="1" t="s">
        <v>42</v>
      </c>
      <c r="C68" s="1">
        <v>420.1</v>
      </c>
      <c r="D68" s="1">
        <v>428.12</v>
      </c>
      <c r="E68" s="1">
        <v>8.02</v>
      </c>
      <c r="F68" s="1">
        <v>0.0</v>
      </c>
      <c r="G68" s="1">
        <v>8.02</v>
      </c>
      <c r="H68" s="1">
        <v>160.0</v>
      </c>
      <c r="I68" s="1">
        <v>19.95</v>
      </c>
      <c r="J68" s="1">
        <v>19.95</v>
      </c>
      <c r="K68" s="1" t="s">
        <v>43</v>
      </c>
      <c r="L68" s="1">
        <v>-160.0</v>
      </c>
      <c r="M68" s="1">
        <v>0.0</v>
      </c>
    </row>
    <row r="69">
      <c r="A69" s="1" t="s">
        <v>41</v>
      </c>
      <c r="B69" s="1" t="s">
        <v>42</v>
      </c>
      <c r="C69" s="1">
        <v>428.31</v>
      </c>
      <c r="D69" s="1">
        <v>436.04</v>
      </c>
      <c r="E69" s="1">
        <v>7.74</v>
      </c>
      <c r="F69" s="1">
        <v>0.0</v>
      </c>
      <c r="G69" s="1">
        <v>7.74</v>
      </c>
      <c r="H69" s="1">
        <v>160.0</v>
      </c>
      <c r="I69" s="1">
        <v>20.68</v>
      </c>
      <c r="J69" s="1">
        <v>20.68</v>
      </c>
      <c r="K69" s="1" t="s">
        <v>43</v>
      </c>
      <c r="L69" s="1">
        <v>-160.0</v>
      </c>
      <c r="M69" s="1">
        <v>0.0</v>
      </c>
    </row>
    <row r="70">
      <c r="A70" s="1" t="s">
        <v>41</v>
      </c>
      <c r="B70" s="1" t="s">
        <v>42</v>
      </c>
      <c r="C70" s="1">
        <v>436.59</v>
      </c>
      <c r="D70" s="1">
        <v>442.51</v>
      </c>
      <c r="E70" s="1">
        <v>5.92</v>
      </c>
      <c r="F70" s="1">
        <v>0.0</v>
      </c>
      <c r="G70" s="1">
        <v>5.92</v>
      </c>
      <c r="H70" s="1">
        <v>160.0</v>
      </c>
      <c r="I70" s="1">
        <v>27.01</v>
      </c>
      <c r="J70" s="1">
        <v>27.01</v>
      </c>
      <c r="K70" s="1" t="s">
        <v>43</v>
      </c>
      <c r="L70" s="1">
        <v>-160.0</v>
      </c>
      <c r="M70" s="1">
        <v>0.0</v>
      </c>
    </row>
    <row r="71">
      <c r="A71" s="1" t="s">
        <v>41</v>
      </c>
      <c r="B71" s="1" t="s">
        <v>42</v>
      </c>
      <c r="C71" s="1">
        <v>442.56</v>
      </c>
      <c r="D71" s="1">
        <v>449.84</v>
      </c>
      <c r="E71" s="1">
        <v>7.28</v>
      </c>
      <c r="F71" s="1">
        <v>0.0</v>
      </c>
      <c r="G71" s="1">
        <v>7.28</v>
      </c>
      <c r="H71" s="1">
        <v>160.0</v>
      </c>
      <c r="I71" s="1">
        <v>21.98</v>
      </c>
      <c r="J71" s="1">
        <v>21.98</v>
      </c>
      <c r="K71" s="1" t="s">
        <v>43</v>
      </c>
      <c r="L71" s="1">
        <v>-160.0</v>
      </c>
      <c r="M71" s="1">
        <v>0.0</v>
      </c>
    </row>
    <row r="72">
      <c r="A72" s="1" t="s">
        <v>41</v>
      </c>
      <c r="B72" s="1" t="s">
        <v>42</v>
      </c>
      <c r="C72" s="1">
        <v>449.88</v>
      </c>
      <c r="D72" s="1">
        <v>456.91</v>
      </c>
      <c r="E72" s="1">
        <v>7.03</v>
      </c>
      <c r="F72" s="1">
        <v>0.0</v>
      </c>
      <c r="G72" s="1">
        <v>7.03</v>
      </c>
      <c r="H72" s="1">
        <v>160.0</v>
      </c>
      <c r="I72" s="1">
        <v>22.76</v>
      </c>
      <c r="J72" s="1">
        <v>22.76</v>
      </c>
      <c r="K72" s="1" t="s">
        <v>43</v>
      </c>
      <c r="L72" s="1">
        <v>-160.0</v>
      </c>
      <c r="M72" s="1">
        <v>0.0</v>
      </c>
    </row>
    <row r="73">
      <c r="A73" s="1" t="s">
        <v>41</v>
      </c>
      <c r="B73" s="1" t="s">
        <v>42</v>
      </c>
      <c r="C73" s="1">
        <v>456.91</v>
      </c>
      <c r="D73" s="1">
        <v>463.84</v>
      </c>
      <c r="E73" s="1">
        <v>6.93</v>
      </c>
      <c r="F73" s="1">
        <v>0.0</v>
      </c>
      <c r="G73" s="1">
        <v>6.93</v>
      </c>
      <c r="H73" s="1">
        <v>160.0</v>
      </c>
      <c r="I73" s="1">
        <v>23.09</v>
      </c>
      <c r="J73" s="1">
        <v>23.09</v>
      </c>
      <c r="K73" s="1" t="s">
        <v>43</v>
      </c>
      <c r="L73" s="1">
        <v>-160.0</v>
      </c>
      <c r="M73" s="1">
        <v>0.0</v>
      </c>
    </row>
    <row r="74">
      <c r="A74" s="1" t="s">
        <v>41</v>
      </c>
      <c r="B74" s="1" t="s">
        <v>42</v>
      </c>
      <c r="C74" s="1">
        <v>463.96</v>
      </c>
      <c r="D74" s="1">
        <v>470.05</v>
      </c>
      <c r="E74" s="1">
        <v>6.08</v>
      </c>
      <c r="F74" s="1">
        <v>0.0</v>
      </c>
      <c r="G74" s="1">
        <v>6.08</v>
      </c>
      <c r="H74" s="1">
        <v>160.0</v>
      </c>
      <c r="I74" s="1">
        <v>26.3</v>
      </c>
      <c r="J74" s="1">
        <v>26.3</v>
      </c>
      <c r="K74" s="1" t="s">
        <v>43</v>
      </c>
      <c r="L74" s="1">
        <v>-160.0</v>
      </c>
      <c r="M74" s="1">
        <v>0.0</v>
      </c>
    </row>
    <row r="75">
      <c r="A75" s="1" t="s">
        <v>41</v>
      </c>
      <c r="B75" s="1" t="s">
        <v>42</v>
      </c>
      <c r="C75" s="1">
        <v>470.23</v>
      </c>
      <c r="D75" s="1">
        <v>479.36</v>
      </c>
      <c r="E75" s="1">
        <v>9.12</v>
      </c>
      <c r="F75" s="1">
        <v>0.0</v>
      </c>
      <c r="G75" s="1">
        <v>9.12</v>
      </c>
      <c r="H75" s="1">
        <v>160.0</v>
      </c>
      <c r="I75" s="1">
        <v>17.54</v>
      </c>
      <c r="J75" s="1">
        <v>17.54</v>
      </c>
      <c r="K75" s="1" t="s">
        <v>43</v>
      </c>
      <c r="L75" s="1">
        <v>-160.0</v>
      </c>
      <c r="M75" s="1">
        <v>0.0</v>
      </c>
    </row>
    <row r="76">
      <c r="A76" s="1" t="s">
        <v>41</v>
      </c>
      <c r="B76" s="1" t="s">
        <v>42</v>
      </c>
      <c r="C76" s="1">
        <v>479.39</v>
      </c>
      <c r="D76" s="1">
        <v>481.88</v>
      </c>
      <c r="E76" s="1">
        <v>2.49</v>
      </c>
      <c r="F76" s="1">
        <v>0.0</v>
      </c>
      <c r="G76" s="1">
        <v>2.49</v>
      </c>
      <c r="H76" s="1">
        <v>168.0</v>
      </c>
      <c r="I76" s="1">
        <v>67.53</v>
      </c>
      <c r="J76" s="1">
        <v>67.56</v>
      </c>
      <c r="K76" s="1" t="s">
        <v>44</v>
      </c>
      <c r="L76" s="1">
        <v>84.0</v>
      </c>
      <c r="M76" s="1">
        <v>84.0</v>
      </c>
    </row>
    <row r="77">
      <c r="A77" s="1" t="s">
        <v>41</v>
      </c>
      <c r="B77" s="1" t="s">
        <v>42</v>
      </c>
      <c r="C77" s="1">
        <v>482.51</v>
      </c>
      <c r="D77" s="1">
        <v>484.69</v>
      </c>
      <c r="E77" s="1">
        <v>2.18</v>
      </c>
      <c r="F77" s="1">
        <v>0.0</v>
      </c>
      <c r="G77" s="1">
        <v>2.18</v>
      </c>
      <c r="H77" s="1">
        <v>168.0</v>
      </c>
      <c r="I77" s="1">
        <v>77.08</v>
      </c>
      <c r="J77" s="1">
        <v>77.12</v>
      </c>
      <c r="K77" s="1" t="s">
        <v>44</v>
      </c>
      <c r="L77" s="1">
        <v>84.0</v>
      </c>
      <c r="M77" s="1">
        <v>84.0</v>
      </c>
    </row>
    <row r="78">
      <c r="A78" s="1" t="s">
        <v>41</v>
      </c>
      <c r="B78" s="1" t="s">
        <v>42</v>
      </c>
      <c r="C78" s="1">
        <v>484.92</v>
      </c>
      <c r="D78" s="1">
        <v>486.66</v>
      </c>
      <c r="E78" s="1">
        <v>1.73</v>
      </c>
      <c r="F78" s="1">
        <v>0.0</v>
      </c>
      <c r="G78" s="1">
        <v>1.73</v>
      </c>
      <c r="H78" s="1">
        <v>168.0</v>
      </c>
      <c r="I78" s="1">
        <v>96.88</v>
      </c>
      <c r="J78" s="1">
        <v>96.94</v>
      </c>
      <c r="K78" s="1" t="s">
        <v>44</v>
      </c>
      <c r="L78" s="1">
        <v>84.0</v>
      </c>
      <c r="M78" s="1">
        <v>84.0</v>
      </c>
    </row>
    <row r="79">
      <c r="A79" s="1" t="s">
        <v>41</v>
      </c>
      <c r="B79" s="1" t="s">
        <v>42</v>
      </c>
      <c r="C79" s="1">
        <v>486.77</v>
      </c>
      <c r="D79" s="1">
        <v>492.3</v>
      </c>
      <c r="E79" s="1">
        <v>5.53</v>
      </c>
      <c r="F79" s="1">
        <v>0.0</v>
      </c>
      <c r="G79" s="1">
        <v>5.53</v>
      </c>
      <c r="H79" s="1">
        <v>160.0</v>
      </c>
      <c r="I79" s="1">
        <v>28.92</v>
      </c>
      <c r="J79" s="1">
        <v>28.92</v>
      </c>
      <c r="K79" s="1" t="s">
        <v>43</v>
      </c>
      <c r="L79" s="1">
        <v>-160.0</v>
      </c>
      <c r="M79" s="1">
        <v>0.0</v>
      </c>
    </row>
    <row r="80">
      <c r="A80" s="1" t="s">
        <v>41</v>
      </c>
      <c r="B80" s="1" t="s">
        <v>42</v>
      </c>
      <c r="C80" s="1">
        <v>492.31</v>
      </c>
      <c r="D80" s="1">
        <v>500.76</v>
      </c>
      <c r="E80" s="1">
        <v>8.45</v>
      </c>
      <c r="F80" s="1">
        <v>0.0</v>
      </c>
      <c r="G80" s="1">
        <v>8.45</v>
      </c>
      <c r="H80" s="1">
        <v>160.0</v>
      </c>
      <c r="I80" s="1">
        <v>18.94</v>
      </c>
      <c r="J80" s="1">
        <v>18.94</v>
      </c>
      <c r="K80" s="1" t="s">
        <v>43</v>
      </c>
      <c r="L80" s="1">
        <v>-160.0</v>
      </c>
      <c r="M80" s="1">
        <v>0.0</v>
      </c>
    </row>
    <row r="81">
      <c r="A81" s="1" t="s">
        <v>41</v>
      </c>
      <c r="B81" s="1" t="s">
        <v>42</v>
      </c>
      <c r="C81" s="1">
        <v>500.86</v>
      </c>
      <c r="D81" s="1">
        <v>511.5</v>
      </c>
      <c r="E81" s="1">
        <v>10.63</v>
      </c>
      <c r="F81" s="1">
        <v>0.0</v>
      </c>
      <c r="G81" s="1">
        <v>10.63</v>
      </c>
      <c r="H81" s="1">
        <v>160.0</v>
      </c>
      <c r="I81" s="1">
        <v>15.05</v>
      </c>
      <c r="J81" s="1">
        <v>15.05</v>
      </c>
      <c r="K81" s="1" t="s">
        <v>43</v>
      </c>
      <c r="L81" s="1">
        <v>-160.0</v>
      </c>
      <c r="M81" s="1">
        <v>0.0</v>
      </c>
    </row>
    <row r="82">
      <c r="A82" s="1" t="s">
        <v>41</v>
      </c>
      <c r="B82" s="1" t="s">
        <v>42</v>
      </c>
      <c r="C82" s="1">
        <v>511.52</v>
      </c>
      <c r="D82" s="1">
        <v>516.54</v>
      </c>
      <c r="E82" s="1">
        <v>5.03</v>
      </c>
      <c r="F82" s="1">
        <v>0.0</v>
      </c>
      <c r="G82" s="1">
        <v>5.03</v>
      </c>
      <c r="H82" s="1">
        <v>160.0</v>
      </c>
      <c r="I82" s="1">
        <v>31.83</v>
      </c>
      <c r="J82" s="1">
        <v>31.83</v>
      </c>
      <c r="K82" s="1" t="s">
        <v>43</v>
      </c>
      <c r="L82" s="1">
        <v>-160.0</v>
      </c>
      <c r="M82" s="1">
        <v>0.0</v>
      </c>
    </row>
    <row r="83">
      <c r="A83" s="1" t="s">
        <v>41</v>
      </c>
      <c r="B83" s="1" t="s">
        <v>42</v>
      </c>
      <c r="C83" s="1">
        <v>516.6</v>
      </c>
      <c r="D83" s="1">
        <v>523.98</v>
      </c>
      <c r="E83" s="1">
        <v>7.38</v>
      </c>
      <c r="F83" s="1">
        <v>0.0</v>
      </c>
      <c r="G83" s="1">
        <v>7.38</v>
      </c>
      <c r="H83" s="1">
        <v>160.0</v>
      </c>
      <c r="I83" s="1">
        <v>21.67</v>
      </c>
      <c r="J83" s="1">
        <v>21.67</v>
      </c>
      <c r="K83" s="1" t="s">
        <v>43</v>
      </c>
      <c r="L83" s="1">
        <v>-160.0</v>
      </c>
      <c r="M83" s="1">
        <v>0.0</v>
      </c>
    </row>
    <row r="84">
      <c r="A84" s="1" t="s">
        <v>41</v>
      </c>
      <c r="B84" s="1" t="s">
        <v>42</v>
      </c>
      <c r="C84" s="1">
        <v>524.09</v>
      </c>
      <c r="D84" s="1">
        <v>532.17</v>
      </c>
      <c r="E84" s="1">
        <v>8.08</v>
      </c>
      <c r="F84" s="1">
        <v>0.0</v>
      </c>
      <c r="G84" s="1">
        <v>8.08</v>
      </c>
      <c r="H84" s="1">
        <v>160.0</v>
      </c>
      <c r="I84" s="1">
        <v>19.81</v>
      </c>
      <c r="J84" s="1">
        <v>19.81</v>
      </c>
      <c r="K84" s="1" t="s">
        <v>43</v>
      </c>
      <c r="L84" s="1">
        <v>-160.0</v>
      </c>
      <c r="M84" s="1">
        <v>0.0</v>
      </c>
    </row>
    <row r="85">
      <c r="A85" s="1" t="s">
        <v>41</v>
      </c>
      <c r="B85" s="1" t="s">
        <v>42</v>
      </c>
      <c r="C85" s="1">
        <v>532.21</v>
      </c>
      <c r="D85" s="1">
        <v>538.56</v>
      </c>
      <c r="E85" s="1">
        <v>6.35</v>
      </c>
      <c r="F85" s="1">
        <v>0.0</v>
      </c>
      <c r="G85" s="1">
        <v>6.35</v>
      </c>
      <c r="H85" s="1">
        <v>160.0</v>
      </c>
      <c r="I85" s="1">
        <v>25.18</v>
      </c>
      <c r="J85" s="1">
        <v>25.18</v>
      </c>
      <c r="K85" s="1" t="s">
        <v>43</v>
      </c>
      <c r="L85" s="1">
        <v>-160.0</v>
      </c>
      <c r="M85" s="1">
        <v>0.0</v>
      </c>
    </row>
    <row r="86">
      <c r="A86" s="1" t="s">
        <v>41</v>
      </c>
      <c r="B86" s="1" t="s">
        <v>42</v>
      </c>
      <c r="C86" s="1">
        <v>538.73</v>
      </c>
      <c r="D86" s="1">
        <v>547.07</v>
      </c>
      <c r="E86" s="1">
        <v>8.34</v>
      </c>
      <c r="F86" s="1">
        <v>0.0</v>
      </c>
      <c r="G86" s="1">
        <v>8.34</v>
      </c>
      <c r="H86" s="1">
        <v>160.0</v>
      </c>
      <c r="I86" s="1">
        <v>19.19</v>
      </c>
      <c r="J86" s="1">
        <v>19.19</v>
      </c>
      <c r="K86" s="1" t="s">
        <v>43</v>
      </c>
      <c r="L86" s="1">
        <v>-160.0</v>
      </c>
      <c r="M86" s="1">
        <v>0.0</v>
      </c>
    </row>
    <row r="87">
      <c r="A87" s="1" t="s">
        <v>41</v>
      </c>
      <c r="B87" s="1" t="s">
        <v>42</v>
      </c>
      <c r="C87" s="1">
        <v>547.16</v>
      </c>
      <c r="D87" s="1">
        <v>550.29</v>
      </c>
      <c r="E87" s="1">
        <v>3.13</v>
      </c>
      <c r="F87" s="1">
        <v>0.0</v>
      </c>
      <c r="G87" s="1">
        <v>3.13</v>
      </c>
      <c r="H87" s="1">
        <v>168.0</v>
      </c>
      <c r="I87" s="1">
        <v>53.69</v>
      </c>
      <c r="J87" s="1">
        <v>53.71</v>
      </c>
      <c r="K87" s="1" t="s">
        <v>44</v>
      </c>
      <c r="L87" s="1">
        <v>84.0</v>
      </c>
      <c r="M87" s="1">
        <v>84.0</v>
      </c>
    </row>
    <row r="88">
      <c r="A88" s="1" t="s">
        <v>41</v>
      </c>
      <c r="B88" s="1" t="s">
        <v>42</v>
      </c>
      <c r="C88" s="1">
        <v>550.54</v>
      </c>
      <c r="D88" s="1">
        <v>553.0</v>
      </c>
      <c r="E88" s="1">
        <v>2.45</v>
      </c>
      <c r="F88" s="1">
        <v>0.0</v>
      </c>
      <c r="G88" s="1">
        <v>2.45</v>
      </c>
      <c r="H88" s="1">
        <v>168.0</v>
      </c>
      <c r="I88" s="1">
        <v>68.53</v>
      </c>
      <c r="J88" s="1">
        <v>68.56</v>
      </c>
      <c r="K88" s="1" t="s">
        <v>44</v>
      </c>
      <c r="L88" s="1">
        <v>84.0</v>
      </c>
      <c r="M88" s="1">
        <v>84.0</v>
      </c>
    </row>
    <row r="89">
      <c r="A89" s="1" t="s">
        <v>41</v>
      </c>
      <c r="B89" s="1" t="s">
        <v>42</v>
      </c>
      <c r="C89" s="1">
        <v>553.11</v>
      </c>
      <c r="D89" s="1">
        <v>555.49</v>
      </c>
      <c r="E89" s="1">
        <v>2.38</v>
      </c>
      <c r="F89" s="1">
        <v>0.0</v>
      </c>
      <c r="G89" s="1">
        <v>2.38</v>
      </c>
      <c r="H89" s="1">
        <v>168.0</v>
      </c>
      <c r="I89" s="1">
        <v>70.62</v>
      </c>
      <c r="J89" s="1">
        <v>70.65</v>
      </c>
      <c r="K89" s="1" t="s">
        <v>44</v>
      </c>
      <c r="L89" s="1">
        <v>84.0</v>
      </c>
      <c r="M89" s="1">
        <v>84.0</v>
      </c>
    </row>
    <row r="90">
      <c r="A90" s="1" t="s">
        <v>41</v>
      </c>
      <c r="B90" s="1" t="s">
        <v>42</v>
      </c>
      <c r="C90" s="1">
        <v>555.89</v>
      </c>
      <c r="D90" s="1">
        <v>563.8</v>
      </c>
      <c r="E90" s="1">
        <v>7.9</v>
      </c>
      <c r="F90" s="1">
        <v>0.0</v>
      </c>
      <c r="G90" s="1">
        <v>7.9</v>
      </c>
      <c r="H90" s="1">
        <v>160.0</v>
      </c>
      <c r="I90" s="1">
        <v>20.24</v>
      </c>
      <c r="J90" s="1">
        <v>20.24</v>
      </c>
      <c r="K90" s="1" t="s">
        <v>43</v>
      </c>
      <c r="L90" s="1">
        <v>-160.0</v>
      </c>
      <c r="M90" s="1">
        <v>0.0</v>
      </c>
    </row>
    <row r="91">
      <c r="A91" s="1" t="s">
        <v>41</v>
      </c>
      <c r="B91" s="1" t="s">
        <v>42</v>
      </c>
      <c r="C91" s="1">
        <v>563.93</v>
      </c>
      <c r="D91" s="1">
        <v>571.65</v>
      </c>
      <c r="E91" s="1">
        <v>7.73</v>
      </c>
      <c r="F91" s="1">
        <v>0.0</v>
      </c>
      <c r="G91" s="1">
        <v>7.73</v>
      </c>
      <c r="H91" s="1">
        <v>160.0</v>
      </c>
      <c r="I91" s="1">
        <v>20.71</v>
      </c>
      <c r="J91" s="1">
        <v>20.71</v>
      </c>
      <c r="K91" s="1" t="s">
        <v>43</v>
      </c>
      <c r="L91" s="1">
        <v>-160.0</v>
      </c>
      <c r="M91" s="1">
        <v>0.0</v>
      </c>
    </row>
    <row r="92">
      <c r="A92" s="1" t="s">
        <v>41</v>
      </c>
      <c r="B92" s="1" t="s">
        <v>42</v>
      </c>
      <c r="C92" s="1">
        <v>571.69</v>
      </c>
      <c r="D92" s="1">
        <v>575.38</v>
      </c>
      <c r="E92" s="1">
        <v>3.69</v>
      </c>
      <c r="F92" s="1">
        <v>0.0</v>
      </c>
      <c r="G92" s="1">
        <v>3.69</v>
      </c>
      <c r="H92" s="1">
        <v>160.0</v>
      </c>
      <c r="I92" s="1">
        <v>43.35</v>
      </c>
      <c r="J92" s="1">
        <v>43.35</v>
      </c>
      <c r="K92" s="1" t="s">
        <v>43</v>
      </c>
      <c r="L92" s="1">
        <v>-160.0</v>
      </c>
      <c r="M92" s="1">
        <v>0.0</v>
      </c>
    </row>
    <row r="93">
      <c r="A93" s="1" t="s">
        <v>41</v>
      </c>
      <c r="B93" s="1" t="s">
        <v>42</v>
      </c>
      <c r="C93" s="1">
        <v>575.41</v>
      </c>
      <c r="D93" s="1">
        <v>580.36</v>
      </c>
      <c r="E93" s="1">
        <v>4.96</v>
      </c>
      <c r="F93" s="1">
        <v>0.0</v>
      </c>
      <c r="G93" s="1">
        <v>4.96</v>
      </c>
      <c r="H93" s="1">
        <v>160.0</v>
      </c>
      <c r="I93" s="1">
        <v>32.27</v>
      </c>
      <c r="J93" s="1">
        <v>32.27</v>
      </c>
      <c r="K93" s="1" t="s">
        <v>43</v>
      </c>
      <c r="L93" s="1">
        <v>-160.0</v>
      </c>
      <c r="M93" s="1">
        <v>0.0</v>
      </c>
    </row>
    <row r="94">
      <c r="A94" s="1" t="s">
        <v>41</v>
      </c>
      <c r="B94" s="1" t="s">
        <v>42</v>
      </c>
      <c r="C94" s="1">
        <v>580.55</v>
      </c>
      <c r="D94" s="1">
        <v>587.4</v>
      </c>
      <c r="E94" s="1">
        <v>6.85</v>
      </c>
      <c r="F94" s="1">
        <v>0.0</v>
      </c>
      <c r="G94" s="1">
        <v>6.85</v>
      </c>
      <c r="H94" s="1">
        <v>160.0</v>
      </c>
      <c r="I94" s="1">
        <v>23.36</v>
      </c>
      <c r="J94" s="1">
        <v>23.36</v>
      </c>
      <c r="K94" s="1" t="s">
        <v>43</v>
      </c>
      <c r="L94" s="1">
        <v>-160.0</v>
      </c>
      <c r="M94" s="1">
        <v>0.0</v>
      </c>
    </row>
    <row r="95">
      <c r="A95" s="1" t="s">
        <v>41</v>
      </c>
      <c r="B95" s="1" t="s">
        <v>42</v>
      </c>
      <c r="C95" s="1">
        <v>587.44</v>
      </c>
      <c r="D95" s="1">
        <v>596.31</v>
      </c>
      <c r="E95" s="1">
        <v>8.87</v>
      </c>
      <c r="F95" s="1">
        <v>0.0</v>
      </c>
      <c r="G95" s="1">
        <v>8.87</v>
      </c>
      <c r="H95" s="1">
        <v>160.0</v>
      </c>
      <c r="I95" s="1">
        <v>18.03</v>
      </c>
      <c r="J95" s="1">
        <v>18.03</v>
      </c>
      <c r="K95" s="1" t="s">
        <v>43</v>
      </c>
      <c r="L95" s="1">
        <v>-160.0</v>
      </c>
      <c r="M95" s="1">
        <v>0.0</v>
      </c>
    </row>
    <row r="96">
      <c r="A96" s="1" t="s">
        <v>41</v>
      </c>
      <c r="B96" s="1" t="s">
        <v>42</v>
      </c>
      <c r="C96" s="1">
        <v>596.35</v>
      </c>
      <c r="D96" s="1">
        <v>602.09</v>
      </c>
      <c r="E96" s="1">
        <v>5.73</v>
      </c>
      <c r="F96" s="1">
        <v>0.0</v>
      </c>
      <c r="G96" s="1">
        <v>5.73</v>
      </c>
      <c r="H96" s="1">
        <v>160.0</v>
      </c>
      <c r="I96" s="1">
        <v>27.9</v>
      </c>
      <c r="J96" s="1">
        <v>27.9</v>
      </c>
      <c r="K96" s="1" t="s">
        <v>43</v>
      </c>
      <c r="L96" s="1">
        <v>-160.0</v>
      </c>
      <c r="M96" s="1">
        <v>0.0</v>
      </c>
    </row>
    <row r="97">
      <c r="A97" s="1" t="s">
        <v>41</v>
      </c>
      <c r="B97" s="1" t="s">
        <v>42</v>
      </c>
      <c r="C97" s="1">
        <v>602.3</v>
      </c>
      <c r="D97" s="1">
        <v>610.13</v>
      </c>
      <c r="E97" s="1">
        <v>7.83</v>
      </c>
      <c r="F97" s="1">
        <v>0.0</v>
      </c>
      <c r="G97" s="1">
        <v>7.83</v>
      </c>
      <c r="H97" s="1">
        <v>160.0</v>
      </c>
      <c r="I97" s="1">
        <v>20.43</v>
      </c>
      <c r="J97" s="1">
        <v>20.43</v>
      </c>
      <c r="K97" s="1" t="s">
        <v>43</v>
      </c>
      <c r="L97" s="1">
        <v>-160.0</v>
      </c>
      <c r="M97" s="1">
        <v>0.0</v>
      </c>
    </row>
    <row r="98">
      <c r="A98" s="1" t="s">
        <v>41</v>
      </c>
      <c r="B98" s="1" t="s">
        <v>42</v>
      </c>
      <c r="C98" s="1">
        <v>610.16</v>
      </c>
      <c r="D98" s="1">
        <v>612.34</v>
      </c>
      <c r="E98" s="1">
        <v>2.18</v>
      </c>
      <c r="F98" s="1">
        <v>0.0</v>
      </c>
      <c r="G98" s="1">
        <v>2.18</v>
      </c>
      <c r="H98" s="1">
        <v>168.0</v>
      </c>
      <c r="I98" s="1">
        <v>77.0</v>
      </c>
      <c r="J98" s="1">
        <v>77.04</v>
      </c>
      <c r="K98" s="1" t="s">
        <v>44</v>
      </c>
      <c r="L98" s="1">
        <v>84.0</v>
      </c>
      <c r="M98" s="1">
        <v>84.0</v>
      </c>
    </row>
    <row r="99">
      <c r="A99" s="1" t="s">
        <v>41</v>
      </c>
      <c r="B99" s="1" t="s">
        <v>42</v>
      </c>
      <c r="C99" s="1">
        <v>613.38</v>
      </c>
      <c r="D99" s="1">
        <v>616.47</v>
      </c>
      <c r="E99" s="1">
        <v>3.09</v>
      </c>
      <c r="F99" s="1">
        <v>0.0</v>
      </c>
      <c r="G99" s="1">
        <v>3.09</v>
      </c>
      <c r="H99" s="1">
        <v>168.0</v>
      </c>
      <c r="I99" s="1">
        <v>54.31</v>
      </c>
      <c r="J99" s="1">
        <v>54.33</v>
      </c>
      <c r="K99" s="1" t="s">
        <v>44</v>
      </c>
      <c r="L99" s="1">
        <v>84.0</v>
      </c>
      <c r="M99" s="1">
        <v>84.0</v>
      </c>
    </row>
    <row r="100">
      <c r="A100" s="1" t="s">
        <v>41</v>
      </c>
      <c r="B100" s="1" t="s">
        <v>42</v>
      </c>
      <c r="C100" s="1">
        <v>616.63</v>
      </c>
      <c r="D100" s="1">
        <v>619.36</v>
      </c>
      <c r="E100" s="1">
        <v>2.73</v>
      </c>
      <c r="F100" s="1">
        <v>0.0</v>
      </c>
      <c r="G100" s="1">
        <v>2.73</v>
      </c>
      <c r="H100" s="1">
        <v>168.0</v>
      </c>
      <c r="I100" s="1">
        <v>61.47</v>
      </c>
      <c r="J100" s="1">
        <v>61.51</v>
      </c>
      <c r="K100" s="1" t="s">
        <v>44</v>
      </c>
      <c r="L100" s="1">
        <v>84.0</v>
      </c>
      <c r="M100" s="1">
        <v>84.0</v>
      </c>
    </row>
    <row r="101">
      <c r="A101" s="1" t="s">
        <v>41</v>
      </c>
      <c r="B101" s="1" t="s">
        <v>42</v>
      </c>
      <c r="C101" s="1">
        <v>619.66</v>
      </c>
      <c r="D101" s="1">
        <v>626.98</v>
      </c>
      <c r="E101" s="1">
        <v>7.31</v>
      </c>
      <c r="F101" s="1">
        <v>0.0</v>
      </c>
      <c r="G101" s="1">
        <v>7.31</v>
      </c>
      <c r="H101" s="1">
        <v>160.0</v>
      </c>
      <c r="I101" s="1">
        <v>21.88</v>
      </c>
      <c r="J101" s="1">
        <v>21.88</v>
      </c>
      <c r="K101" s="1" t="s">
        <v>43</v>
      </c>
      <c r="L101" s="1">
        <v>-160.0</v>
      </c>
      <c r="M101" s="1">
        <v>0.0</v>
      </c>
    </row>
    <row r="102">
      <c r="A102" s="1" t="s">
        <v>41</v>
      </c>
      <c r="B102" s="1" t="s">
        <v>42</v>
      </c>
      <c r="C102" s="1">
        <v>627.04</v>
      </c>
      <c r="D102" s="1">
        <v>633.61</v>
      </c>
      <c r="E102" s="1">
        <v>6.57</v>
      </c>
      <c r="F102" s="1">
        <v>0.0</v>
      </c>
      <c r="G102" s="1">
        <v>6.57</v>
      </c>
      <c r="H102" s="1">
        <v>160.0</v>
      </c>
      <c r="I102" s="1">
        <v>24.35</v>
      </c>
      <c r="J102" s="1">
        <v>24.35</v>
      </c>
      <c r="K102" s="1" t="s">
        <v>43</v>
      </c>
      <c r="L102" s="1">
        <v>-160.0</v>
      </c>
      <c r="M102" s="1">
        <v>0.0</v>
      </c>
    </row>
    <row r="105">
      <c r="A105" s="77" t="s">
        <v>45</v>
      </c>
    </row>
    <row r="106">
      <c r="A106" s="78" t="s">
        <v>46</v>
      </c>
      <c r="B106" s="79"/>
      <c r="C106" s="79"/>
      <c r="D106" s="79"/>
      <c r="E106" s="80">
        <f t="shared" ref="E106:J106" si="1">SUMIF($K$2:$K$103,"superdense",E1:E103)</f>
        <v>115.04</v>
      </c>
      <c r="F106" s="80">
        <f t="shared" si="1"/>
        <v>0</v>
      </c>
      <c r="G106" s="80">
        <f t="shared" si="1"/>
        <v>115.01</v>
      </c>
      <c r="H106" s="80">
        <f t="shared" si="1"/>
        <v>4464</v>
      </c>
      <c r="I106" s="80">
        <f t="shared" si="1"/>
        <v>1359.56</v>
      </c>
      <c r="J106" s="80">
        <f t="shared" si="1"/>
        <v>1360.12</v>
      </c>
      <c r="K106" s="80"/>
      <c r="L106" s="80">
        <f>IFERROR(__xludf.DUMMYFUNCTION("SUM(FILTER(L$1:L$103,$K$1:$K$103=""superdense""))"),2268.0)</f>
        <v>2268</v>
      </c>
      <c r="M106" s="80">
        <f>IFERROR(__xludf.DUMMYFUNCTION("SUM(FILTER(M1:M103,$K$1:$K$103=""superdense""))"),2268.0)</f>
        <v>2268</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2.687037037</v>
      </c>
      <c r="F107" s="80">
        <f t="shared" ref="F107:J107" si="2">AVERAGEIF($K$2:$K$103,"superdense",F2:F103)</f>
        <v>0</v>
      </c>
      <c r="G107" s="80">
        <f t="shared" si="2"/>
        <v>2.685185185</v>
      </c>
      <c r="H107" s="80">
        <f t="shared" si="2"/>
        <v>168</v>
      </c>
      <c r="I107" s="80">
        <f t="shared" si="2"/>
        <v>64.21740741</v>
      </c>
      <c r="J107" s="80">
        <f t="shared" si="2"/>
        <v>64.24925926</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IFERROR(__xludf.DUMMYFUNCTION("MAX(FILTER(E1:E103,$K$1:$K$103=""superdense""))"),3.52)</f>
        <v>3.52</v>
      </c>
      <c r="F108" s="81">
        <f>IFERROR(__xludf.DUMMYFUNCTION("MAX(FILTER(F1:F103,$K$1:$K$103=""superdense""))"),0.0)</f>
        <v>0</v>
      </c>
      <c r="G108" s="81">
        <f>IFERROR(__xludf.DUMMYFUNCTION("MAX(FILTER(G1:G103,$K$1:$K$103=""superdense""))"),3.52)</f>
        <v>3.52</v>
      </c>
      <c r="H108" s="81">
        <f>IFERROR(__xludf.DUMMYFUNCTION("MAX(FILTER(H1:H103,$K$1:$K$103=""superdense""))"),168.0)</f>
        <v>168</v>
      </c>
      <c r="I108" s="81">
        <f>IFERROR(__xludf.DUMMYFUNCTION("MAX(FILTER(I1:I103,$K$1:$K$103=""superdense""))"),96.88)</f>
        <v>96.88</v>
      </c>
      <c r="J108" s="81">
        <f>IFERROR(__xludf.DUMMYFUNCTION("MAX(FILTER(J1:J103,$K$1:$K$103=""superdense""))"),96.94)</f>
        <v>96.94</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IFERROR(__xludf.DUMMYFUNCTION("MIN(FILTER(E1:E103,$K$1:$K$103=""superdense""))"),1.73)</f>
        <v>1.73</v>
      </c>
      <c r="F109" s="82">
        <f>IFERROR(__xludf.DUMMYFUNCTION("MIN(FILTER(F1:F103,$K$1:$K$103=""superdense""))"),0.0)</f>
        <v>0</v>
      </c>
      <c r="G109" s="82">
        <f>IFERROR(__xludf.DUMMYFUNCTION("MIN(FILTER(G1:G103,$K$1:$K$103=""superdense""))"),1.73)</f>
        <v>1.73</v>
      </c>
      <c r="H109" s="82">
        <f>IFERROR(__xludf.DUMMYFUNCTION("MIN(FILTER(H1:H103,$K$1:$K$103=""superdense""))"),168.0)</f>
        <v>168</v>
      </c>
      <c r="I109" s="82">
        <f>IFERROR(__xludf.DUMMYFUNCTION("MIN(FILTER(I1:I103,$K1:$K103=""superdense""))"),47.72)</f>
        <v>47.72</v>
      </c>
      <c r="J109" s="82">
        <f>IFERROR(__xludf.DUMMYFUNCTION("MIN(FILTER(J1:J103,$K1:$K103=""superdense""))"),47.74)</f>
        <v>47.74</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IFERROR(__xludf.DUMMYFUNCTION("MEDIAN(FILTER(E1:E103,$K$1:$K$103=""superdense""))"),2.59)</f>
        <v>2.59</v>
      </c>
      <c r="F110" s="83">
        <f>IFERROR(__xludf.DUMMYFUNCTION("MEDIAN(FILTER(F1:F103,$K$1:$K$103=""superdense""))"),0.0)</f>
        <v>0</v>
      </c>
      <c r="G110" s="83">
        <f>IFERROR(__xludf.DUMMYFUNCTION("MEDIAN(FILTER(G1:G103,$K$1:$K$103=""superdense""))"),2.58)</f>
        <v>2.58</v>
      </c>
      <c r="H110" s="83">
        <f>IFERROR(__xludf.DUMMYFUNCTION("MEDIAN(FILTER(H1:H103,$K$1:$K$103=""superdense""))"),168.0)</f>
        <v>168</v>
      </c>
      <c r="I110" s="83">
        <f>IFERROR(__xludf.DUMMYFUNCTION("MEDIAN(FILTER(I1:I103,$K$1:$K$103=""superdense""))"),64.98)</f>
        <v>64.98</v>
      </c>
      <c r="J110" s="83">
        <f>IFERROR(__xludf.DUMMYFUNCTION("MEDIAN(FILTER(J1:J103,$K$1:$K$103=""superdense""))"),65.02)</f>
        <v>65.02</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IFERROR(__xludf.DUMMYFUNCTION("STDEV.S(FILTER(E1:E103,$K$1:$K$103=""superdense""))"),0.4337299302811052)</f>
        <v>0.4337299303</v>
      </c>
      <c r="F111" s="83">
        <f>IFERROR(__xludf.DUMMYFUNCTION("STDEV.S(FILTER(F1:F103,$K$1:$K$103=""superdense""))"),0.0)</f>
        <v>0</v>
      </c>
      <c r="G111" s="83">
        <f>IFERROR(__xludf.DUMMYFUNCTION("STDEV.S(FILTER(G1:G103,$K$1:$K$103=""superdense""))"),0.4340539701498524)</f>
        <v>0.4340539701</v>
      </c>
      <c r="H111" s="83">
        <f>IFERROR(__xludf.DUMMYFUNCTION("STDEV.S(FILTER(H1:H103,$K$1:$K$103=""superdense""))"),0.0)</f>
        <v>0</v>
      </c>
      <c r="I111" s="83">
        <f>IFERROR(__xludf.DUMMYFUNCTION("STDEV.S(FILTER(I1:I103,$K$1:$K$103=""superdense""))"),11.04939072200976)</f>
        <v>11.04939072</v>
      </c>
      <c r="J111" s="83">
        <f>IFERROR(__xludf.DUMMYFUNCTION("STDEV.S(FILTER(J1:J103,$K$1:$K$103=""superdense""))"),11.059028656026479)</f>
        <v>11.05902866</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11840</v>
      </c>
    </row>
    <row r="131">
      <c r="A131" s="77" t="s">
        <v>54</v>
      </c>
      <c r="B131" s="3">
        <f>SUM(H2:H103)-B130</f>
        <v>4536</v>
      </c>
    </row>
    <row r="132">
      <c r="A132" s="77" t="s">
        <v>55</v>
      </c>
      <c r="B132" s="3">
        <f>SUM(M2:M103)</f>
        <v>2268</v>
      </c>
    </row>
    <row r="133">
      <c r="A133" s="77" t="s">
        <v>56</v>
      </c>
      <c r="B133" s="3">
        <f>B131/B132</f>
        <v>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2.31</v>
      </c>
      <c r="D2" s="1">
        <v>10.91</v>
      </c>
      <c r="E2" s="1">
        <v>8.6</v>
      </c>
      <c r="F2" s="1">
        <v>0.0</v>
      </c>
      <c r="G2" s="1">
        <v>8.6</v>
      </c>
      <c r="H2" s="1">
        <v>160.0</v>
      </c>
      <c r="I2" s="1">
        <v>18.6</v>
      </c>
      <c r="J2" s="1">
        <v>18.6</v>
      </c>
      <c r="K2" s="1" t="s">
        <v>43</v>
      </c>
      <c r="L2" s="1">
        <v>-160.0</v>
      </c>
      <c r="M2" s="1">
        <v>0.0</v>
      </c>
    </row>
    <row r="3">
      <c r="A3" s="1" t="s">
        <v>41</v>
      </c>
      <c r="B3" s="1" t="s">
        <v>42</v>
      </c>
      <c r="C3" s="1">
        <v>10.94</v>
      </c>
      <c r="D3" s="1">
        <v>18.8</v>
      </c>
      <c r="E3" s="1">
        <v>7.86</v>
      </c>
      <c r="F3" s="1">
        <v>0.0</v>
      </c>
      <c r="G3" s="1">
        <v>7.86</v>
      </c>
      <c r="H3" s="1">
        <v>160.0</v>
      </c>
      <c r="I3" s="1">
        <v>20.35</v>
      </c>
      <c r="J3" s="1">
        <v>20.35</v>
      </c>
      <c r="K3" s="1" t="s">
        <v>43</v>
      </c>
      <c r="L3" s="1">
        <v>-160.0</v>
      </c>
      <c r="M3" s="1">
        <v>0.0</v>
      </c>
    </row>
    <row r="4">
      <c r="A4" s="1" t="s">
        <v>41</v>
      </c>
      <c r="B4" s="1" t="s">
        <v>42</v>
      </c>
      <c r="C4" s="1">
        <v>18.83</v>
      </c>
      <c r="D4" s="1">
        <v>24.77</v>
      </c>
      <c r="E4" s="1">
        <v>5.94</v>
      </c>
      <c r="F4" s="1">
        <v>0.0</v>
      </c>
      <c r="G4" s="1">
        <v>5.94</v>
      </c>
      <c r="H4" s="1">
        <v>160.0</v>
      </c>
      <c r="I4" s="1">
        <v>26.93</v>
      </c>
      <c r="J4" s="1">
        <v>26.93</v>
      </c>
      <c r="K4" s="1" t="s">
        <v>43</v>
      </c>
      <c r="L4" s="1">
        <v>-160.0</v>
      </c>
      <c r="M4" s="1">
        <v>0.0</v>
      </c>
    </row>
    <row r="5">
      <c r="A5" s="1" t="s">
        <v>41</v>
      </c>
      <c r="B5" s="1" t="s">
        <v>42</v>
      </c>
      <c r="C5" s="1">
        <v>25.0</v>
      </c>
      <c r="D5" s="1">
        <v>33.84</v>
      </c>
      <c r="E5" s="1">
        <v>8.84</v>
      </c>
      <c r="F5" s="1">
        <v>0.0</v>
      </c>
      <c r="G5" s="1">
        <v>8.84</v>
      </c>
      <c r="H5" s="1">
        <v>160.0</v>
      </c>
      <c r="I5" s="1">
        <v>18.09</v>
      </c>
      <c r="J5" s="1">
        <v>18.09</v>
      </c>
      <c r="K5" s="1" t="s">
        <v>43</v>
      </c>
      <c r="L5" s="1">
        <v>-160.0</v>
      </c>
      <c r="M5" s="1">
        <v>0.0</v>
      </c>
    </row>
    <row r="6">
      <c r="A6" s="1" t="s">
        <v>41</v>
      </c>
      <c r="B6" s="1" t="s">
        <v>42</v>
      </c>
      <c r="C6" s="1">
        <v>34.09</v>
      </c>
      <c r="D6" s="1">
        <v>41.13</v>
      </c>
      <c r="E6" s="1">
        <v>7.04</v>
      </c>
      <c r="F6" s="1">
        <v>0.0</v>
      </c>
      <c r="G6" s="1">
        <v>7.04</v>
      </c>
      <c r="H6" s="1">
        <v>160.0</v>
      </c>
      <c r="I6" s="1">
        <v>22.73</v>
      </c>
      <c r="J6" s="1">
        <v>22.73</v>
      </c>
      <c r="K6" s="1" t="s">
        <v>43</v>
      </c>
      <c r="L6" s="1">
        <v>-160.0</v>
      </c>
      <c r="M6" s="1">
        <v>0.0</v>
      </c>
    </row>
    <row r="7">
      <c r="A7" s="1" t="s">
        <v>41</v>
      </c>
      <c r="B7" s="1" t="s">
        <v>42</v>
      </c>
      <c r="C7" s="1">
        <v>41.27</v>
      </c>
      <c r="D7" s="1">
        <v>45.23</v>
      </c>
      <c r="E7" s="1">
        <v>3.96</v>
      </c>
      <c r="F7" s="1">
        <v>0.0</v>
      </c>
      <c r="G7" s="1">
        <v>3.96</v>
      </c>
      <c r="H7" s="1">
        <v>160.0</v>
      </c>
      <c r="I7" s="1">
        <v>40.41</v>
      </c>
      <c r="J7" s="1">
        <v>40.41</v>
      </c>
      <c r="K7" s="1" t="s">
        <v>43</v>
      </c>
      <c r="L7" s="1">
        <v>-160.0</v>
      </c>
      <c r="M7" s="1">
        <v>0.0</v>
      </c>
    </row>
    <row r="8">
      <c r="A8" s="1" t="s">
        <v>41</v>
      </c>
      <c r="B8" s="1" t="s">
        <v>42</v>
      </c>
      <c r="C8" s="1">
        <v>45.24</v>
      </c>
      <c r="D8" s="1">
        <v>50.74</v>
      </c>
      <c r="E8" s="1">
        <v>5.51</v>
      </c>
      <c r="F8" s="1">
        <v>0.0</v>
      </c>
      <c r="G8" s="1">
        <v>5.51</v>
      </c>
      <c r="H8" s="1">
        <v>160.0</v>
      </c>
      <c r="I8" s="1">
        <v>29.05</v>
      </c>
      <c r="J8" s="1">
        <v>29.05</v>
      </c>
      <c r="K8" s="1" t="s">
        <v>43</v>
      </c>
      <c r="L8" s="1">
        <v>-160.0</v>
      </c>
      <c r="M8" s="1">
        <v>0.0</v>
      </c>
    </row>
    <row r="9">
      <c r="A9" s="1" t="s">
        <v>41</v>
      </c>
      <c r="B9" s="1" t="s">
        <v>42</v>
      </c>
      <c r="C9" s="1">
        <v>50.83</v>
      </c>
      <c r="D9" s="1">
        <v>58.44</v>
      </c>
      <c r="E9" s="1">
        <v>7.62</v>
      </c>
      <c r="F9" s="1">
        <v>0.0</v>
      </c>
      <c r="G9" s="1">
        <v>7.62</v>
      </c>
      <c r="H9" s="1">
        <v>160.0</v>
      </c>
      <c r="I9" s="1">
        <v>21.01</v>
      </c>
      <c r="J9" s="1">
        <v>21.01</v>
      </c>
      <c r="K9" s="1" t="s">
        <v>43</v>
      </c>
      <c r="L9" s="1">
        <v>-160.0</v>
      </c>
      <c r="M9" s="1">
        <v>0.0</v>
      </c>
    </row>
    <row r="10">
      <c r="A10" s="1" t="s">
        <v>41</v>
      </c>
      <c r="B10" s="1" t="s">
        <v>42</v>
      </c>
      <c r="C10" s="1">
        <v>58.47</v>
      </c>
      <c r="D10" s="1">
        <v>66.17</v>
      </c>
      <c r="E10" s="1">
        <v>7.7</v>
      </c>
      <c r="F10" s="1">
        <v>0.0</v>
      </c>
      <c r="G10" s="1">
        <v>7.7</v>
      </c>
      <c r="H10" s="1">
        <v>160.0</v>
      </c>
      <c r="I10" s="1">
        <v>20.78</v>
      </c>
      <c r="J10" s="1">
        <v>20.78</v>
      </c>
      <c r="K10" s="1" t="s">
        <v>43</v>
      </c>
      <c r="L10" s="1">
        <v>-160.0</v>
      </c>
      <c r="M10" s="1">
        <v>0.0</v>
      </c>
    </row>
    <row r="11">
      <c r="A11" s="1" t="s">
        <v>41</v>
      </c>
      <c r="B11" s="1" t="s">
        <v>42</v>
      </c>
      <c r="C11" s="1">
        <v>66.2</v>
      </c>
      <c r="D11" s="1">
        <v>68.65</v>
      </c>
      <c r="E11" s="1">
        <v>2.45</v>
      </c>
      <c r="F11" s="1">
        <v>0.0</v>
      </c>
      <c r="G11" s="1">
        <v>2.45</v>
      </c>
      <c r="H11" s="1">
        <v>168.0</v>
      </c>
      <c r="I11" s="1">
        <v>68.62</v>
      </c>
      <c r="J11" s="1">
        <v>68.66</v>
      </c>
      <c r="K11" s="1" t="s">
        <v>44</v>
      </c>
      <c r="L11" s="1">
        <v>84.0</v>
      </c>
      <c r="M11" s="1">
        <v>84.0</v>
      </c>
    </row>
    <row r="12">
      <c r="A12" s="1" t="s">
        <v>41</v>
      </c>
      <c r="B12" s="1" t="s">
        <v>42</v>
      </c>
      <c r="C12" s="1">
        <v>69.54</v>
      </c>
      <c r="D12" s="1">
        <v>71.93</v>
      </c>
      <c r="E12" s="1">
        <v>2.39</v>
      </c>
      <c r="F12" s="1">
        <v>0.0</v>
      </c>
      <c r="G12" s="1">
        <v>2.39</v>
      </c>
      <c r="H12" s="1">
        <v>168.0</v>
      </c>
      <c r="I12" s="1">
        <v>70.37</v>
      </c>
      <c r="J12" s="1">
        <v>70.42</v>
      </c>
      <c r="K12" s="1" t="s">
        <v>44</v>
      </c>
      <c r="L12" s="1">
        <v>84.0</v>
      </c>
      <c r="M12" s="1">
        <v>84.0</v>
      </c>
    </row>
    <row r="13">
      <c r="A13" s="1" t="s">
        <v>41</v>
      </c>
      <c r="B13" s="1" t="s">
        <v>42</v>
      </c>
      <c r="C13" s="1">
        <v>72.2</v>
      </c>
      <c r="D13" s="1">
        <v>74.85</v>
      </c>
      <c r="E13" s="1">
        <v>2.65</v>
      </c>
      <c r="F13" s="1">
        <v>0.0</v>
      </c>
      <c r="G13" s="1">
        <v>2.65</v>
      </c>
      <c r="H13" s="1">
        <v>168.0</v>
      </c>
      <c r="I13" s="1">
        <v>63.36</v>
      </c>
      <c r="J13" s="1">
        <v>63.4</v>
      </c>
      <c r="K13" s="1" t="s">
        <v>44</v>
      </c>
      <c r="L13" s="1">
        <v>84.0</v>
      </c>
      <c r="M13" s="1">
        <v>84.0</v>
      </c>
    </row>
    <row r="14">
      <c r="A14" s="1" t="s">
        <v>41</v>
      </c>
      <c r="B14" s="1" t="s">
        <v>42</v>
      </c>
      <c r="C14" s="1">
        <v>74.99</v>
      </c>
      <c r="D14" s="1">
        <v>82.46</v>
      </c>
      <c r="E14" s="1">
        <v>7.48</v>
      </c>
      <c r="F14" s="1">
        <v>0.0</v>
      </c>
      <c r="G14" s="1">
        <v>7.48</v>
      </c>
      <c r="H14" s="1">
        <v>160.0</v>
      </c>
      <c r="I14" s="1">
        <v>21.4</v>
      </c>
      <c r="J14" s="1">
        <v>21.4</v>
      </c>
      <c r="K14" s="1" t="s">
        <v>43</v>
      </c>
      <c r="L14" s="1">
        <v>-160.0</v>
      </c>
      <c r="M14" s="1">
        <v>0.0</v>
      </c>
    </row>
    <row r="15">
      <c r="A15" s="1" t="s">
        <v>41</v>
      </c>
      <c r="B15" s="1" t="s">
        <v>42</v>
      </c>
      <c r="C15" s="1">
        <v>82.55</v>
      </c>
      <c r="D15" s="1">
        <v>92.03</v>
      </c>
      <c r="E15" s="1">
        <v>9.48</v>
      </c>
      <c r="F15" s="1">
        <v>0.0</v>
      </c>
      <c r="G15" s="1">
        <v>9.48</v>
      </c>
      <c r="H15" s="1">
        <v>160.0</v>
      </c>
      <c r="I15" s="1">
        <v>16.88</v>
      </c>
      <c r="J15" s="1">
        <v>16.88</v>
      </c>
      <c r="K15" s="1" t="s">
        <v>43</v>
      </c>
      <c r="L15" s="1">
        <v>-160.0</v>
      </c>
      <c r="M15" s="1">
        <v>0.0</v>
      </c>
    </row>
    <row r="16">
      <c r="A16" s="1" t="s">
        <v>41</v>
      </c>
      <c r="B16" s="1" t="s">
        <v>42</v>
      </c>
      <c r="C16" s="1">
        <v>92.1</v>
      </c>
      <c r="D16" s="1">
        <v>99.1</v>
      </c>
      <c r="E16" s="1">
        <v>7.0</v>
      </c>
      <c r="F16" s="1">
        <v>0.0</v>
      </c>
      <c r="G16" s="1">
        <v>7.0</v>
      </c>
      <c r="H16" s="1">
        <v>160.0</v>
      </c>
      <c r="I16" s="1">
        <v>22.86</v>
      </c>
      <c r="J16" s="1">
        <v>22.86</v>
      </c>
      <c r="K16" s="1" t="s">
        <v>43</v>
      </c>
      <c r="L16" s="1">
        <v>-160.0</v>
      </c>
      <c r="M16" s="1">
        <v>0.0</v>
      </c>
    </row>
    <row r="17">
      <c r="A17" s="1" t="s">
        <v>41</v>
      </c>
      <c r="B17" s="1" t="s">
        <v>42</v>
      </c>
      <c r="C17" s="1">
        <v>99.11</v>
      </c>
      <c r="D17" s="1">
        <v>110.33</v>
      </c>
      <c r="E17" s="1">
        <v>11.22</v>
      </c>
      <c r="F17" s="1">
        <v>0.0</v>
      </c>
      <c r="G17" s="1">
        <v>11.22</v>
      </c>
      <c r="H17" s="1">
        <v>160.0</v>
      </c>
      <c r="I17" s="1">
        <v>14.27</v>
      </c>
      <c r="J17" s="1">
        <v>14.27</v>
      </c>
      <c r="K17" s="1" t="s">
        <v>43</v>
      </c>
      <c r="L17" s="1">
        <v>-160.0</v>
      </c>
      <c r="M17" s="1">
        <v>0.0</v>
      </c>
    </row>
    <row r="18">
      <c r="A18" s="1" t="s">
        <v>41</v>
      </c>
      <c r="B18" s="1" t="s">
        <v>42</v>
      </c>
      <c r="C18" s="1">
        <v>110.52</v>
      </c>
      <c r="D18" s="1">
        <v>119.71</v>
      </c>
      <c r="E18" s="1">
        <v>9.19</v>
      </c>
      <c r="F18" s="1">
        <v>0.0</v>
      </c>
      <c r="G18" s="1">
        <v>9.19</v>
      </c>
      <c r="H18" s="1">
        <v>160.0</v>
      </c>
      <c r="I18" s="1">
        <v>17.41</v>
      </c>
      <c r="J18" s="1">
        <v>17.41</v>
      </c>
      <c r="K18" s="1" t="s">
        <v>43</v>
      </c>
      <c r="L18" s="1">
        <v>-160.0</v>
      </c>
      <c r="M18" s="1">
        <v>0.0</v>
      </c>
    </row>
    <row r="19">
      <c r="A19" s="1" t="s">
        <v>41</v>
      </c>
      <c r="B19" s="1" t="s">
        <v>42</v>
      </c>
      <c r="C19" s="1">
        <v>119.83</v>
      </c>
      <c r="D19" s="1">
        <v>126.6</v>
      </c>
      <c r="E19" s="1">
        <v>6.77</v>
      </c>
      <c r="F19" s="1">
        <v>0.0</v>
      </c>
      <c r="G19" s="1">
        <v>6.77</v>
      </c>
      <c r="H19" s="1">
        <v>160.0</v>
      </c>
      <c r="I19" s="1">
        <v>23.62</v>
      </c>
      <c r="J19" s="1">
        <v>23.62</v>
      </c>
      <c r="K19" s="1" t="s">
        <v>43</v>
      </c>
      <c r="L19" s="1">
        <v>-160.0</v>
      </c>
      <c r="M19" s="1">
        <v>0.0</v>
      </c>
    </row>
    <row r="20">
      <c r="A20" s="1" t="s">
        <v>41</v>
      </c>
      <c r="B20" s="1" t="s">
        <v>42</v>
      </c>
      <c r="C20" s="1">
        <v>126.63</v>
      </c>
      <c r="D20" s="1">
        <v>134.98</v>
      </c>
      <c r="E20" s="1">
        <v>8.35</v>
      </c>
      <c r="F20" s="1">
        <v>0.0</v>
      </c>
      <c r="G20" s="1">
        <v>8.35</v>
      </c>
      <c r="H20" s="1">
        <v>160.0</v>
      </c>
      <c r="I20" s="1">
        <v>19.16</v>
      </c>
      <c r="J20" s="1">
        <v>19.16</v>
      </c>
      <c r="K20" s="1" t="s">
        <v>43</v>
      </c>
      <c r="L20" s="1">
        <v>-160.0</v>
      </c>
      <c r="M20" s="1">
        <v>0.0</v>
      </c>
    </row>
    <row r="21">
      <c r="A21" s="1" t="s">
        <v>41</v>
      </c>
      <c r="B21" s="1" t="s">
        <v>42</v>
      </c>
      <c r="C21" s="1">
        <v>135.02</v>
      </c>
      <c r="D21" s="1">
        <v>142.07</v>
      </c>
      <c r="E21" s="1">
        <v>7.05</v>
      </c>
      <c r="F21" s="1">
        <v>0.0</v>
      </c>
      <c r="G21" s="1">
        <v>7.05</v>
      </c>
      <c r="H21" s="1">
        <v>160.0</v>
      </c>
      <c r="I21" s="1">
        <v>22.69</v>
      </c>
      <c r="J21" s="1">
        <v>22.69</v>
      </c>
      <c r="K21" s="1" t="s">
        <v>43</v>
      </c>
      <c r="L21" s="1">
        <v>-160.0</v>
      </c>
      <c r="M21" s="1">
        <v>0.0</v>
      </c>
    </row>
    <row r="22">
      <c r="A22" s="1" t="s">
        <v>41</v>
      </c>
      <c r="B22" s="1" t="s">
        <v>42</v>
      </c>
      <c r="C22" s="1">
        <v>142.12</v>
      </c>
      <c r="D22" s="1">
        <v>151.36</v>
      </c>
      <c r="E22" s="1">
        <v>9.24</v>
      </c>
      <c r="F22" s="1">
        <v>0.0</v>
      </c>
      <c r="G22" s="1">
        <v>9.24</v>
      </c>
      <c r="H22" s="1">
        <v>160.0</v>
      </c>
      <c r="I22" s="1">
        <v>17.32</v>
      </c>
      <c r="J22" s="1">
        <v>17.32</v>
      </c>
      <c r="K22" s="1" t="s">
        <v>43</v>
      </c>
      <c r="L22" s="1">
        <v>-160.0</v>
      </c>
      <c r="M22" s="1">
        <v>0.0</v>
      </c>
    </row>
    <row r="23">
      <c r="A23" s="1" t="s">
        <v>41</v>
      </c>
      <c r="B23" s="1" t="s">
        <v>42</v>
      </c>
      <c r="C23" s="1">
        <v>151.38</v>
      </c>
      <c r="D23" s="1">
        <v>153.35</v>
      </c>
      <c r="E23" s="1">
        <v>1.96</v>
      </c>
      <c r="F23" s="1">
        <v>0.0</v>
      </c>
      <c r="G23" s="1">
        <v>1.96</v>
      </c>
      <c r="H23" s="1">
        <v>168.0</v>
      </c>
      <c r="I23" s="1">
        <v>85.64</v>
      </c>
      <c r="J23" s="1">
        <v>85.71</v>
      </c>
      <c r="K23" s="1" t="s">
        <v>44</v>
      </c>
      <c r="L23" s="1">
        <v>84.0</v>
      </c>
      <c r="M23" s="1">
        <v>84.0</v>
      </c>
    </row>
    <row r="24">
      <c r="A24" s="1" t="s">
        <v>41</v>
      </c>
      <c r="B24" s="1" t="s">
        <v>42</v>
      </c>
      <c r="C24" s="1">
        <v>153.48</v>
      </c>
      <c r="D24" s="1">
        <v>156.99</v>
      </c>
      <c r="E24" s="1">
        <v>3.51</v>
      </c>
      <c r="F24" s="1">
        <v>0.0</v>
      </c>
      <c r="G24" s="1">
        <v>3.51</v>
      </c>
      <c r="H24" s="1">
        <v>168.0</v>
      </c>
      <c r="I24" s="1">
        <v>47.86</v>
      </c>
      <c r="J24" s="1">
        <v>47.88</v>
      </c>
      <c r="K24" s="1" t="s">
        <v>44</v>
      </c>
      <c r="L24" s="1">
        <v>84.0</v>
      </c>
      <c r="M24" s="1">
        <v>84.0</v>
      </c>
    </row>
    <row r="25">
      <c r="A25" s="1" t="s">
        <v>41</v>
      </c>
      <c r="B25" s="1" t="s">
        <v>42</v>
      </c>
      <c r="C25" s="1">
        <v>157.21</v>
      </c>
      <c r="D25" s="1">
        <v>159.04</v>
      </c>
      <c r="E25" s="1">
        <v>1.83</v>
      </c>
      <c r="F25" s="1">
        <v>0.0</v>
      </c>
      <c r="G25" s="1">
        <v>1.83</v>
      </c>
      <c r="H25" s="1">
        <v>168.0</v>
      </c>
      <c r="I25" s="1">
        <v>91.94</v>
      </c>
      <c r="J25" s="1">
        <v>92.02</v>
      </c>
      <c r="K25" s="1" t="s">
        <v>44</v>
      </c>
      <c r="L25" s="1">
        <v>84.0</v>
      </c>
      <c r="M25" s="1">
        <v>84.0</v>
      </c>
    </row>
    <row r="26">
      <c r="A26" s="1" t="s">
        <v>41</v>
      </c>
      <c r="B26" s="1" t="s">
        <v>42</v>
      </c>
      <c r="C26" s="1">
        <v>159.21</v>
      </c>
      <c r="D26" s="1">
        <v>166.94</v>
      </c>
      <c r="E26" s="1">
        <v>7.73</v>
      </c>
      <c r="F26" s="1">
        <v>0.0</v>
      </c>
      <c r="G26" s="1">
        <v>7.73</v>
      </c>
      <c r="H26" s="1">
        <v>160.0</v>
      </c>
      <c r="I26" s="1">
        <v>20.69</v>
      </c>
      <c r="J26" s="1">
        <v>20.69</v>
      </c>
      <c r="K26" s="1" t="s">
        <v>43</v>
      </c>
      <c r="L26" s="1">
        <v>-160.0</v>
      </c>
      <c r="M26" s="1">
        <v>0.0</v>
      </c>
    </row>
    <row r="27">
      <c r="A27" s="1" t="s">
        <v>41</v>
      </c>
      <c r="B27" s="1" t="s">
        <v>42</v>
      </c>
      <c r="C27" s="1">
        <v>167.05</v>
      </c>
      <c r="D27" s="1">
        <v>175.51</v>
      </c>
      <c r="E27" s="1">
        <v>8.45</v>
      </c>
      <c r="F27" s="1">
        <v>0.0</v>
      </c>
      <c r="G27" s="1">
        <v>8.45</v>
      </c>
      <c r="H27" s="1">
        <v>160.0</v>
      </c>
      <c r="I27" s="1">
        <v>18.93</v>
      </c>
      <c r="J27" s="1">
        <v>18.93</v>
      </c>
      <c r="K27" s="1" t="s">
        <v>43</v>
      </c>
      <c r="L27" s="1">
        <v>-160.0</v>
      </c>
      <c r="M27" s="1">
        <v>0.0</v>
      </c>
    </row>
    <row r="28">
      <c r="A28" s="1" t="s">
        <v>41</v>
      </c>
      <c r="B28" s="1" t="s">
        <v>42</v>
      </c>
      <c r="C28" s="1">
        <v>175.51</v>
      </c>
      <c r="D28" s="1">
        <v>183.48</v>
      </c>
      <c r="E28" s="1">
        <v>7.97</v>
      </c>
      <c r="F28" s="1">
        <v>0.0</v>
      </c>
      <c r="G28" s="1">
        <v>7.97</v>
      </c>
      <c r="H28" s="1">
        <v>160.0</v>
      </c>
      <c r="I28" s="1">
        <v>20.08</v>
      </c>
      <c r="J28" s="1">
        <v>20.08</v>
      </c>
      <c r="K28" s="1" t="s">
        <v>43</v>
      </c>
      <c r="L28" s="1">
        <v>-160.0</v>
      </c>
      <c r="M28" s="1">
        <v>0.0</v>
      </c>
    </row>
    <row r="29">
      <c r="A29" s="1" t="s">
        <v>41</v>
      </c>
      <c r="B29" s="1" t="s">
        <v>42</v>
      </c>
      <c r="C29" s="1">
        <v>183.61</v>
      </c>
      <c r="D29" s="1">
        <v>191.2</v>
      </c>
      <c r="E29" s="1">
        <v>7.58</v>
      </c>
      <c r="F29" s="1">
        <v>0.0</v>
      </c>
      <c r="G29" s="1">
        <v>7.58</v>
      </c>
      <c r="H29" s="1">
        <v>160.0</v>
      </c>
      <c r="I29" s="1">
        <v>21.1</v>
      </c>
      <c r="J29" s="1">
        <v>21.1</v>
      </c>
      <c r="K29" s="1" t="s">
        <v>43</v>
      </c>
      <c r="L29" s="1">
        <v>-160.0</v>
      </c>
      <c r="M29" s="1">
        <v>0.0</v>
      </c>
    </row>
    <row r="30">
      <c r="A30" s="1" t="s">
        <v>41</v>
      </c>
      <c r="B30" s="1" t="s">
        <v>42</v>
      </c>
      <c r="C30" s="1">
        <v>191.21</v>
      </c>
      <c r="D30" s="1">
        <v>197.89</v>
      </c>
      <c r="E30" s="1">
        <v>6.68</v>
      </c>
      <c r="F30" s="1">
        <v>0.0</v>
      </c>
      <c r="G30" s="1">
        <v>6.68</v>
      </c>
      <c r="H30" s="1">
        <v>160.0</v>
      </c>
      <c r="I30" s="1">
        <v>23.96</v>
      </c>
      <c r="J30" s="1">
        <v>23.96</v>
      </c>
      <c r="K30" s="1" t="s">
        <v>43</v>
      </c>
      <c r="L30" s="1">
        <v>-160.0</v>
      </c>
      <c r="M30" s="1">
        <v>0.0</v>
      </c>
    </row>
    <row r="31">
      <c r="A31" s="1" t="s">
        <v>41</v>
      </c>
      <c r="B31" s="1" t="s">
        <v>42</v>
      </c>
      <c r="C31" s="1">
        <v>197.93</v>
      </c>
      <c r="D31" s="1">
        <v>202.78</v>
      </c>
      <c r="E31" s="1">
        <v>4.85</v>
      </c>
      <c r="F31" s="1">
        <v>0.0</v>
      </c>
      <c r="G31" s="1">
        <v>4.85</v>
      </c>
      <c r="H31" s="1">
        <v>160.0</v>
      </c>
      <c r="I31" s="1">
        <v>32.98</v>
      </c>
      <c r="J31" s="1">
        <v>32.98</v>
      </c>
      <c r="K31" s="1" t="s">
        <v>43</v>
      </c>
      <c r="L31" s="1">
        <v>-160.0</v>
      </c>
      <c r="M31" s="1">
        <v>0.0</v>
      </c>
    </row>
    <row r="32">
      <c r="A32" s="1" t="s">
        <v>41</v>
      </c>
      <c r="B32" s="1" t="s">
        <v>42</v>
      </c>
      <c r="C32" s="1">
        <v>202.8</v>
      </c>
      <c r="D32" s="1">
        <v>209.74</v>
      </c>
      <c r="E32" s="1">
        <v>6.94</v>
      </c>
      <c r="F32" s="1">
        <v>0.0</v>
      </c>
      <c r="G32" s="1">
        <v>6.94</v>
      </c>
      <c r="H32" s="1">
        <v>160.0</v>
      </c>
      <c r="I32" s="1">
        <v>23.06</v>
      </c>
      <c r="J32" s="1">
        <v>23.06</v>
      </c>
      <c r="K32" s="1" t="s">
        <v>43</v>
      </c>
      <c r="L32" s="1">
        <v>-160.0</v>
      </c>
      <c r="M32" s="1">
        <v>0.0</v>
      </c>
    </row>
    <row r="33">
      <c r="A33" s="1" t="s">
        <v>41</v>
      </c>
      <c r="B33" s="1" t="s">
        <v>42</v>
      </c>
      <c r="C33" s="1">
        <v>209.77</v>
      </c>
      <c r="D33" s="1">
        <v>217.16</v>
      </c>
      <c r="E33" s="1">
        <v>7.39</v>
      </c>
      <c r="F33" s="1">
        <v>0.0</v>
      </c>
      <c r="G33" s="1">
        <v>7.39</v>
      </c>
      <c r="H33" s="1">
        <v>160.0</v>
      </c>
      <c r="I33" s="1">
        <v>21.65</v>
      </c>
      <c r="J33" s="1">
        <v>21.65</v>
      </c>
      <c r="K33" s="1" t="s">
        <v>43</v>
      </c>
      <c r="L33" s="1">
        <v>-160.0</v>
      </c>
      <c r="M33" s="1">
        <v>0.0</v>
      </c>
    </row>
    <row r="34">
      <c r="A34" s="1" t="s">
        <v>41</v>
      </c>
      <c r="B34" s="1" t="s">
        <v>42</v>
      </c>
      <c r="C34" s="1">
        <v>217.46</v>
      </c>
      <c r="D34" s="1">
        <v>224.29</v>
      </c>
      <c r="E34" s="1">
        <v>6.83</v>
      </c>
      <c r="F34" s="1">
        <v>0.0</v>
      </c>
      <c r="G34" s="1">
        <v>6.83</v>
      </c>
      <c r="H34" s="1">
        <v>160.0</v>
      </c>
      <c r="I34" s="1">
        <v>23.41</v>
      </c>
      <c r="J34" s="1">
        <v>23.41</v>
      </c>
      <c r="K34" s="1" t="s">
        <v>43</v>
      </c>
      <c r="L34" s="1">
        <v>-160.0</v>
      </c>
      <c r="M34" s="1">
        <v>0.0</v>
      </c>
    </row>
    <row r="35">
      <c r="A35" s="1" t="s">
        <v>41</v>
      </c>
      <c r="B35" s="1" t="s">
        <v>42</v>
      </c>
      <c r="C35" s="1">
        <v>224.33</v>
      </c>
      <c r="D35" s="1">
        <v>226.72</v>
      </c>
      <c r="E35" s="1">
        <v>2.4</v>
      </c>
      <c r="F35" s="1">
        <v>0.0</v>
      </c>
      <c r="G35" s="1">
        <v>2.39</v>
      </c>
      <c r="H35" s="1">
        <v>168.0</v>
      </c>
      <c r="I35" s="1">
        <v>70.14</v>
      </c>
      <c r="J35" s="1">
        <v>70.18</v>
      </c>
      <c r="K35" s="1" t="s">
        <v>44</v>
      </c>
      <c r="L35" s="1">
        <v>84.0</v>
      </c>
      <c r="M35" s="1">
        <v>84.0</v>
      </c>
    </row>
    <row r="36">
      <c r="A36" s="1" t="s">
        <v>41</v>
      </c>
      <c r="B36" s="1" t="s">
        <v>42</v>
      </c>
      <c r="C36" s="1">
        <v>227.36</v>
      </c>
      <c r="D36" s="1">
        <v>229.55</v>
      </c>
      <c r="E36" s="1">
        <v>2.2</v>
      </c>
      <c r="F36" s="1">
        <v>0.0</v>
      </c>
      <c r="G36" s="1">
        <v>2.2</v>
      </c>
      <c r="H36" s="1">
        <v>168.0</v>
      </c>
      <c r="I36" s="1">
        <v>76.44</v>
      </c>
      <c r="J36" s="1">
        <v>76.48</v>
      </c>
      <c r="K36" s="1" t="s">
        <v>44</v>
      </c>
      <c r="L36" s="1">
        <v>84.0</v>
      </c>
      <c r="M36" s="1">
        <v>84.0</v>
      </c>
    </row>
    <row r="37">
      <c r="A37" s="1" t="s">
        <v>41</v>
      </c>
      <c r="B37" s="1" t="s">
        <v>42</v>
      </c>
      <c r="C37" s="1">
        <v>229.93</v>
      </c>
      <c r="D37" s="1">
        <v>231.69</v>
      </c>
      <c r="E37" s="1">
        <v>1.76</v>
      </c>
      <c r="F37" s="1">
        <v>0.0</v>
      </c>
      <c r="G37" s="1">
        <v>1.76</v>
      </c>
      <c r="H37" s="1">
        <v>168.0</v>
      </c>
      <c r="I37" s="1">
        <v>95.47</v>
      </c>
      <c r="J37" s="1">
        <v>95.55</v>
      </c>
      <c r="K37" s="1" t="s">
        <v>44</v>
      </c>
      <c r="L37" s="1">
        <v>84.0</v>
      </c>
      <c r="M37" s="1">
        <v>84.0</v>
      </c>
    </row>
    <row r="38">
      <c r="A38" s="1" t="s">
        <v>41</v>
      </c>
      <c r="B38" s="1" t="s">
        <v>42</v>
      </c>
      <c r="C38" s="1">
        <v>231.94</v>
      </c>
      <c r="D38" s="1">
        <v>240.0</v>
      </c>
      <c r="E38" s="1">
        <v>8.07</v>
      </c>
      <c r="F38" s="1">
        <v>0.0</v>
      </c>
      <c r="G38" s="1">
        <v>8.07</v>
      </c>
      <c r="H38" s="1">
        <v>160.0</v>
      </c>
      <c r="I38" s="1">
        <v>19.84</v>
      </c>
      <c r="J38" s="1">
        <v>19.84</v>
      </c>
      <c r="K38" s="1" t="s">
        <v>43</v>
      </c>
      <c r="L38" s="1">
        <v>-160.0</v>
      </c>
      <c r="M38" s="1">
        <v>0.0</v>
      </c>
    </row>
    <row r="39">
      <c r="A39" s="1" t="s">
        <v>41</v>
      </c>
      <c r="B39" s="1" t="s">
        <v>42</v>
      </c>
      <c r="C39" s="1">
        <v>240.09</v>
      </c>
      <c r="D39" s="1">
        <v>246.56</v>
      </c>
      <c r="E39" s="1">
        <v>6.48</v>
      </c>
      <c r="F39" s="1">
        <v>0.0</v>
      </c>
      <c r="G39" s="1">
        <v>6.48</v>
      </c>
      <c r="H39" s="1">
        <v>160.0</v>
      </c>
      <c r="I39" s="1">
        <v>24.71</v>
      </c>
      <c r="J39" s="1">
        <v>24.71</v>
      </c>
      <c r="K39" s="1" t="s">
        <v>43</v>
      </c>
      <c r="L39" s="1">
        <v>-160.0</v>
      </c>
      <c r="M39" s="1">
        <v>0.0</v>
      </c>
    </row>
    <row r="40">
      <c r="A40" s="1" t="s">
        <v>41</v>
      </c>
      <c r="B40" s="1" t="s">
        <v>42</v>
      </c>
      <c r="C40" s="1">
        <v>246.62</v>
      </c>
      <c r="D40" s="1">
        <v>251.68</v>
      </c>
      <c r="E40" s="1">
        <v>5.07</v>
      </c>
      <c r="F40" s="1">
        <v>0.0</v>
      </c>
      <c r="G40" s="1">
        <v>5.07</v>
      </c>
      <c r="H40" s="1">
        <v>160.0</v>
      </c>
      <c r="I40" s="1">
        <v>31.59</v>
      </c>
      <c r="J40" s="1">
        <v>31.59</v>
      </c>
      <c r="K40" s="1" t="s">
        <v>43</v>
      </c>
      <c r="L40" s="1">
        <v>-160.0</v>
      </c>
      <c r="M40" s="1">
        <v>0.0</v>
      </c>
    </row>
    <row r="41">
      <c r="A41" s="1" t="s">
        <v>41</v>
      </c>
      <c r="B41" s="1" t="s">
        <v>42</v>
      </c>
      <c r="C41" s="1">
        <v>251.76</v>
      </c>
      <c r="D41" s="1">
        <v>257.14</v>
      </c>
      <c r="E41" s="1">
        <v>5.39</v>
      </c>
      <c r="F41" s="1">
        <v>0.0</v>
      </c>
      <c r="G41" s="1">
        <v>5.39</v>
      </c>
      <c r="H41" s="1">
        <v>160.0</v>
      </c>
      <c r="I41" s="1">
        <v>29.71</v>
      </c>
      <c r="J41" s="1">
        <v>29.71</v>
      </c>
      <c r="K41" s="1" t="s">
        <v>43</v>
      </c>
      <c r="L41" s="1">
        <v>-160.0</v>
      </c>
      <c r="M41" s="1">
        <v>0.0</v>
      </c>
    </row>
    <row r="42">
      <c r="A42" s="1" t="s">
        <v>41</v>
      </c>
      <c r="B42" s="1" t="s">
        <v>42</v>
      </c>
      <c r="C42" s="1">
        <v>257.23</v>
      </c>
      <c r="D42" s="1">
        <v>262.82</v>
      </c>
      <c r="E42" s="1">
        <v>5.59</v>
      </c>
      <c r="F42" s="1">
        <v>0.0</v>
      </c>
      <c r="G42" s="1">
        <v>5.59</v>
      </c>
      <c r="H42" s="1">
        <v>160.0</v>
      </c>
      <c r="I42" s="1">
        <v>28.6</v>
      </c>
      <c r="J42" s="1">
        <v>28.6</v>
      </c>
      <c r="K42" s="1" t="s">
        <v>43</v>
      </c>
      <c r="L42" s="1">
        <v>-160.0</v>
      </c>
      <c r="M42" s="1">
        <v>0.0</v>
      </c>
    </row>
    <row r="43">
      <c r="A43" s="1" t="s">
        <v>41</v>
      </c>
      <c r="B43" s="1" t="s">
        <v>42</v>
      </c>
      <c r="C43" s="1">
        <v>262.88</v>
      </c>
      <c r="D43" s="1">
        <v>269.44</v>
      </c>
      <c r="E43" s="1">
        <v>6.56</v>
      </c>
      <c r="F43" s="1">
        <v>0.0</v>
      </c>
      <c r="G43" s="1">
        <v>6.56</v>
      </c>
      <c r="H43" s="1">
        <v>160.0</v>
      </c>
      <c r="I43" s="1">
        <v>24.37</v>
      </c>
      <c r="J43" s="1">
        <v>24.37</v>
      </c>
      <c r="K43" s="1" t="s">
        <v>43</v>
      </c>
      <c r="L43" s="1">
        <v>-160.0</v>
      </c>
      <c r="M43" s="1">
        <v>0.0</v>
      </c>
    </row>
    <row r="44">
      <c r="A44" s="1" t="s">
        <v>41</v>
      </c>
      <c r="B44" s="1" t="s">
        <v>42</v>
      </c>
      <c r="C44" s="1">
        <v>269.67</v>
      </c>
      <c r="D44" s="1">
        <v>278.54</v>
      </c>
      <c r="E44" s="1">
        <v>8.87</v>
      </c>
      <c r="F44" s="1">
        <v>0.0</v>
      </c>
      <c r="G44" s="1">
        <v>8.87</v>
      </c>
      <c r="H44" s="1">
        <v>160.0</v>
      </c>
      <c r="I44" s="1">
        <v>18.04</v>
      </c>
      <c r="J44" s="1">
        <v>18.04</v>
      </c>
      <c r="K44" s="1" t="s">
        <v>43</v>
      </c>
      <c r="L44" s="1">
        <v>-160.0</v>
      </c>
      <c r="M44" s="1">
        <v>0.0</v>
      </c>
    </row>
    <row r="45">
      <c r="A45" s="1" t="s">
        <v>41</v>
      </c>
      <c r="B45" s="1" t="s">
        <v>42</v>
      </c>
      <c r="C45" s="1">
        <v>278.75</v>
      </c>
      <c r="D45" s="1">
        <v>284.88</v>
      </c>
      <c r="E45" s="1">
        <v>6.14</v>
      </c>
      <c r="F45" s="1">
        <v>0.0</v>
      </c>
      <c r="G45" s="1">
        <v>6.14</v>
      </c>
      <c r="H45" s="1">
        <v>160.0</v>
      </c>
      <c r="I45" s="1">
        <v>26.07</v>
      </c>
      <c r="J45" s="1">
        <v>26.07</v>
      </c>
      <c r="K45" s="1" t="s">
        <v>43</v>
      </c>
      <c r="L45" s="1">
        <v>-160.0</v>
      </c>
      <c r="M45" s="1">
        <v>0.0</v>
      </c>
    </row>
    <row r="46">
      <c r="A46" s="1" t="s">
        <v>41</v>
      </c>
      <c r="B46" s="1" t="s">
        <v>42</v>
      </c>
      <c r="C46" s="1">
        <v>284.96</v>
      </c>
      <c r="D46" s="1">
        <v>290.61</v>
      </c>
      <c r="E46" s="1">
        <v>5.65</v>
      </c>
      <c r="F46" s="1">
        <v>0.0</v>
      </c>
      <c r="G46" s="1">
        <v>5.65</v>
      </c>
      <c r="H46" s="1">
        <v>160.0</v>
      </c>
      <c r="I46" s="1">
        <v>28.34</v>
      </c>
      <c r="J46" s="1">
        <v>28.34</v>
      </c>
      <c r="K46" s="1" t="s">
        <v>43</v>
      </c>
      <c r="L46" s="1">
        <v>-160.0</v>
      </c>
      <c r="M46" s="1">
        <v>0.0</v>
      </c>
    </row>
    <row r="47">
      <c r="A47" s="1" t="s">
        <v>41</v>
      </c>
      <c r="B47" s="1" t="s">
        <v>42</v>
      </c>
      <c r="C47" s="1">
        <v>290.64</v>
      </c>
      <c r="D47" s="1">
        <v>293.42</v>
      </c>
      <c r="E47" s="1">
        <v>2.79</v>
      </c>
      <c r="F47" s="1">
        <v>0.0</v>
      </c>
      <c r="G47" s="1">
        <v>2.79</v>
      </c>
      <c r="H47" s="1">
        <v>168.0</v>
      </c>
      <c r="I47" s="1">
        <v>60.26</v>
      </c>
      <c r="J47" s="1">
        <v>60.3</v>
      </c>
      <c r="K47" s="1" t="s">
        <v>44</v>
      </c>
      <c r="L47" s="1">
        <v>84.0</v>
      </c>
      <c r="M47" s="1">
        <v>84.0</v>
      </c>
    </row>
    <row r="48">
      <c r="A48" s="1" t="s">
        <v>41</v>
      </c>
      <c r="B48" s="1" t="s">
        <v>42</v>
      </c>
      <c r="C48" s="1">
        <v>293.75</v>
      </c>
      <c r="D48" s="1">
        <v>297.15</v>
      </c>
      <c r="E48" s="1">
        <v>3.41</v>
      </c>
      <c r="F48" s="1">
        <v>0.0</v>
      </c>
      <c r="G48" s="1">
        <v>3.41</v>
      </c>
      <c r="H48" s="1">
        <v>168.0</v>
      </c>
      <c r="I48" s="1">
        <v>49.31</v>
      </c>
      <c r="J48" s="1">
        <v>49.34</v>
      </c>
      <c r="K48" s="1" t="s">
        <v>44</v>
      </c>
      <c r="L48" s="1">
        <v>84.0</v>
      </c>
      <c r="M48" s="1">
        <v>84.0</v>
      </c>
    </row>
    <row r="49">
      <c r="A49" s="1" t="s">
        <v>41</v>
      </c>
      <c r="B49" s="1" t="s">
        <v>42</v>
      </c>
      <c r="C49" s="1">
        <v>297.44</v>
      </c>
      <c r="D49" s="1">
        <v>299.69</v>
      </c>
      <c r="E49" s="1">
        <v>2.25</v>
      </c>
      <c r="F49" s="1">
        <v>0.0</v>
      </c>
      <c r="G49" s="1">
        <v>2.25</v>
      </c>
      <c r="H49" s="1">
        <v>168.0</v>
      </c>
      <c r="I49" s="1">
        <v>74.52</v>
      </c>
      <c r="J49" s="1">
        <v>74.57</v>
      </c>
      <c r="K49" s="1" t="s">
        <v>44</v>
      </c>
      <c r="L49" s="1">
        <v>84.0</v>
      </c>
      <c r="M49" s="1">
        <v>84.0</v>
      </c>
    </row>
    <row r="50">
      <c r="A50" s="1" t="s">
        <v>41</v>
      </c>
      <c r="B50" s="1" t="s">
        <v>42</v>
      </c>
      <c r="C50" s="1">
        <v>300.11</v>
      </c>
      <c r="D50" s="1">
        <v>306.33</v>
      </c>
      <c r="E50" s="1">
        <v>6.22</v>
      </c>
      <c r="F50" s="1">
        <v>0.0</v>
      </c>
      <c r="G50" s="1">
        <v>6.22</v>
      </c>
      <c r="H50" s="1">
        <v>160.0</v>
      </c>
      <c r="I50" s="1">
        <v>25.72</v>
      </c>
      <c r="J50" s="1">
        <v>25.72</v>
      </c>
      <c r="K50" s="1" t="s">
        <v>43</v>
      </c>
      <c r="L50" s="1">
        <v>-160.0</v>
      </c>
      <c r="M50" s="1">
        <v>0.0</v>
      </c>
    </row>
    <row r="51">
      <c r="A51" s="1" t="s">
        <v>41</v>
      </c>
      <c r="B51" s="1" t="s">
        <v>42</v>
      </c>
      <c r="C51" s="1">
        <v>306.36</v>
      </c>
      <c r="D51" s="1">
        <v>315.13</v>
      </c>
      <c r="E51" s="1">
        <v>8.78</v>
      </c>
      <c r="F51" s="1">
        <v>0.0</v>
      </c>
      <c r="G51" s="1">
        <v>8.78</v>
      </c>
      <c r="H51" s="1">
        <v>160.0</v>
      </c>
      <c r="I51" s="1">
        <v>18.23</v>
      </c>
      <c r="J51" s="1">
        <v>18.23</v>
      </c>
      <c r="K51" s="1" t="s">
        <v>43</v>
      </c>
      <c r="L51" s="1">
        <v>-160.0</v>
      </c>
      <c r="M51" s="1">
        <v>0.0</v>
      </c>
    </row>
    <row r="52">
      <c r="A52" s="1" t="s">
        <v>41</v>
      </c>
      <c r="B52" s="1" t="s">
        <v>42</v>
      </c>
      <c r="C52" s="1">
        <v>315.47</v>
      </c>
      <c r="D52" s="1">
        <v>323.9</v>
      </c>
      <c r="E52" s="1">
        <v>8.43</v>
      </c>
      <c r="F52" s="1">
        <v>0.0</v>
      </c>
      <c r="G52" s="1">
        <v>8.43</v>
      </c>
      <c r="H52" s="1">
        <v>160.0</v>
      </c>
      <c r="I52" s="1">
        <v>18.98</v>
      </c>
      <c r="J52" s="1">
        <v>18.98</v>
      </c>
      <c r="K52" s="1" t="s">
        <v>43</v>
      </c>
      <c r="L52" s="1">
        <v>-160.0</v>
      </c>
      <c r="M52" s="1">
        <v>0.0</v>
      </c>
    </row>
    <row r="53">
      <c r="A53" s="1" t="s">
        <v>41</v>
      </c>
      <c r="B53" s="1" t="s">
        <v>42</v>
      </c>
      <c r="C53" s="1">
        <v>324.01</v>
      </c>
      <c r="D53" s="1">
        <v>333.95</v>
      </c>
      <c r="E53" s="1">
        <v>9.94</v>
      </c>
      <c r="F53" s="1">
        <v>0.0</v>
      </c>
      <c r="G53" s="1">
        <v>9.94</v>
      </c>
      <c r="H53" s="1">
        <v>160.0</v>
      </c>
      <c r="I53" s="1">
        <v>16.09</v>
      </c>
      <c r="J53" s="1">
        <v>16.09</v>
      </c>
      <c r="K53" s="1" t="s">
        <v>43</v>
      </c>
      <c r="L53" s="1">
        <v>-160.0</v>
      </c>
      <c r="M53" s="1">
        <v>0.0</v>
      </c>
    </row>
    <row r="54">
      <c r="A54" s="1" t="s">
        <v>41</v>
      </c>
      <c r="B54" s="1" t="s">
        <v>42</v>
      </c>
      <c r="C54" s="1">
        <v>334.01</v>
      </c>
      <c r="D54" s="1">
        <v>342.64</v>
      </c>
      <c r="E54" s="1">
        <v>8.63</v>
      </c>
      <c r="F54" s="1">
        <v>0.0</v>
      </c>
      <c r="G54" s="1">
        <v>8.63</v>
      </c>
      <c r="H54" s="1">
        <v>160.0</v>
      </c>
      <c r="I54" s="1">
        <v>18.53</v>
      </c>
      <c r="J54" s="1">
        <v>18.53</v>
      </c>
      <c r="K54" s="1" t="s">
        <v>43</v>
      </c>
      <c r="L54" s="1">
        <v>-160.0</v>
      </c>
      <c r="M54" s="1">
        <v>0.0</v>
      </c>
    </row>
    <row r="55">
      <c r="A55" s="1" t="s">
        <v>41</v>
      </c>
      <c r="B55" s="1" t="s">
        <v>42</v>
      </c>
      <c r="C55" s="1">
        <v>342.67</v>
      </c>
      <c r="D55" s="1">
        <v>350.88</v>
      </c>
      <c r="E55" s="1">
        <v>8.21</v>
      </c>
      <c r="F55" s="1">
        <v>0.0</v>
      </c>
      <c r="G55" s="1">
        <v>8.21</v>
      </c>
      <c r="H55" s="1">
        <v>160.0</v>
      </c>
      <c r="I55" s="1">
        <v>19.5</v>
      </c>
      <c r="J55" s="1">
        <v>19.5</v>
      </c>
      <c r="K55" s="1" t="s">
        <v>43</v>
      </c>
      <c r="L55" s="1">
        <v>-160.0</v>
      </c>
      <c r="M55" s="1">
        <v>0.0</v>
      </c>
    </row>
    <row r="56">
      <c r="A56" s="1" t="s">
        <v>41</v>
      </c>
      <c r="B56" s="1" t="s">
        <v>42</v>
      </c>
      <c r="C56" s="1">
        <v>351.02</v>
      </c>
      <c r="D56" s="1">
        <v>361.55</v>
      </c>
      <c r="E56" s="1">
        <v>10.53</v>
      </c>
      <c r="F56" s="1">
        <v>0.0</v>
      </c>
      <c r="G56" s="1">
        <v>10.53</v>
      </c>
      <c r="H56" s="1">
        <v>160.0</v>
      </c>
      <c r="I56" s="1">
        <v>15.2</v>
      </c>
      <c r="J56" s="1">
        <v>15.2</v>
      </c>
      <c r="K56" s="1" t="s">
        <v>43</v>
      </c>
      <c r="L56" s="1">
        <v>-160.0</v>
      </c>
      <c r="M56" s="1">
        <v>0.0</v>
      </c>
    </row>
    <row r="57">
      <c r="A57" s="1" t="s">
        <v>41</v>
      </c>
      <c r="B57" s="1" t="s">
        <v>42</v>
      </c>
      <c r="C57" s="1">
        <v>361.56</v>
      </c>
      <c r="D57" s="1">
        <v>366.13</v>
      </c>
      <c r="E57" s="1">
        <v>4.56</v>
      </c>
      <c r="F57" s="1">
        <v>0.0</v>
      </c>
      <c r="G57" s="1">
        <v>4.56</v>
      </c>
      <c r="H57" s="1">
        <v>160.0</v>
      </c>
      <c r="I57" s="1">
        <v>35.06</v>
      </c>
      <c r="J57" s="1">
        <v>35.06</v>
      </c>
      <c r="K57" s="1" t="s">
        <v>43</v>
      </c>
      <c r="L57" s="1">
        <v>-160.0</v>
      </c>
      <c r="M57" s="1">
        <v>0.0</v>
      </c>
    </row>
    <row r="58">
      <c r="A58" s="1" t="s">
        <v>41</v>
      </c>
      <c r="B58" s="1" t="s">
        <v>42</v>
      </c>
      <c r="C58" s="1">
        <v>366.16</v>
      </c>
      <c r="D58" s="1">
        <v>374.16</v>
      </c>
      <c r="E58" s="1">
        <v>8.0</v>
      </c>
      <c r="F58" s="1">
        <v>0.0</v>
      </c>
      <c r="G58" s="1">
        <v>8.0</v>
      </c>
      <c r="H58" s="1">
        <v>160.0</v>
      </c>
      <c r="I58" s="1">
        <v>19.99</v>
      </c>
      <c r="J58" s="1">
        <v>19.99</v>
      </c>
      <c r="K58" s="1" t="s">
        <v>43</v>
      </c>
      <c r="L58" s="1">
        <v>-160.0</v>
      </c>
      <c r="M58" s="1">
        <v>0.0</v>
      </c>
    </row>
    <row r="59">
      <c r="A59" s="1" t="s">
        <v>41</v>
      </c>
      <c r="B59" s="1" t="s">
        <v>42</v>
      </c>
      <c r="C59" s="1">
        <v>374.18</v>
      </c>
      <c r="D59" s="1">
        <v>377.35</v>
      </c>
      <c r="E59" s="1">
        <v>3.17</v>
      </c>
      <c r="F59" s="1">
        <v>0.0</v>
      </c>
      <c r="G59" s="1">
        <v>3.17</v>
      </c>
      <c r="H59" s="1">
        <v>168.0</v>
      </c>
      <c r="I59" s="1">
        <v>52.92</v>
      </c>
      <c r="J59" s="1">
        <v>52.94</v>
      </c>
      <c r="K59" s="1" t="s">
        <v>44</v>
      </c>
      <c r="L59" s="1">
        <v>84.0</v>
      </c>
      <c r="M59" s="1">
        <v>84.0</v>
      </c>
    </row>
    <row r="60">
      <c r="A60" s="1" t="s">
        <v>41</v>
      </c>
      <c r="B60" s="1" t="s">
        <v>42</v>
      </c>
      <c r="C60" s="1">
        <v>377.81</v>
      </c>
      <c r="D60" s="1">
        <v>380.77</v>
      </c>
      <c r="E60" s="1">
        <v>2.96</v>
      </c>
      <c r="F60" s="1">
        <v>0.0</v>
      </c>
      <c r="G60" s="1">
        <v>2.96</v>
      </c>
      <c r="H60" s="1">
        <v>168.0</v>
      </c>
      <c r="I60" s="1">
        <v>56.71</v>
      </c>
      <c r="J60" s="1">
        <v>56.74</v>
      </c>
      <c r="K60" s="1" t="s">
        <v>44</v>
      </c>
      <c r="L60" s="1">
        <v>84.0</v>
      </c>
      <c r="M60" s="1">
        <v>84.0</v>
      </c>
    </row>
    <row r="61">
      <c r="A61" s="1" t="s">
        <v>41</v>
      </c>
      <c r="B61" s="1" t="s">
        <v>42</v>
      </c>
      <c r="C61" s="1">
        <v>380.95</v>
      </c>
      <c r="D61" s="1">
        <v>383.1</v>
      </c>
      <c r="E61" s="1">
        <v>2.15</v>
      </c>
      <c r="F61" s="1">
        <v>0.0</v>
      </c>
      <c r="G61" s="1">
        <v>2.15</v>
      </c>
      <c r="H61" s="1">
        <v>168.0</v>
      </c>
      <c r="I61" s="1">
        <v>78.07</v>
      </c>
      <c r="J61" s="1">
        <v>78.14</v>
      </c>
      <c r="K61" s="1" t="s">
        <v>44</v>
      </c>
      <c r="L61" s="1">
        <v>84.0</v>
      </c>
      <c r="M61" s="1">
        <v>84.0</v>
      </c>
    </row>
    <row r="62">
      <c r="A62" s="1" t="s">
        <v>41</v>
      </c>
      <c r="B62" s="1" t="s">
        <v>42</v>
      </c>
      <c r="C62" s="1">
        <v>383.2</v>
      </c>
      <c r="D62" s="1">
        <v>391.53</v>
      </c>
      <c r="E62" s="1">
        <v>8.34</v>
      </c>
      <c r="F62" s="1">
        <v>0.0</v>
      </c>
      <c r="G62" s="1">
        <v>8.34</v>
      </c>
      <c r="H62" s="1">
        <v>160.0</v>
      </c>
      <c r="I62" s="1">
        <v>19.19</v>
      </c>
      <c r="J62" s="1">
        <v>19.19</v>
      </c>
      <c r="K62" s="1" t="s">
        <v>43</v>
      </c>
      <c r="L62" s="1">
        <v>-160.0</v>
      </c>
      <c r="M62" s="1">
        <v>0.0</v>
      </c>
    </row>
    <row r="63">
      <c r="A63" s="1" t="s">
        <v>41</v>
      </c>
      <c r="B63" s="1" t="s">
        <v>42</v>
      </c>
      <c r="C63" s="1">
        <v>391.57</v>
      </c>
      <c r="D63" s="1">
        <v>399.31</v>
      </c>
      <c r="E63" s="1">
        <v>7.74</v>
      </c>
      <c r="F63" s="1">
        <v>0.0</v>
      </c>
      <c r="G63" s="1">
        <v>7.74</v>
      </c>
      <c r="H63" s="1">
        <v>160.0</v>
      </c>
      <c r="I63" s="1">
        <v>20.68</v>
      </c>
      <c r="J63" s="1">
        <v>20.68</v>
      </c>
      <c r="K63" s="1" t="s">
        <v>43</v>
      </c>
      <c r="L63" s="1">
        <v>-160.0</v>
      </c>
      <c r="M63" s="1">
        <v>0.0</v>
      </c>
    </row>
    <row r="64">
      <c r="A64" s="1" t="s">
        <v>41</v>
      </c>
      <c r="B64" s="1" t="s">
        <v>42</v>
      </c>
      <c r="C64" s="1">
        <v>399.34</v>
      </c>
      <c r="D64" s="1">
        <v>407.33</v>
      </c>
      <c r="E64" s="1">
        <v>7.99</v>
      </c>
      <c r="F64" s="1">
        <v>0.0</v>
      </c>
      <c r="G64" s="1">
        <v>7.99</v>
      </c>
      <c r="H64" s="1">
        <v>160.0</v>
      </c>
      <c r="I64" s="1">
        <v>20.03</v>
      </c>
      <c r="J64" s="1">
        <v>20.03</v>
      </c>
      <c r="K64" s="1" t="s">
        <v>43</v>
      </c>
      <c r="L64" s="1">
        <v>-160.0</v>
      </c>
      <c r="M64" s="1">
        <v>0.0</v>
      </c>
    </row>
    <row r="65">
      <c r="A65" s="1" t="s">
        <v>41</v>
      </c>
      <c r="B65" s="1" t="s">
        <v>42</v>
      </c>
      <c r="C65" s="1">
        <v>407.36</v>
      </c>
      <c r="D65" s="1">
        <v>414.7</v>
      </c>
      <c r="E65" s="1">
        <v>7.34</v>
      </c>
      <c r="F65" s="1">
        <v>0.0</v>
      </c>
      <c r="G65" s="1">
        <v>7.34</v>
      </c>
      <c r="H65" s="1">
        <v>160.0</v>
      </c>
      <c r="I65" s="1">
        <v>21.8</v>
      </c>
      <c r="J65" s="1">
        <v>21.8</v>
      </c>
      <c r="K65" s="1" t="s">
        <v>43</v>
      </c>
      <c r="L65" s="1">
        <v>-160.0</v>
      </c>
      <c r="M65" s="1">
        <v>0.0</v>
      </c>
    </row>
    <row r="66">
      <c r="A66" s="1" t="s">
        <v>41</v>
      </c>
      <c r="B66" s="1" t="s">
        <v>42</v>
      </c>
      <c r="C66" s="1">
        <v>414.71</v>
      </c>
      <c r="D66" s="1">
        <v>425.23</v>
      </c>
      <c r="E66" s="1">
        <v>10.52</v>
      </c>
      <c r="F66" s="1">
        <v>0.0</v>
      </c>
      <c r="G66" s="1">
        <v>10.52</v>
      </c>
      <c r="H66" s="1">
        <v>160.0</v>
      </c>
      <c r="I66" s="1">
        <v>15.21</v>
      </c>
      <c r="J66" s="1">
        <v>15.21</v>
      </c>
      <c r="K66" s="1" t="s">
        <v>43</v>
      </c>
      <c r="L66" s="1">
        <v>-160.0</v>
      </c>
      <c r="M66" s="1">
        <v>0.0</v>
      </c>
    </row>
    <row r="67">
      <c r="A67" s="1" t="s">
        <v>41</v>
      </c>
      <c r="B67" s="1" t="s">
        <v>42</v>
      </c>
      <c r="C67" s="1">
        <v>425.24</v>
      </c>
      <c r="D67" s="1">
        <v>434.32</v>
      </c>
      <c r="E67" s="1">
        <v>9.08</v>
      </c>
      <c r="F67" s="1">
        <v>0.0</v>
      </c>
      <c r="G67" s="1">
        <v>9.08</v>
      </c>
      <c r="H67" s="1">
        <v>160.0</v>
      </c>
      <c r="I67" s="1">
        <v>17.62</v>
      </c>
      <c r="J67" s="1">
        <v>17.62</v>
      </c>
      <c r="K67" s="1" t="s">
        <v>43</v>
      </c>
      <c r="L67" s="1">
        <v>-160.0</v>
      </c>
      <c r="M67" s="1">
        <v>0.0</v>
      </c>
    </row>
    <row r="68">
      <c r="A68" s="1" t="s">
        <v>41</v>
      </c>
      <c r="B68" s="1" t="s">
        <v>42</v>
      </c>
      <c r="C68" s="1">
        <v>434.57</v>
      </c>
      <c r="D68" s="1">
        <v>442.72</v>
      </c>
      <c r="E68" s="1">
        <v>8.15</v>
      </c>
      <c r="F68" s="1">
        <v>0.0</v>
      </c>
      <c r="G68" s="1">
        <v>8.15</v>
      </c>
      <c r="H68" s="1">
        <v>160.0</v>
      </c>
      <c r="I68" s="1">
        <v>19.62</v>
      </c>
      <c r="J68" s="1">
        <v>19.62</v>
      </c>
      <c r="K68" s="1" t="s">
        <v>43</v>
      </c>
      <c r="L68" s="1">
        <v>-160.0</v>
      </c>
      <c r="M68" s="1">
        <v>0.0</v>
      </c>
    </row>
    <row r="69">
      <c r="A69" s="1" t="s">
        <v>41</v>
      </c>
      <c r="B69" s="1" t="s">
        <v>42</v>
      </c>
      <c r="C69" s="1">
        <v>442.76</v>
      </c>
      <c r="D69" s="1">
        <v>449.86</v>
      </c>
      <c r="E69" s="1">
        <v>7.1</v>
      </c>
      <c r="F69" s="1">
        <v>0.0</v>
      </c>
      <c r="G69" s="1">
        <v>7.1</v>
      </c>
      <c r="H69" s="1">
        <v>160.0</v>
      </c>
      <c r="I69" s="1">
        <v>22.53</v>
      </c>
      <c r="J69" s="1">
        <v>22.53</v>
      </c>
      <c r="K69" s="1" t="s">
        <v>43</v>
      </c>
      <c r="L69" s="1">
        <v>-160.0</v>
      </c>
      <c r="M69" s="1">
        <v>0.0</v>
      </c>
    </row>
    <row r="70">
      <c r="A70" s="1" t="s">
        <v>41</v>
      </c>
      <c r="B70" s="1" t="s">
        <v>42</v>
      </c>
      <c r="C70" s="1">
        <v>450.02</v>
      </c>
      <c r="D70" s="1">
        <v>456.72</v>
      </c>
      <c r="E70" s="1">
        <v>6.7</v>
      </c>
      <c r="F70" s="1">
        <v>0.0</v>
      </c>
      <c r="G70" s="1">
        <v>6.7</v>
      </c>
      <c r="H70" s="1">
        <v>160.0</v>
      </c>
      <c r="I70" s="1">
        <v>23.89</v>
      </c>
      <c r="J70" s="1">
        <v>23.89</v>
      </c>
      <c r="K70" s="1" t="s">
        <v>43</v>
      </c>
      <c r="L70" s="1">
        <v>-160.0</v>
      </c>
      <c r="M70" s="1">
        <v>0.0</v>
      </c>
    </row>
    <row r="71">
      <c r="A71" s="1" t="s">
        <v>41</v>
      </c>
      <c r="B71" s="1" t="s">
        <v>42</v>
      </c>
      <c r="C71" s="1">
        <v>456.8</v>
      </c>
      <c r="D71" s="1">
        <v>459.4</v>
      </c>
      <c r="E71" s="1">
        <v>2.6</v>
      </c>
      <c r="F71" s="1">
        <v>0.0</v>
      </c>
      <c r="G71" s="1">
        <v>2.6</v>
      </c>
      <c r="H71" s="1">
        <v>168.0</v>
      </c>
      <c r="I71" s="1">
        <v>64.57</v>
      </c>
      <c r="J71" s="1">
        <v>64.61</v>
      </c>
      <c r="K71" s="1" t="s">
        <v>44</v>
      </c>
      <c r="L71" s="1">
        <v>84.0</v>
      </c>
      <c r="M71" s="1">
        <v>84.0</v>
      </c>
    </row>
    <row r="72">
      <c r="A72" s="1" t="s">
        <v>41</v>
      </c>
      <c r="B72" s="1" t="s">
        <v>42</v>
      </c>
      <c r="C72" s="1">
        <v>459.77</v>
      </c>
      <c r="D72" s="1">
        <v>461.86</v>
      </c>
      <c r="E72" s="1">
        <v>2.09</v>
      </c>
      <c r="F72" s="1">
        <v>0.0</v>
      </c>
      <c r="G72" s="1">
        <v>2.09</v>
      </c>
      <c r="H72" s="1">
        <v>168.0</v>
      </c>
      <c r="I72" s="1">
        <v>80.26</v>
      </c>
      <c r="J72" s="1">
        <v>80.33</v>
      </c>
      <c r="K72" s="1" t="s">
        <v>44</v>
      </c>
      <c r="L72" s="1">
        <v>84.0</v>
      </c>
      <c r="M72" s="1">
        <v>84.0</v>
      </c>
    </row>
    <row r="73">
      <c r="A73" s="1" t="s">
        <v>41</v>
      </c>
      <c r="B73" s="1" t="s">
        <v>42</v>
      </c>
      <c r="C73" s="1">
        <v>462.06</v>
      </c>
      <c r="D73" s="1">
        <v>464.58</v>
      </c>
      <c r="E73" s="1">
        <v>2.53</v>
      </c>
      <c r="F73" s="1">
        <v>0.0</v>
      </c>
      <c r="G73" s="1">
        <v>2.53</v>
      </c>
      <c r="H73" s="1">
        <v>168.0</v>
      </c>
      <c r="I73" s="1">
        <v>66.45</v>
      </c>
      <c r="J73" s="1">
        <v>66.51</v>
      </c>
      <c r="K73" s="1" t="s">
        <v>44</v>
      </c>
      <c r="L73" s="1">
        <v>84.0</v>
      </c>
      <c r="M73" s="1">
        <v>84.0</v>
      </c>
    </row>
    <row r="74">
      <c r="A74" s="1" t="s">
        <v>41</v>
      </c>
      <c r="B74" s="1" t="s">
        <v>42</v>
      </c>
      <c r="C74" s="1">
        <v>464.78</v>
      </c>
      <c r="D74" s="1">
        <v>473.89</v>
      </c>
      <c r="E74" s="1">
        <v>9.11</v>
      </c>
      <c r="F74" s="1">
        <v>0.0</v>
      </c>
      <c r="G74" s="1">
        <v>9.11</v>
      </c>
      <c r="H74" s="1">
        <v>160.0</v>
      </c>
      <c r="I74" s="1">
        <v>17.56</v>
      </c>
      <c r="J74" s="1">
        <v>17.56</v>
      </c>
      <c r="K74" s="1" t="s">
        <v>43</v>
      </c>
      <c r="L74" s="1">
        <v>-160.0</v>
      </c>
      <c r="M74" s="1">
        <v>0.0</v>
      </c>
    </row>
    <row r="75">
      <c r="A75" s="1" t="s">
        <v>41</v>
      </c>
      <c r="B75" s="1" t="s">
        <v>42</v>
      </c>
      <c r="C75" s="1">
        <v>474.07</v>
      </c>
      <c r="D75" s="1">
        <v>481.75</v>
      </c>
      <c r="E75" s="1">
        <v>7.68</v>
      </c>
      <c r="F75" s="1">
        <v>0.0</v>
      </c>
      <c r="G75" s="1">
        <v>7.68</v>
      </c>
      <c r="H75" s="1">
        <v>160.0</v>
      </c>
      <c r="I75" s="1">
        <v>20.84</v>
      </c>
      <c r="J75" s="1">
        <v>20.84</v>
      </c>
      <c r="K75" s="1" t="s">
        <v>43</v>
      </c>
      <c r="L75" s="1">
        <v>-160.0</v>
      </c>
      <c r="M75" s="1">
        <v>0.0</v>
      </c>
    </row>
    <row r="76">
      <c r="A76" s="1" t="s">
        <v>41</v>
      </c>
      <c r="B76" s="1" t="s">
        <v>42</v>
      </c>
      <c r="C76" s="1">
        <v>481.85</v>
      </c>
      <c r="D76" s="1">
        <v>487.52</v>
      </c>
      <c r="E76" s="1">
        <v>5.67</v>
      </c>
      <c r="F76" s="1">
        <v>0.0</v>
      </c>
      <c r="G76" s="1">
        <v>5.67</v>
      </c>
      <c r="H76" s="1">
        <v>160.0</v>
      </c>
      <c r="I76" s="1">
        <v>28.22</v>
      </c>
      <c r="J76" s="1">
        <v>28.22</v>
      </c>
      <c r="K76" s="1" t="s">
        <v>43</v>
      </c>
      <c r="L76" s="1">
        <v>-160.0</v>
      </c>
      <c r="M76" s="1">
        <v>0.0</v>
      </c>
    </row>
    <row r="77">
      <c r="A77" s="1" t="s">
        <v>41</v>
      </c>
      <c r="B77" s="1" t="s">
        <v>42</v>
      </c>
      <c r="C77" s="1">
        <v>488.09</v>
      </c>
      <c r="D77" s="1">
        <v>496.9</v>
      </c>
      <c r="E77" s="1">
        <v>8.81</v>
      </c>
      <c r="F77" s="1">
        <v>0.0</v>
      </c>
      <c r="G77" s="1">
        <v>8.81</v>
      </c>
      <c r="H77" s="1">
        <v>160.0</v>
      </c>
      <c r="I77" s="1">
        <v>18.16</v>
      </c>
      <c r="J77" s="1">
        <v>18.16</v>
      </c>
      <c r="K77" s="1" t="s">
        <v>43</v>
      </c>
      <c r="L77" s="1">
        <v>-160.0</v>
      </c>
      <c r="M77" s="1">
        <v>0.0</v>
      </c>
    </row>
    <row r="78">
      <c r="A78" s="1" t="s">
        <v>41</v>
      </c>
      <c r="B78" s="1" t="s">
        <v>42</v>
      </c>
      <c r="C78" s="1">
        <v>497.01</v>
      </c>
      <c r="D78" s="1">
        <v>502.61</v>
      </c>
      <c r="E78" s="1">
        <v>5.61</v>
      </c>
      <c r="F78" s="1">
        <v>0.0</v>
      </c>
      <c r="G78" s="1">
        <v>5.61</v>
      </c>
      <c r="H78" s="1">
        <v>160.0</v>
      </c>
      <c r="I78" s="1">
        <v>28.52</v>
      </c>
      <c r="J78" s="1">
        <v>28.52</v>
      </c>
      <c r="K78" s="1" t="s">
        <v>43</v>
      </c>
      <c r="L78" s="1">
        <v>-160.0</v>
      </c>
      <c r="M78" s="1">
        <v>0.0</v>
      </c>
    </row>
    <row r="79">
      <c r="A79" s="1" t="s">
        <v>41</v>
      </c>
      <c r="B79" s="1" t="s">
        <v>42</v>
      </c>
      <c r="C79" s="1">
        <v>502.71</v>
      </c>
      <c r="D79" s="1">
        <v>512.05</v>
      </c>
      <c r="E79" s="1">
        <v>9.34</v>
      </c>
      <c r="F79" s="1">
        <v>0.0</v>
      </c>
      <c r="G79" s="1">
        <v>9.34</v>
      </c>
      <c r="H79" s="1">
        <v>160.0</v>
      </c>
      <c r="I79" s="1">
        <v>17.12</v>
      </c>
      <c r="J79" s="1">
        <v>17.12</v>
      </c>
      <c r="K79" s="1" t="s">
        <v>43</v>
      </c>
      <c r="L79" s="1">
        <v>-160.0</v>
      </c>
      <c r="M79" s="1">
        <v>0.0</v>
      </c>
    </row>
    <row r="80">
      <c r="A80" s="1" t="s">
        <v>41</v>
      </c>
      <c r="B80" s="1" t="s">
        <v>42</v>
      </c>
      <c r="C80" s="1">
        <v>512.11</v>
      </c>
      <c r="D80" s="1">
        <v>519.38</v>
      </c>
      <c r="E80" s="1">
        <v>7.27</v>
      </c>
      <c r="F80" s="1">
        <v>0.0</v>
      </c>
      <c r="G80" s="1">
        <v>7.27</v>
      </c>
      <c r="H80" s="1">
        <v>160.0</v>
      </c>
      <c r="I80" s="1">
        <v>22.01</v>
      </c>
      <c r="J80" s="1">
        <v>22.01</v>
      </c>
      <c r="K80" s="1" t="s">
        <v>43</v>
      </c>
      <c r="L80" s="1">
        <v>-160.0</v>
      </c>
      <c r="M80" s="1">
        <v>0.0</v>
      </c>
    </row>
    <row r="81">
      <c r="A81" s="1" t="s">
        <v>41</v>
      </c>
      <c r="B81" s="1" t="s">
        <v>42</v>
      </c>
      <c r="C81" s="1">
        <v>519.42</v>
      </c>
      <c r="D81" s="1">
        <v>526.21</v>
      </c>
      <c r="E81" s="1">
        <v>6.79</v>
      </c>
      <c r="F81" s="1">
        <v>0.0</v>
      </c>
      <c r="G81" s="1">
        <v>6.79</v>
      </c>
      <c r="H81" s="1">
        <v>160.0</v>
      </c>
      <c r="I81" s="1">
        <v>23.55</v>
      </c>
      <c r="J81" s="1">
        <v>23.55</v>
      </c>
      <c r="K81" s="1" t="s">
        <v>43</v>
      </c>
      <c r="L81" s="1">
        <v>-160.0</v>
      </c>
      <c r="M81" s="1">
        <v>0.0</v>
      </c>
    </row>
    <row r="82">
      <c r="A82" s="1" t="s">
        <v>41</v>
      </c>
      <c r="B82" s="1" t="s">
        <v>42</v>
      </c>
      <c r="C82" s="1">
        <v>526.3</v>
      </c>
      <c r="D82" s="1">
        <v>535.62</v>
      </c>
      <c r="E82" s="1">
        <v>9.32</v>
      </c>
      <c r="F82" s="1">
        <v>0.0</v>
      </c>
      <c r="G82" s="1">
        <v>9.32</v>
      </c>
      <c r="H82" s="1">
        <v>160.0</v>
      </c>
      <c r="I82" s="1">
        <v>17.17</v>
      </c>
      <c r="J82" s="1">
        <v>17.17</v>
      </c>
      <c r="K82" s="1" t="s">
        <v>43</v>
      </c>
      <c r="L82" s="1">
        <v>-160.0</v>
      </c>
      <c r="M82" s="1">
        <v>0.0</v>
      </c>
    </row>
    <row r="83">
      <c r="A83" s="1" t="s">
        <v>41</v>
      </c>
      <c r="B83" s="1" t="s">
        <v>42</v>
      </c>
      <c r="C83" s="1">
        <v>535.76</v>
      </c>
      <c r="D83" s="1">
        <v>537.99</v>
      </c>
      <c r="E83" s="1">
        <v>2.23</v>
      </c>
      <c r="F83" s="1">
        <v>0.0</v>
      </c>
      <c r="G83" s="1">
        <v>2.23</v>
      </c>
      <c r="H83" s="1">
        <v>168.0</v>
      </c>
      <c r="I83" s="1">
        <v>75.18</v>
      </c>
      <c r="J83" s="1">
        <v>75.25</v>
      </c>
      <c r="K83" s="1" t="s">
        <v>44</v>
      </c>
      <c r="L83" s="1">
        <v>84.0</v>
      </c>
      <c r="M83" s="1">
        <v>84.0</v>
      </c>
    </row>
    <row r="84">
      <c r="A84" s="1" t="s">
        <v>41</v>
      </c>
      <c r="B84" s="1" t="s">
        <v>42</v>
      </c>
      <c r="C84" s="1">
        <v>538.74</v>
      </c>
      <c r="D84" s="1">
        <v>541.89</v>
      </c>
      <c r="E84" s="1">
        <v>3.15</v>
      </c>
      <c r="F84" s="1">
        <v>0.0</v>
      </c>
      <c r="G84" s="1">
        <v>3.15</v>
      </c>
      <c r="H84" s="1">
        <v>168.0</v>
      </c>
      <c r="I84" s="1">
        <v>53.32</v>
      </c>
      <c r="J84" s="1">
        <v>53.36</v>
      </c>
      <c r="K84" s="1" t="s">
        <v>44</v>
      </c>
      <c r="L84" s="1">
        <v>84.0</v>
      </c>
      <c r="M84" s="1">
        <v>84.0</v>
      </c>
    </row>
    <row r="85">
      <c r="A85" s="1" t="s">
        <v>41</v>
      </c>
      <c r="B85" s="1" t="s">
        <v>42</v>
      </c>
      <c r="C85" s="1">
        <v>542.21</v>
      </c>
      <c r="D85" s="1">
        <v>544.76</v>
      </c>
      <c r="E85" s="1">
        <v>2.55</v>
      </c>
      <c r="F85" s="1">
        <v>0.0</v>
      </c>
      <c r="G85" s="1">
        <v>2.55</v>
      </c>
      <c r="H85" s="1">
        <v>168.0</v>
      </c>
      <c r="I85" s="1">
        <v>65.88</v>
      </c>
      <c r="J85" s="1">
        <v>65.93</v>
      </c>
      <c r="K85" s="1" t="s">
        <v>44</v>
      </c>
      <c r="L85" s="1">
        <v>84.0</v>
      </c>
      <c r="M85" s="1">
        <v>84.0</v>
      </c>
    </row>
    <row r="86">
      <c r="A86" s="1" t="s">
        <v>41</v>
      </c>
      <c r="B86" s="1" t="s">
        <v>42</v>
      </c>
      <c r="C86" s="1">
        <v>544.94</v>
      </c>
      <c r="D86" s="1">
        <v>549.37</v>
      </c>
      <c r="E86" s="1">
        <v>4.43</v>
      </c>
      <c r="F86" s="1">
        <v>0.0</v>
      </c>
      <c r="G86" s="1">
        <v>4.43</v>
      </c>
      <c r="H86" s="1">
        <v>160.0</v>
      </c>
      <c r="I86" s="1">
        <v>36.13</v>
      </c>
      <c r="J86" s="1">
        <v>36.13</v>
      </c>
      <c r="K86" s="1" t="s">
        <v>43</v>
      </c>
      <c r="L86" s="1">
        <v>-160.0</v>
      </c>
      <c r="M86" s="1">
        <v>0.0</v>
      </c>
    </row>
    <row r="87">
      <c r="A87" s="1" t="s">
        <v>41</v>
      </c>
      <c r="B87" s="1" t="s">
        <v>42</v>
      </c>
      <c r="C87" s="1">
        <v>549.43</v>
      </c>
      <c r="D87" s="1">
        <v>554.48</v>
      </c>
      <c r="E87" s="1">
        <v>5.05</v>
      </c>
      <c r="F87" s="1">
        <v>0.0</v>
      </c>
      <c r="G87" s="1">
        <v>5.05</v>
      </c>
      <c r="H87" s="1">
        <v>160.0</v>
      </c>
      <c r="I87" s="1">
        <v>31.66</v>
      </c>
      <c r="J87" s="1">
        <v>31.66</v>
      </c>
      <c r="K87" s="1" t="s">
        <v>43</v>
      </c>
      <c r="L87" s="1">
        <v>-160.0</v>
      </c>
      <c r="M87" s="1">
        <v>0.0</v>
      </c>
    </row>
    <row r="88">
      <c r="A88" s="1" t="s">
        <v>41</v>
      </c>
      <c r="B88" s="1" t="s">
        <v>42</v>
      </c>
      <c r="C88" s="1">
        <v>554.54</v>
      </c>
      <c r="D88" s="1">
        <v>561.35</v>
      </c>
      <c r="E88" s="1">
        <v>6.8</v>
      </c>
      <c r="F88" s="1">
        <v>0.0</v>
      </c>
      <c r="G88" s="1">
        <v>6.8</v>
      </c>
      <c r="H88" s="1">
        <v>160.0</v>
      </c>
      <c r="I88" s="1">
        <v>23.52</v>
      </c>
      <c r="J88" s="1">
        <v>23.52</v>
      </c>
      <c r="K88" s="1" t="s">
        <v>43</v>
      </c>
      <c r="L88" s="1">
        <v>-160.0</v>
      </c>
      <c r="M88" s="1">
        <v>0.0</v>
      </c>
    </row>
    <row r="89">
      <c r="A89" s="1" t="s">
        <v>41</v>
      </c>
      <c r="B89" s="1" t="s">
        <v>42</v>
      </c>
      <c r="C89" s="1">
        <v>561.39</v>
      </c>
      <c r="D89" s="1">
        <v>567.15</v>
      </c>
      <c r="E89" s="1">
        <v>5.76</v>
      </c>
      <c r="F89" s="1">
        <v>0.0</v>
      </c>
      <c r="G89" s="1">
        <v>5.76</v>
      </c>
      <c r="H89" s="1">
        <v>160.0</v>
      </c>
      <c r="I89" s="1">
        <v>27.78</v>
      </c>
      <c r="J89" s="1">
        <v>27.78</v>
      </c>
      <c r="K89" s="1" t="s">
        <v>43</v>
      </c>
      <c r="L89" s="1">
        <v>-160.0</v>
      </c>
      <c r="M89" s="1">
        <v>0.0</v>
      </c>
    </row>
    <row r="90">
      <c r="A90" s="1" t="s">
        <v>41</v>
      </c>
      <c r="B90" s="1" t="s">
        <v>42</v>
      </c>
      <c r="C90" s="1">
        <v>567.2</v>
      </c>
      <c r="D90" s="1">
        <v>577.24</v>
      </c>
      <c r="E90" s="1">
        <v>10.04</v>
      </c>
      <c r="F90" s="1">
        <v>0.0</v>
      </c>
      <c r="G90" s="1">
        <v>10.04</v>
      </c>
      <c r="H90" s="1">
        <v>160.0</v>
      </c>
      <c r="I90" s="1">
        <v>15.94</v>
      </c>
      <c r="J90" s="1">
        <v>15.94</v>
      </c>
      <c r="K90" s="1" t="s">
        <v>43</v>
      </c>
      <c r="L90" s="1">
        <v>-160.0</v>
      </c>
      <c r="M90" s="1">
        <v>0.0</v>
      </c>
    </row>
    <row r="91">
      <c r="A91" s="1" t="s">
        <v>41</v>
      </c>
      <c r="B91" s="1" t="s">
        <v>42</v>
      </c>
      <c r="C91" s="1">
        <v>577.29</v>
      </c>
      <c r="D91" s="1">
        <v>585.6</v>
      </c>
      <c r="E91" s="1">
        <v>8.31</v>
      </c>
      <c r="F91" s="1">
        <v>0.0</v>
      </c>
      <c r="G91" s="1">
        <v>8.31</v>
      </c>
      <c r="H91" s="1">
        <v>160.0</v>
      </c>
      <c r="I91" s="1">
        <v>19.25</v>
      </c>
      <c r="J91" s="1">
        <v>19.25</v>
      </c>
      <c r="K91" s="1" t="s">
        <v>43</v>
      </c>
      <c r="L91" s="1">
        <v>-160.0</v>
      </c>
      <c r="M91" s="1">
        <v>0.0</v>
      </c>
    </row>
    <row r="92">
      <c r="A92" s="1" t="s">
        <v>41</v>
      </c>
      <c r="B92" s="1" t="s">
        <v>42</v>
      </c>
      <c r="C92" s="1">
        <v>585.65</v>
      </c>
      <c r="D92" s="1">
        <v>594.66</v>
      </c>
      <c r="E92" s="1">
        <v>9.0</v>
      </c>
      <c r="F92" s="1">
        <v>0.0</v>
      </c>
      <c r="G92" s="1">
        <v>9.0</v>
      </c>
      <c r="H92" s="1">
        <v>160.0</v>
      </c>
      <c r="I92" s="1">
        <v>17.77</v>
      </c>
      <c r="J92" s="1">
        <v>17.77</v>
      </c>
      <c r="K92" s="1" t="s">
        <v>43</v>
      </c>
      <c r="L92" s="1">
        <v>-160.0</v>
      </c>
      <c r="M92" s="1">
        <v>0.0</v>
      </c>
    </row>
    <row r="93">
      <c r="A93" s="1" t="s">
        <v>41</v>
      </c>
      <c r="B93" s="1" t="s">
        <v>42</v>
      </c>
      <c r="C93" s="1">
        <v>594.75</v>
      </c>
      <c r="D93" s="1">
        <v>601.53</v>
      </c>
      <c r="E93" s="1">
        <v>6.78</v>
      </c>
      <c r="F93" s="1">
        <v>0.0</v>
      </c>
      <c r="G93" s="1">
        <v>6.78</v>
      </c>
      <c r="H93" s="1">
        <v>160.0</v>
      </c>
      <c r="I93" s="1">
        <v>23.59</v>
      </c>
      <c r="J93" s="1">
        <v>23.59</v>
      </c>
      <c r="K93" s="1" t="s">
        <v>43</v>
      </c>
      <c r="L93" s="1">
        <v>-160.0</v>
      </c>
      <c r="M93" s="1">
        <v>0.0</v>
      </c>
    </row>
    <row r="94">
      <c r="A94" s="1" t="s">
        <v>41</v>
      </c>
      <c r="B94" s="1" t="s">
        <v>42</v>
      </c>
      <c r="C94" s="1">
        <v>601.6</v>
      </c>
      <c r="D94" s="1">
        <v>609.3</v>
      </c>
      <c r="E94" s="1">
        <v>7.69</v>
      </c>
      <c r="F94" s="1">
        <v>0.0</v>
      </c>
      <c r="G94" s="1">
        <v>7.69</v>
      </c>
      <c r="H94" s="1">
        <v>160.0</v>
      </c>
      <c r="I94" s="1">
        <v>20.8</v>
      </c>
      <c r="J94" s="1">
        <v>20.8</v>
      </c>
      <c r="K94" s="1" t="s">
        <v>43</v>
      </c>
      <c r="L94" s="1">
        <v>-160.0</v>
      </c>
      <c r="M94" s="1">
        <v>0.0</v>
      </c>
    </row>
    <row r="95">
      <c r="A95" s="1" t="s">
        <v>41</v>
      </c>
      <c r="B95" s="1" t="s">
        <v>42</v>
      </c>
      <c r="C95" s="1">
        <v>609.32</v>
      </c>
      <c r="D95" s="1">
        <v>611.64</v>
      </c>
      <c r="E95" s="1">
        <v>2.32</v>
      </c>
      <c r="F95" s="1">
        <v>0.0</v>
      </c>
      <c r="G95" s="1">
        <v>2.32</v>
      </c>
      <c r="H95" s="1">
        <v>168.0</v>
      </c>
      <c r="I95" s="1">
        <v>72.34</v>
      </c>
      <c r="J95" s="1">
        <v>72.4</v>
      </c>
      <c r="K95" s="1" t="s">
        <v>44</v>
      </c>
      <c r="L95" s="1">
        <v>84.0</v>
      </c>
      <c r="M95" s="1">
        <v>84.0</v>
      </c>
    </row>
    <row r="96">
      <c r="A96" s="1" t="s">
        <v>41</v>
      </c>
      <c r="B96" s="1" t="s">
        <v>42</v>
      </c>
      <c r="C96" s="1">
        <v>611.83</v>
      </c>
      <c r="D96" s="1">
        <v>614.59</v>
      </c>
      <c r="E96" s="1">
        <v>2.76</v>
      </c>
      <c r="F96" s="1">
        <v>0.0</v>
      </c>
      <c r="G96" s="1">
        <v>2.76</v>
      </c>
      <c r="H96" s="1">
        <v>168.0</v>
      </c>
      <c r="I96" s="1">
        <v>60.93</v>
      </c>
      <c r="J96" s="1">
        <v>60.97</v>
      </c>
      <c r="K96" s="1" t="s">
        <v>44</v>
      </c>
      <c r="L96" s="1">
        <v>84.0</v>
      </c>
      <c r="M96" s="1">
        <v>84.0</v>
      </c>
    </row>
    <row r="97">
      <c r="A97" s="1" t="s">
        <v>41</v>
      </c>
      <c r="B97" s="1" t="s">
        <v>42</v>
      </c>
      <c r="C97" s="1">
        <v>614.77</v>
      </c>
      <c r="D97" s="1">
        <v>617.5</v>
      </c>
      <c r="E97" s="1">
        <v>2.72</v>
      </c>
      <c r="F97" s="1">
        <v>0.0</v>
      </c>
      <c r="G97" s="1">
        <v>2.72</v>
      </c>
      <c r="H97" s="1">
        <v>168.0</v>
      </c>
      <c r="I97" s="1">
        <v>61.75</v>
      </c>
      <c r="J97" s="1">
        <v>61.79</v>
      </c>
      <c r="K97" s="1" t="s">
        <v>44</v>
      </c>
      <c r="L97" s="1">
        <v>84.0</v>
      </c>
      <c r="M97" s="1">
        <v>84.0</v>
      </c>
    </row>
    <row r="98">
      <c r="A98" s="1" t="s">
        <v>41</v>
      </c>
      <c r="B98" s="1" t="s">
        <v>42</v>
      </c>
      <c r="C98" s="1">
        <v>617.68</v>
      </c>
      <c r="D98" s="1">
        <v>626.79</v>
      </c>
      <c r="E98" s="1">
        <v>9.11</v>
      </c>
      <c r="F98" s="1">
        <v>0.0</v>
      </c>
      <c r="G98" s="1">
        <v>9.11</v>
      </c>
      <c r="H98" s="1">
        <v>160.0</v>
      </c>
      <c r="I98" s="1">
        <v>17.57</v>
      </c>
      <c r="J98" s="1">
        <v>17.57</v>
      </c>
      <c r="K98" s="1" t="s">
        <v>43</v>
      </c>
      <c r="L98" s="1">
        <v>-160.0</v>
      </c>
      <c r="M98" s="1">
        <v>0.0</v>
      </c>
    </row>
    <row r="99">
      <c r="A99" s="1" t="s">
        <v>41</v>
      </c>
      <c r="B99" s="1" t="s">
        <v>42</v>
      </c>
      <c r="C99" s="1">
        <v>626.98</v>
      </c>
      <c r="D99" s="1">
        <v>632.05</v>
      </c>
      <c r="E99" s="1">
        <v>5.06</v>
      </c>
      <c r="F99" s="1">
        <v>0.0</v>
      </c>
      <c r="G99" s="1">
        <v>5.06</v>
      </c>
      <c r="H99" s="1">
        <v>160.0</v>
      </c>
      <c r="I99" s="1">
        <v>31.6</v>
      </c>
      <c r="J99" s="1">
        <v>31.6</v>
      </c>
      <c r="K99" s="1" t="s">
        <v>43</v>
      </c>
      <c r="L99" s="1">
        <v>-160.0</v>
      </c>
      <c r="M99" s="1">
        <v>0.0</v>
      </c>
    </row>
    <row r="100">
      <c r="A100" s="1" t="s">
        <v>41</v>
      </c>
      <c r="B100" s="1" t="s">
        <v>42</v>
      </c>
      <c r="C100" s="1">
        <v>632.17</v>
      </c>
      <c r="D100" s="1">
        <v>642.19</v>
      </c>
      <c r="E100" s="1">
        <v>10.01</v>
      </c>
      <c r="F100" s="1">
        <v>0.0</v>
      </c>
      <c r="G100" s="1">
        <v>10.01</v>
      </c>
      <c r="H100" s="1">
        <v>160.0</v>
      </c>
      <c r="I100" s="1">
        <v>15.98</v>
      </c>
      <c r="J100" s="1">
        <v>15.98</v>
      </c>
      <c r="K100" s="1" t="s">
        <v>43</v>
      </c>
      <c r="L100" s="1">
        <v>-160.0</v>
      </c>
      <c r="M100" s="1">
        <v>0.0</v>
      </c>
    </row>
    <row r="101">
      <c r="A101" s="1" t="s">
        <v>41</v>
      </c>
      <c r="B101" s="1" t="s">
        <v>42</v>
      </c>
      <c r="C101" s="1">
        <v>642.22</v>
      </c>
      <c r="D101" s="1">
        <v>651.18</v>
      </c>
      <c r="E101" s="1">
        <v>8.97</v>
      </c>
      <c r="F101" s="1">
        <v>0.0</v>
      </c>
      <c r="G101" s="1">
        <v>8.97</v>
      </c>
      <c r="H101" s="1">
        <v>160.0</v>
      </c>
      <c r="I101" s="1">
        <v>17.85</v>
      </c>
      <c r="J101" s="1">
        <v>17.85</v>
      </c>
      <c r="K101" s="1" t="s">
        <v>43</v>
      </c>
      <c r="L101" s="1">
        <v>-160.0</v>
      </c>
      <c r="M101" s="1">
        <v>0.0</v>
      </c>
    </row>
    <row r="105">
      <c r="A105" s="77" t="s">
        <v>45</v>
      </c>
    </row>
    <row r="106">
      <c r="A106" s="78" t="s">
        <v>46</v>
      </c>
      <c r="B106" s="79"/>
      <c r="C106" s="79"/>
      <c r="D106" s="79"/>
      <c r="E106" s="80">
        <f t="shared" ref="E106:J106" si="1">SUMIF($K$2:$K$103,"superdense",E1:E103)</f>
        <v>103.52</v>
      </c>
      <c r="F106" s="80">
        <f t="shared" si="1"/>
        <v>0</v>
      </c>
      <c r="G106" s="80">
        <f t="shared" si="1"/>
        <v>103.51</v>
      </c>
      <c r="H106" s="80">
        <f t="shared" si="1"/>
        <v>3968</v>
      </c>
      <c r="I106" s="80">
        <f t="shared" si="1"/>
        <v>1216.57</v>
      </c>
      <c r="J106" s="80">
        <f t="shared" si="1"/>
        <v>1217.27</v>
      </c>
      <c r="K106" s="80"/>
      <c r="L106" s="80">
        <f>IFERROR(__xludf.DUMMYFUNCTION("SUM(FILTER(L$1:L$103,$K$1:$K$103=""superdense""))"),2016.0)</f>
        <v>2016</v>
      </c>
      <c r="M106" s="80">
        <f>IFERROR(__xludf.DUMMYFUNCTION("SUM(FILTER(M1:M103,$K$1:$K$103=""superdense""))"),2016.0)</f>
        <v>2016</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2.534583333</v>
      </c>
      <c r="F107" s="80">
        <f t="shared" ref="F107:J107" si="2">AVERAGEIF($K$2:$K$103,"superdense",F2:F103)</f>
        <v>0</v>
      </c>
      <c r="G107" s="80">
        <f t="shared" si="2"/>
        <v>2.534166667</v>
      </c>
      <c r="H107" s="80">
        <f t="shared" si="2"/>
        <v>168</v>
      </c>
      <c r="I107" s="80">
        <f t="shared" si="2"/>
        <v>68.42958333</v>
      </c>
      <c r="J107" s="80">
        <f t="shared" si="2"/>
        <v>68.47833333</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IFERROR(__xludf.DUMMYFUNCTION("MAX(FILTER(E1:E103,$K$1:$K$103=""superdense""))"),3.51)</f>
        <v>3.51</v>
      </c>
      <c r="F108" s="81">
        <f>IFERROR(__xludf.DUMMYFUNCTION("MAX(FILTER(F1:F103,$K$1:$K$103=""superdense""))"),0.0)</f>
        <v>0</v>
      </c>
      <c r="G108" s="81">
        <f>IFERROR(__xludf.DUMMYFUNCTION("MAX(FILTER(G1:G103,$K$1:$K$103=""superdense""))"),3.51)</f>
        <v>3.51</v>
      </c>
      <c r="H108" s="81">
        <f>IFERROR(__xludf.DUMMYFUNCTION("MAX(FILTER(H1:H103,$K$1:$K$103=""superdense""))"),168.0)</f>
        <v>168</v>
      </c>
      <c r="I108" s="81">
        <f>IFERROR(__xludf.DUMMYFUNCTION("MAX(FILTER(I1:I103,$K$1:$K$103=""superdense""))"),95.47)</f>
        <v>95.47</v>
      </c>
      <c r="J108" s="81">
        <f>IFERROR(__xludf.DUMMYFUNCTION("MAX(FILTER(J1:J103,$K$1:$K$103=""superdense""))"),95.55)</f>
        <v>95.55</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IFERROR(__xludf.DUMMYFUNCTION("MIN(FILTER(E1:E103,$K$1:$K$103=""superdense""))"),1.76)</f>
        <v>1.76</v>
      </c>
      <c r="F109" s="82">
        <f>IFERROR(__xludf.DUMMYFUNCTION("MIN(FILTER(F1:F103,$K$1:$K$103=""superdense""))"),0.0)</f>
        <v>0</v>
      </c>
      <c r="G109" s="82">
        <f>IFERROR(__xludf.DUMMYFUNCTION("MIN(FILTER(G1:G103,$K$1:$K$103=""superdense""))"),1.76)</f>
        <v>1.76</v>
      </c>
      <c r="H109" s="82">
        <f>IFERROR(__xludf.DUMMYFUNCTION("MIN(FILTER(H1:H103,$K$1:$K$103=""superdense""))"),168.0)</f>
        <v>168</v>
      </c>
      <c r="I109" s="82">
        <f>IFERROR(__xludf.DUMMYFUNCTION("MIN(FILTER(I1:I103,$K1:$K103=""superdense""))"),47.86)</f>
        <v>47.86</v>
      </c>
      <c r="J109" s="82">
        <f>IFERROR(__xludf.DUMMYFUNCTION("MIN(FILTER(J1:J103,$K1:$K103=""superdense""))"),47.88)</f>
        <v>47.88</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IFERROR(__xludf.DUMMYFUNCTION("MEDIAN(FILTER(E1:E103,$K$1:$K$103=""superdense""))"),2.49)</f>
        <v>2.49</v>
      </c>
      <c r="F110" s="83">
        <f>IFERROR(__xludf.DUMMYFUNCTION("MEDIAN(FILTER(F1:F103,$K$1:$K$103=""superdense""))"),0.0)</f>
        <v>0</v>
      </c>
      <c r="G110" s="83">
        <f>IFERROR(__xludf.DUMMYFUNCTION("MEDIAN(FILTER(G1:G103,$K$1:$K$103=""superdense""))"),2.49)</f>
        <v>2.49</v>
      </c>
      <c r="H110" s="83">
        <f>IFERROR(__xludf.DUMMYFUNCTION("MEDIAN(FILTER(H1:H103,$K$1:$K$103=""superdense""))"),168.0)</f>
        <v>168</v>
      </c>
      <c r="I110" s="83">
        <f>IFERROR(__xludf.DUMMYFUNCTION("MEDIAN(FILTER(I1:I103,$K$1:$K$103=""superdense""))"),67.535)</f>
        <v>67.535</v>
      </c>
      <c r="J110" s="83">
        <f>IFERROR(__xludf.DUMMYFUNCTION("MEDIAN(FILTER(J1:J103,$K$1:$K$103=""superdense""))"),67.58500000000001)</f>
        <v>67.585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IFERROR(__xludf.DUMMYFUNCTION("STDEV.S(FILTER(E1:E103,$K$1:$K$103=""superdense""))"),0.4662335593713283)</f>
        <v>0.4662335594</v>
      </c>
      <c r="F111" s="83">
        <f>IFERROR(__xludf.DUMMYFUNCTION("STDEV.S(FILTER(F1:F103,$K$1:$K$103=""superdense""))"),0.0)</f>
        <v>0</v>
      </c>
      <c r="G111" s="83">
        <f>IFERROR(__xludf.DUMMYFUNCTION("STDEV.S(FILTER(G1:G103,$K$1:$K$103=""superdense""))"),0.46636351437074486)</f>
        <v>0.4663635144</v>
      </c>
      <c r="H111" s="83">
        <f>IFERROR(__xludf.DUMMYFUNCTION("STDEV.S(FILTER(H1:H103,$K$1:$K$103=""superdense""))"),0.0)</f>
        <v>0</v>
      </c>
      <c r="I111" s="83">
        <f>IFERROR(__xludf.DUMMYFUNCTION("STDEV.S(FILTER(I1:I103,$K$1:$K$103=""superdense""))"),12.502774467455533)</f>
        <v>12.50277447</v>
      </c>
      <c r="J111" s="83">
        <f>IFERROR(__xludf.DUMMYFUNCTION("STDEV.S(FILTER(J1:J103,$K$1:$K$103=""superdense""))"),12.518454782637011)</f>
        <v>12.51845478</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12160</v>
      </c>
    </row>
    <row r="131">
      <c r="A131" s="77" t="s">
        <v>54</v>
      </c>
      <c r="B131" s="3">
        <f>SUM(H2:H103)-B130</f>
        <v>4032</v>
      </c>
    </row>
    <row r="132">
      <c r="A132" s="77" t="s">
        <v>55</v>
      </c>
      <c r="B132" s="3">
        <f>SUM(M2:M103)</f>
        <v>2016</v>
      </c>
    </row>
    <row r="133">
      <c r="A133" s="77" t="s">
        <v>56</v>
      </c>
      <c r="B133" s="3">
        <f>B131/B132</f>
        <v>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38</v>
      </c>
      <c r="L1" s="1" t="s">
        <v>39</v>
      </c>
      <c r="M1" s="1" t="s">
        <v>40</v>
      </c>
    </row>
    <row r="2">
      <c r="A2" s="1" t="s">
        <v>41</v>
      </c>
      <c r="B2" s="1" t="s">
        <v>42</v>
      </c>
      <c r="C2" s="1">
        <v>1.35</v>
      </c>
      <c r="D2" s="1">
        <v>8.87</v>
      </c>
      <c r="E2" s="1">
        <v>7.52</v>
      </c>
      <c r="F2" s="1">
        <v>0.0</v>
      </c>
      <c r="G2" s="1">
        <v>7.52</v>
      </c>
      <c r="H2" s="1">
        <v>160.0</v>
      </c>
      <c r="I2" s="1">
        <v>21.27</v>
      </c>
      <c r="J2" s="1">
        <v>21.27</v>
      </c>
      <c r="K2" s="1" t="s">
        <v>43</v>
      </c>
      <c r="L2" s="1">
        <v>-160.0</v>
      </c>
      <c r="M2" s="1">
        <v>0.0</v>
      </c>
    </row>
    <row r="3">
      <c r="A3" s="1" t="s">
        <v>41</v>
      </c>
      <c r="B3" s="1" t="s">
        <v>42</v>
      </c>
      <c r="C3" s="1">
        <v>8.91</v>
      </c>
      <c r="D3" s="1">
        <v>11.9</v>
      </c>
      <c r="E3" s="1">
        <v>2.99</v>
      </c>
      <c r="F3" s="1">
        <v>0.0</v>
      </c>
      <c r="G3" s="1">
        <v>2.98</v>
      </c>
      <c r="H3" s="1">
        <v>168.0</v>
      </c>
      <c r="I3" s="1">
        <v>56.26</v>
      </c>
      <c r="J3" s="1">
        <v>56.29</v>
      </c>
      <c r="K3" s="1" t="s">
        <v>44</v>
      </c>
      <c r="L3" s="1">
        <v>84.0</v>
      </c>
      <c r="M3" s="1">
        <v>84.0</v>
      </c>
    </row>
    <row r="4">
      <c r="A4" s="1" t="s">
        <v>41</v>
      </c>
      <c r="B4" s="1" t="s">
        <v>42</v>
      </c>
      <c r="C4" s="1">
        <v>12.4</v>
      </c>
      <c r="D4" s="1">
        <v>14.84</v>
      </c>
      <c r="E4" s="1">
        <v>2.44</v>
      </c>
      <c r="F4" s="1">
        <v>0.0</v>
      </c>
      <c r="G4" s="1">
        <v>2.43</v>
      </c>
      <c r="H4" s="1">
        <v>168.0</v>
      </c>
      <c r="I4" s="1">
        <v>68.98</v>
      </c>
      <c r="J4" s="1">
        <v>69.04</v>
      </c>
      <c r="K4" s="1" t="s">
        <v>57</v>
      </c>
      <c r="L4" s="1">
        <v>76.0</v>
      </c>
      <c r="M4" s="1">
        <v>92.0</v>
      </c>
    </row>
    <row r="5">
      <c r="A5" s="1" t="s">
        <v>41</v>
      </c>
      <c r="B5" s="1" t="s">
        <v>42</v>
      </c>
      <c r="C5" s="1">
        <v>15.11</v>
      </c>
      <c r="D5" s="1">
        <v>19.9</v>
      </c>
      <c r="E5" s="1">
        <v>4.79</v>
      </c>
      <c r="F5" s="1">
        <v>0.0</v>
      </c>
      <c r="G5" s="1">
        <v>4.79</v>
      </c>
      <c r="H5" s="1">
        <v>168.0</v>
      </c>
      <c r="I5" s="1">
        <v>35.08</v>
      </c>
      <c r="J5" s="1">
        <v>35.1</v>
      </c>
      <c r="K5" s="1" t="s">
        <v>59</v>
      </c>
      <c r="L5" s="1">
        <v>0.0</v>
      </c>
      <c r="M5" s="1">
        <v>168.0</v>
      </c>
    </row>
    <row r="6">
      <c r="A6" s="1" t="s">
        <v>41</v>
      </c>
      <c r="B6" s="1" t="s">
        <v>42</v>
      </c>
      <c r="C6" s="1">
        <v>20.11</v>
      </c>
      <c r="D6" s="1">
        <v>26.2</v>
      </c>
      <c r="E6" s="1">
        <v>6.09</v>
      </c>
      <c r="F6" s="1">
        <v>0.0</v>
      </c>
      <c r="G6" s="1">
        <v>6.08</v>
      </c>
      <c r="H6" s="1">
        <v>168.0</v>
      </c>
      <c r="I6" s="1">
        <v>27.6</v>
      </c>
      <c r="J6" s="1">
        <v>27.62</v>
      </c>
      <c r="K6" s="1" t="s">
        <v>59</v>
      </c>
      <c r="L6" s="1">
        <v>0.0</v>
      </c>
      <c r="M6" s="1">
        <v>168.0</v>
      </c>
    </row>
    <row r="7">
      <c r="A7" s="1" t="s">
        <v>41</v>
      </c>
      <c r="B7" s="1" t="s">
        <v>42</v>
      </c>
      <c r="C7" s="1">
        <v>26.36</v>
      </c>
      <c r="D7" s="1">
        <v>36.3</v>
      </c>
      <c r="E7" s="1">
        <v>9.94</v>
      </c>
      <c r="F7" s="1">
        <v>0.0</v>
      </c>
      <c r="G7" s="1">
        <v>9.94</v>
      </c>
      <c r="H7" s="1">
        <v>160.0</v>
      </c>
      <c r="I7" s="1">
        <v>16.09</v>
      </c>
      <c r="J7" s="1">
        <v>16.09</v>
      </c>
      <c r="K7" s="1" t="s">
        <v>43</v>
      </c>
      <c r="L7" s="1">
        <v>-160.0</v>
      </c>
      <c r="M7" s="1">
        <v>0.0</v>
      </c>
    </row>
    <row r="8">
      <c r="A8" s="1" t="s">
        <v>41</v>
      </c>
      <c r="B8" s="1" t="s">
        <v>42</v>
      </c>
      <c r="C8" s="1">
        <v>36.34</v>
      </c>
      <c r="D8" s="1">
        <v>39.12</v>
      </c>
      <c r="E8" s="1">
        <v>2.78</v>
      </c>
      <c r="F8" s="1">
        <v>0.0</v>
      </c>
      <c r="G8" s="1">
        <v>2.77</v>
      </c>
      <c r="H8" s="1">
        <v>168.0</v>
      </c>
      <c r="I8" s="1">
        <v>60.52</v>
      </c>
      <c r="J8" s="1">
        <v>60.56</v>
      </c>
      <c r="K8" s="1" t="s">
        <v>44</v>
      </c>
      <c r="L8" s="1">
        <v>84.0</v>
      </c>
      <c r="M8" s="1">
        <v>84.0</v>
      </c>
    </row>
    <row r="9">
      <c r="A9" s="1" t="s">
        <v>41</v>
      </c>
      <c r="B9" s="1" t="s">
        <v>42</v>
      </c>
      <c r="C9" s="1">
        <v>39.24</v>
      </c>
      <c r="D9" s="1">
        <v>42.19</v>
      </c>
      <c r="E9" s="1">
        <v>2.94</v>
      </c>
      <c r="F9" s="1">
        <v>0.0</v>
      </c>
      <c r="G9" s="1">
        <v>2.94</v>
      </c>
      <c r="H9" s="1">
        <v>168.0</v>
      </c>
      <c r="I9" s="1">
        <v>57.08</v>
      </c>
      <c r="J9" s="1">
        <v>57.12</v>
      </c>
      <c r="K9" s="1" t="s">
        <v>57</v>
      </c>
      <c r="L9" s="1">
        <v>76.0</v>
      </c>
      <c r="M9" s="1">
        <v>92.0</v>
      </c>
    </row>
    <row r="10">
      <c r="A10" s="1" t="s">
        <v>41</v>
      </c>
      <c r="B10" s="1" t="s">
        <v>42</v>
      </c>
      <c r="C10" s="1">
        <v>42.43</v>
      </c>
      <c r="D10" s="1">
        <v>48.66</v>
      </c>
      <c r="E10" s="1">
        <v>6.23</v>
      </c>
      <c r="F10" s="1">
        <v>0.0</v>
      </c>
      <c r="G10" s="1">
        <v>6.23</v>
      </c>
      <c r="H10" s="1">
        <v>168.0</v>
      </c>
      <c r="I10" s="1">
        <v>26.97</v>
      </c>
      <c r="J10" s="1">
        <v>26.99</v>
      </c>
      <c r="K10" s="1" t="s">
        <v>59</v>
      </c>
      <c r="L10" s="1">
        <v>0.0</v>
      </c>
      <c r="M10" s="1">
        <v>168.0</v>
      </c>
    </row>
    <row r="11">
      <c r="A11" s="1" t="s">
        <v>41</v>
      </c>
      <c r="B11" s="1" t="s">
        <v>42</v>
      </c>
      <c r="C11" s="1">
        <v>48.8</v>
      </c>
      <c r="D11" s="1">
        <v>52.76</v>
      </c>
      <c r="E11" s="1">
        <v>3.96</v>
      </c>
      <c r="F11" s="1">
        <v>0.0</v>
      </c>
      <c r="G11" s="1">
        <v>3.96</v>
      </c>
      <c r="H11" s="1">
        <v>168.0</v>
      </c>
      <c r="I11" s="1">
        <v>42.37</v>
      </c>
      <c r="J11" s="1">
        <v>42.4</v>
      </c>
      <c r="K11" s="1" t="s">
        <v>59</v>
      </c>
      <c r="L11" s="1">
        <v>0.0</v>
      </c>
      <c r="M11" s="1">
        <v>168.0</v>
      </c>
    </row>
    <row r="12">
      <c r="A12" s="1" t="s">
        <v>41</v>
      </c>
      <c r="B12" s="1" t="s">
        <v>42</v>
      </c>
      <c r="C12" s="1">
        <v>52.97</v>
      </c>
      <c r="D12" s="1">
        <v>61.88</v>
      </c>
      <c r="E12" s="1">
        <v>8.91</v>
      </c>
      <c r="F12" s="1">
        <v>0.0</v>
      </c>
      <c r="G12" s="1">
        <v>8.91</v>
      </c>
      <c r="H12" s="1">
        <v>160.0</v>
      </c>
      <c r="I12" s="1">
        <v>17.96</v>
      </c>
      <c r="J12" s="1">
        <v>17.96</v>
      </c>
      <c r="K12" s="1" t="s">
        <v>43</v>
      </c>
      <c r="L12" s="1">
        <v>-160.0</v>
      </c>
      <c r="M12" s="1">
        <v>0.0</v>
      </c>
    </row>
    <row r="13">
      <c r="A13" s="1" t="s">
        <v>41</v>
      </c>
      <c r="B13" s="1" t="s">
        <v>42</v>
      </c>
      <c r="C13" s="1">
        <v>62.01</v>
      </c>
      <c r="D13" s="1">
        <v>66.34</v>
      </c>
      <c r="E13" s="1">
        <v>4.33</v>
      </c>
      <c r="F13" s="1">
        <v>0.0</v>
      </c>
      <c r="G13" s="1">
        <v>4.33</v>
      </c>
      <c r="H13" s="1">
        <v>168.0</v>
      </c>
      <c r="I13" s="1">
        <v>38.76</v>
      </c>
      <c r="J13" s="1">
        <v>38.78</v>
      </c>
      <c r="K13" s="1" t="s">
        <v>44</v>
      </c>
      <c r="L13" s="1">
        <v>84.0</v>
      </c>
      <c r="M13" s="1">
        <v>84.0</v>
      </c>
    </row>
    <row r="14">
      <c r="A14" s="1" t="s">
        <v>41</v>
      </c>
      <c r="B14" s="1" t="s">
        <v>42</v>
      </c>
      <c r="C14" s="1">
        <v>66.5</v>
      </c>
      <c r="D14" s="1">
        <v>69.96</v>
      </c>
      <c r="E14" s="1">
        <v>3.47</v>
      </c>
      <c r="F14" s="1">
        <v>0.0</v>
      </c>
      <c r="G14" s="1">
        <v>3.47</v>
      </c>
      <c r="H14" s="1">
        <v>168.0</v>
      </c>
      <c r="I14" s="1">
        <v>48.45</v>
      </c>
      <c r="J14" s="1">
        <v>48.47</v>
      </c>
      <c r="K14" s="1" t="s">
        <v>57</v>
      </c>
      <c r="L14" s="1">
        <v>76.0</v>
      </c>
      <c r="M14" s="1">
        <v>92.0</v>
      </c>
    </row>
    <row r="15">
      <c r="A15" s="1" t="s">
        <v>41</v>
      </c>
      <c r="B15" s="1" t="s">
        <v>42</v>
      </c>
      <c r="C15" s="1">
        <v>70.14</v>
      </c>
      <c r="D15" s="1">
        <v>75.23</v>
      </c>
      <c r="E15" s="1">
        <v>5.09</v>
      </c>
      <c r="F15" s="1">
        <v>0.0</v>
      </c>
      <c r="G15" s="1">
        <v>5.09</v>
      </c>
      <c r="H15" s="1">
        <v>168.0</v>
      </c>
      <c r="I15" s="1">
        <v>33.01</v>
      </c>
      <c r="J15" s="1">
        <v>33.03</v>
      </c>
      <c r="K15" s="1" t="s">
        <v>59</v>
      </c>
      <c r="L15" s="1">
        <v>0.0</v>
      </c>
      <c r="M15" s="1">
        <v>168.0</v>
      </c>
    </row>
    <row r="16">
      <c r="A16" s="1" t="s">
        <v>41</v>
      </c>
      <c r="B16" s="1" t="s">
        <v>42</v>
      </c>
      <c r="C16" s="1">
        <v>75.4</v>
      </c>
      <c r="D16" s="1">
        <v>80.02</v>
      </c>
      <c r="E16" s="1">
        <v>4.62</v>
      </c>
      <c r="F16" s="1">
        <v>0.0</v>
      </c>
      <c r="G16" s="1">
        <v>4.61</v>
      </c>
      <c r="H16" s="1">
        <v>168.0</v>
      </c>
      <c r="I16" s="1">
        <v>36.39</v>
      </c>
      <c r="J16" s="1">
        <v>36.42</v>
      </c>
      <c r="K16" s="1" t="s">
        <v>59</v>
      </c>
      <c r="L16" s="1">
        <v>0.0</v>
      </c>
      <c r="M16" s="1">
        <v>168.0</v>
      </c>
    </row>
    <row r="17">
      <c r="A17" s="1" t="s">
        <v>41</v>
      </c>
      <c r="B17" s="1" t="s">
        <v>42</v>
      </c>
      <c r="C17" s="1">
        <v>80.29</v>
      </c>
      <c r="D17" s="1">
        <v>87.44</v>
      </c>
      <c r="E17" s="1">
        <v>7.15</v>
      </c>
      <c r="F17" s="1">
        <v>0.0</v>
      </c>
      <c r="G17" s="1">
        <v>7.15</v>
      </c>
      <c r="H17" s="1">
        <v>160.0</v>
      </c>
      <c r="I17" s="1">
        <v>22.38</v>
      </c>
      <c r="J17" s="1">
        <v>22.38</v>
      </c>
      <c r="K17" s="1" t="s">
        <v>43</v>
      </c>
      <c r="L17" s="1">
        <v>-160.0</v>
      </c>
      <c r="M17" s="1">
        <v>0.0</v>
      </c>
    </row>
    <row r="18">
      <c r="A18" s="1" t="s">
        <v>41</v>
      </c>
      <c r="B18" s="1" t="s">
        <v>42</v>
      </c>
      <c r="C18" s="1">
        <v>87.53</v>
      </c>
      <c r="D18" s="1">
        <v>90.39</v>
      </c>
      <c r="E18" s="1">
        <v>2.86</v>
      </c>
      <c r="F18" s="1">
        <v>0.0</v>
      </c>
      <c r="G18" s="1">
        <v>2.86</v>
      </c>
      <c r="H18" s="1">
        <v>168.0</v>
      </c>
      <c r="I18" s="1">
        <v>58.78</v>
      </c>
      <c r="J18" s="1">
        <v>58.82</v>
      </c>
      <c r="K18" s="1" t="s">
        <v>44</v>
      </c>
      <c r="L18" s="1">
        <v>84.0</v>
      </c>
      <c r="M18" s="1">
        <v>84.0</v>
      </c>
    </row>
    <row r="19">
      <c r="A19" s="1" t="s">
        <v>41</v>
      </c>
      <c r="B19" s="1" t="s">
        <v>42</v>
      </c>
      <c r="C19" s="1">
        <v>90.56</v>
      </c>
      <c r="D19" s="1">
        <v>93.53</v>
      </c>
      <c r="E19" s="1">
        <v>2.97</v>
      </c>
      <c r="F19" s="1">
        <v>0.0</v>
      </c>
      <c r="G19" s="1">
        <v>2.96</v>
      </c>
      <c r="H19" s="1">
        <v>168.0</v>
      </c>
      <c r="I19" s="1">
        <v>56.66</v>
      </c>
      <c r="J19" s="1">
        <v>56.69</v>
      </c>
      <c r="K19" s="1" t="s">
        <v>57</v>
      </c>
      <c r="L19" s="1">
        <v>76.0</v>
      </c>
      <c r="M19" s="1">
        <v>92.0</v>
      </c>
    </row>
    <row r="20">
      <c r="A20" s="1" t="s">
        <v>41</v>
      </c>
      <c r="B20" s="1" t="s">
        <v>42</v>
      </c>
      <c r="C20" s="1">
        <v>93.8</v>
      </c>
      <c r="D20" s="1">
        <v>97.89</v>
      </c>
      <c r="E20" s="1">
        <v>4.09</v>
      </c>
      <c r="F20" s="1">
        <v>0.0</v>
      </c>
      <c r="G20" s="1">
        <v>4.08</v>
      </c>
      <c r="H20" s="1">
        <v>168.0</v>
      </c>
      <c r="I20" s="1">
        <v>41.1</v>
      </c>
      <c r="J20" s="1">
        <v>41.13</v>
      </c>
      <c r="K20" s="1" t="s">
        <v>59</v>
      </c>
      <c r="L20" s="1">
        <v>0.0</v>
      </c>
      <c r="M20" s="1">
        <v>168.0</v>
      </c>
    </row>
    <row r="21">
      <c r="A21" s="1" t="s">
        <v>41</v>
      </c>
      <c r="B21" s="1" t="s">
        <v>42</v>
      </c>
      <c r="C21" s="1">
        <v>98.07</v>
      </c>
      <c r="D21" s="1">
        <v>102.13</v>
      </c>
      <c r="E21" s="1">
        <v>4.06</v>
      </c>
      <c r="F21" s="1">
        <v>0.0</v>
      </c>
      <c r="G21" s="1">
        <v>4.05</v>
      </c>
      <c r="H21" s="1">
        <v>168.0</v>
      </c>
      <c r="I21" s="1">
        <v>41.43</v>
      </c>
      <c r="J21" s="1">
        <v>41.46</v>
      </c>
      <c r="K21" s="1" t="s">
        <v>59</v>
      </c>
      <c r="L21" s="1">
        <v>0.0</v>
      </c>
      <c r="M21" s="1">
        <v>168.0</v>
      </c>
    </row>
    <row r="22">
      <c r="A22" s="1" t="s">
        <v>41</v>
      </c>
      <c r="B22" s="1" t="s">
        <v>42</v>
      </c>
      <c r="C22" s="1">
        <v>102.38</v>
      </c>
      <c r="D22" s="1">
        <v>107.96</v>
      </c>
      <c r="E22" s="1">
        <v>5.58</v>
      </c>
      <c r="F22" s="1">
        <v>0.0</v>
      </c>
      <c r="G22" s="1">
        <v>5.58</v>
      </c>
      <c r="H22" s="1">
        <v>160.0</v>
      </c>
      <c r="I22" s="1">
        <v>28.68</v>
      </c>
      <c r="J22" s="1">
        <v>28.68</v>
      </c>
      <c r="K22" s="1" t="s">
        <v>43</v>
      </c>
      <c r="L22" s="1">
        <v>-160.0</v>
      </c>
      <c r="M22" s="1">
        <v>0.0</v>
      </c>
    </row>
    <row r="23">
      <c r="A23" s="1" t="s">
        <v>41</v>
      </c>
      <c r="B23" s="1" t="s">
        <v>42</v>
      </c>
      <c r="C23" s="1">
        <v>108.1</v>
      </c>
      <c r="D23" s="1">
        <v>110.52</v>
      </c>
      <c r="E23" s="1">
        <v>2.42</v>
      </c>
      <c r="F23" s="1">
        <v>0.0</v>
      </c>
      <c r="G23" s="1">
        <v>2.42</v>
      </c>
      <c r="H23" s="1">
        <v>168.0</v>
      </c>
      <c r="I23" s="1">
        <v>69.41</v>
      </c>
      <c r="J23" s="1">
        <v>69.46</v>
      </c>
      <c r="K23" s="1" t="s">
        <v>44</v>
      </c>
      <c r="L23" s="1">
        <v>84.0</v>
      </c>
      <c r="M23" s="1">
        <v>84.0</v>
      </c>
    </row>
    <row r="24">
      <c r="A24" s="1" t="s">
        <v>41</v>
      </c>
      <c r="B24" s="1" t="s">
        <v>42</v>
      </c>
      <c r="C24" s="1">
        <v>110.73</v>
      </c>
      <c r="D24" s="1">
        <v>113.54</v>
      </c>
      <c r="E24" s="1">
        <v>2.81</v>
      </c>
      <c r="F24" s="1">
        <v>0.0</v>
      </c>
      <c r="G24" s="1">
        <v>2.81</v>
      </c>
      <c r="H24" s="1">
        <v>168.0</v>
      </c>
      <c r="I24" s="1">
        <v>59.84</v>
      </c>
      <c r="J24" s="1">
        <v>59.89</v>
      </c>
      <c r="K24" s="1" t="s">
        <v>57</v>
      </c>
      <c r="L24" s="1">
        <v>76.0</v>
      </c>
      <c r="M24" s="1">
        <v>92.0</v>
      </c>
    </row>
    <row r="25">
      <c r="A25" s="1" t="s">
        <v>41</v>
      </c>
      <c r="B25" s="1" t="s">
        <v>42</v>
      </c>
      <c r="C25" s="1">
        <v>113.76</v>
      </c>
      <c r="D25" s="1">
        <v>119.01</v>
      </c>
      <c r="E25" s="1">
        <v>5.25</v>
      </c>
      <c r="F25" s="1">
        <v>0.0</v>
      </c>
      <c r="G25" s="1">
        <v>5.24</v>
      </c>
      <c r="H25" s="1">
        <v>168.0</v>
      </c>
      <c r="I25" s="1">
        <v>32.02</v>
      </c>
      <c r="J25" s="1">
        <v>32.05</v>
      </c>
      <c r="K25" s="1" t="s">
        <v>59</v>
      </c>
      <c r="L25" s="1">
        <v>0.0</v>
      </c>
      <c r="M25" s="1">
        <v>168.0</v>
      </c>
    </row>
    <row r="26">
      <c r="A26" s="1" t="s">
        <v>41</v>
      </c>
      <c r="B26" s="1" t="s">
        <v>42</v>
      </c>
      <c r="C26" s="1">
        <v>119.13</v>
      </c>
      <c r="D26" s="1">
        <v>123.1</v>
      </c>
      <c r="E26" s="1">
        <v>3.97</v>
      </c>
      <c r="F26" s="1">
        <v>0.0</v>
      </c>
      <c r="G26" s="1">
        <v>3.97</v>
      </c>
      <c r="H26" s="1">
        <v>168.0</v>
      </c>
      <c r="I26" s="1">
        <v>42.32</v>
      </c>
      <c r="J26" s="1">
        <v>42.35</v>
      </c>
      <c r="K26" s="1" t="s">
        <v>59</v>
      </c>
      <c r="L26" s="1">
        <v>0.0</v>
      </c>
      <c r="M26" s="1">
        <v>168.0</v>
      </c>
    </row>
    <row r="27">
      <c r="A27" s="1" t="s">
        <v>41</v>
      </c>
      <c r="B27" s="1" t="s">
        <v>42</v>
      </c>
      <c r="C27" s="1">
        <v>123.31</v>
      </c>
      <c r="D27" s="1">
        <v>129.35</v>
      </c>
      <c r="E27" s="1">
        <v>6.04</v>
      </c>
      <c r="F27" s="1">
        <v>0.0</v>
      </c>
      <c r="G27" s="1">
        <v>6.04</v>
      </c>
      <c r="H27" s="1">
        <v>160.0</v>
      </c>
      <c r="I27" s="1">
        <v>26.5</v>
      </c>
      <c r="J27" s="1">
        <v>26.5</v>
      </c>
      <c r="K27" s="1" t="s">
        <v>43</v>
      </c>
      <c r="L27" s="1">
        <v>-160.0</v>
      </c>
      <c r="M27" s="1">
        <v>0.0</v>
      </c>
    </row>
    <row r="28">
      <c r="A28" s="1" t="s">
        <v>41</v>
      </c>
      <c r="B28" s="1" t="s">
        <v>42</v>
      </c>
      <c r="C28" s="1">
        <v>129.4</v>
      </c>
      <c r="D28" s="1">
        <v>131.51</v>
      </c>
      <c r="E28" s="1">
        <v>2.1</v>
      </c>
      <c r="F28" s="1">
        <v>0.0</v>
      </c>
      <c r="G28" s="1">
        <v>2.1</v>
      </c>
      <c r="H28" s="1">
        <v>168.0</v>
      </c>
      <c r="I28" s="1">
        <v>79.94</v>
      </c>
      <c r="J28" s="1">
        <v>80.01</v>
      </c>
      <c r="K28" s="1" t="s">
        <v>44</v>
      </c>
      <c r="L28" s="1">
        <v>84.0</v>
      </c>
      <c r="M28" s="1">
        <v>84.0</v>
      </c>
    </row>
    <row r="29">
      <c r="A29" s="1" t="s">
        <v>41</v>
      </c>
      <c r="B29" s="1" t="s">
        <v>42</v>
      </c>
      <c r="C29" s="1">
        <v>131.76</v>
      </c>
      <c r="D29" s="1">
        <v>134.67</v>
      </c>
      <c r="E29" s="1">
        <v>2.91</v>
      </c>
      <c r="F29" s="1">
        <v>0.0</v>
      </c>
      <c r="G29" s="1">
        <v>2.91</v>
      </c>
      <c r="H29" s="1">
        <v>168.0</v>
      </c>
      <c r="I29" s="1">
        <v>57.74</v>
      </c>
      <c r="J29" s="1">
        <v>57.78</v>
      </c>
      <c r="K29" s="1" t="s">
        <v>57</v>
      </c>
      <c r="L29" s="1">
        <v>76.0</v>
      </c>
      <c r="M29" s="1">
        <v>92.0</v>
      </c>
    </row>
    <row r="30">
      <c r="A30" s="1" t="s">
        <v>41</v>
      </c>
      <c r="B30" s="1" t="s">
        <v>42</v>
      </c>
      <c r="C30" s="1">
        <v>135.09</v>
      </c>
      <c r="D30" s="1">
        <v>139.04</v>
      </c>
      <c r="E30" s="1">
        <v>3.95</v>
      </c>
      <c r="F30" s="1">
        <v>0.0</v>
      </c>
      <c r="G30" s="1">
        <v>3.95</v>
      </c>
      <c r="H30" s="1">
        <v>168.0</v>
      </c>
      <c r="I30" s="1">
        <v>42.5</v>
      </c>
      <c r="J30" s="1">
        <v>42.54</v>
      </c>
      <c r="K30" s="1" t="s">
        <v>59</v>
      </c>
      <c r="L30" s="1">
        <v>0.0</v>
      </c>
      <c r="M30" s="1">
        <v>168.0</v>
      </c>
    </row>
    <row r="31">
      <c r="A31" s="1" t="s">
        <v>41</v>
      </c>
      <c r="B31" s="1" t="s">
        <v>42</v>
      </c>
      <c r="C31" s="1">
        <v>139.19</v>
      </c>
      <c r="D31" s="1">
        <v>143.18</v>
      </c>
      <c r="E31" s="1">
        <v>3.98</v>
      </c>
      <c r="F31" s="1">
        <v>0.0</v>
      </c>
      <c r="G31" s="1">
        <v>3.98</v>
      </c>
      <c r="H31" s="1">
        <v>168.0</v>
      </c>
      <c r="I31" s="1">
        <v>42.17</v>
      </c>
      <c r="J31" s="1">
        <v>42.2</v>
      </c>
      <c r="K31" s="1" t="s">
        <v>59</v>
      </c>
      <c r="L31" s="1">
        <v>0.0</v>
      </c>
      <c r="M31" s="1">
        <v>168.0</v>
      </c>
    </row>
    <row r="32">
      <c r="A32" s="1" t="s">
        <v>41</v>
      </c>
      <c r="B32" s="1" t="s">
        <v>42</v>
      </c>
      <c r="C32" s="1">
        <v>143.48</v>
      </c>
      <c r="D32" s="1">
        <v>150.97</v>
      </c>
      <c r="E32" s="1">
        <v>7.49</v>
      </c>
      <c r="F32" s="1">
        <v>0.0</v>
      </c>
      <c r="G32" s="1">
        <v>7.49</v>
      </c>
      <c r="H32" s="1">
        <v>160.0</v>
      </c>
      <c r="I32" s="1">
        <v>21.35</v>
      </c>
      <c r="J32" s="1">
        <v>21.35</v>
      </c>
      <c r="K32" s="1" t="s">
        <v>43</v>
      </c>
      <c r="L32" s="1">
        <v>-160.0</v>
      </c>
      <c r="M32" s="1">
        <v>0.0</v>
      </c>
    </row>
    <row r="33">
      <c r="A33" s="1" t="s">
        <v>41</v>
      </c>
      <c r="B33" s="1" t="s">
        <v>42</v>
      </c>
      <c r="C33" s="1">
        <v>151.6</v>
      </c>
      <c r="D33" s="1">
        <v>153.81</v>
      </c>
      <c r="E33" s="1">
        <v>2.21</v>
      </c>
      <c r="F33" s="1">
        <v>0.0</v>
      </c>
      <c r="G33" s="1">
        <v>2.21</v>
      </c>
      <c r="H33" s="1">
        <v>168.0</v>
      </c>
      <c r="I33" s="1">
        <v>75.93</v>
      </c>
      <c r="J33" s="1">
        <v>75.98</v>
      </c>
      <c r="K33" s="1" t="s">
        <v>44</v>
      </c>
      <c r="L33" s="1">
        <v>84.0</v>
      </c>
      <c r="M33" s="1">
        <v>84.0</v>
      </c>
    </row>
    <row r="34">
      <c r="A34" s="1" t="s">
        <v>41</v>
      </c>
      <c r="B34" s="1" t="s">
        <v>42</v>
      </c>
      <c r="C34" s="1">
        <v>154.04</v>
      </c>
      <c r="D34" s="1">
        <v>156.6</v>
      </c>
      <c r="E34" s="1">
        <v>2.55</v>
      </c>
      <c r="F34" s="1">
        <v>0.0</v>
      </c>
      <c r="G34" s="1">
        <v>2.55</v>
      </c>
      <c r="H34" s="1">
        <v>168.0</v>
      </c>
      <c r="I34" s="1">
        <v>65.77</v>
      </c>
      <c r="J34" s="1">
        <v>65.82</v>
      </c>
      <c r="K34" s="1" t="s">
        <v>57</v>
      </c>
      <c r="L34" s="1">
        <v>76.0</v>
      </c>
      <c r="M34" s="1">
        <v>92.0</v>
      </c>
    </row>
    <row r="35">
      <c r="A35" s="1" t="s">
        <v>41</v>
      </c>
      <c r="B35" s="1" t="s">
        <v>42</v>
      </c>
      <c r="C35" s="1">
        <v>156.88</v>
      </c>
      <c r="D35" s="1">
        <v>161.62</v>
      </c>
      <c r="E35" s="1">
        <v>4.74</v>
      </c>
      <c r="F35" s="1">
        <v>0.0</v>
      </c>
      <c r="G35" s="1">
        <v>4.73</v>
      </c>
      <c r="H35" s="1">
        <v>168.0</v>
      </c>
      <c r="I35" s="1">
        <v>35.46</v>
      </c>
      <c r="J35" s="1">
        <v>35.49</v>
      </c>
      <c r="K35" s="1" t="s">
        <v>59</v>
      </c>
      <c r="L35" s="1">
        <v>0.0</v>
      </c>
      <c r="M35" s="1">
        <v>168.0</v>
      </c>
    </row>
    <row r="36">
      <c r="A36" s="1" t="s">
        <v>41</v>
      </c>
      <c r="B36" s="1" t="s">
        <v>42</v>
      </c>
      <c r="C36" s="1">
        <v>161.77</v>
      </c>
      <c r="D36" s="1">
        <v>166.71</v>
      </c>
      <c r="E36" s="1">
        <v>4.95</v>
      </c>
      <c r="F36" s="1">
        <v>0.0</v>
      </c>
      <c r="G36" s="1">
        <v>4.94</v>
      </c>
      <c r="H36" s="1">
        <v>168.0</v>
      </c>
      <c r="I36" s="1">
        <v>33.97</v>
      </c>
      <c r="J36" s="1">
        <v>33.99</v>
      </c>
      <c r="K36" s="1" t="s">
        <v>59</v>
      </c>
      <c r="L36" s="1">
        <v>0.0</v>
      </c>
      <c r="M36" s="1">
        <v>168.0</v>
      </c>
    </row>
    <row r="37">
      <c r="A37" s="1" t="s">
        <v>41</v>
      </c>
      <c r="B37" s="1" t="s">
        <v>42</v>
      </c>
      <c r="C37" s="1">
        <v>166.92</v>
      </c>
      <c r="D37" s="1">
        <v>171.52</v>
      </c>
      <c r="E37" s="1">
        <v>4.6</v>
      </c>
      <c r="F37" s="1">
        <v>0.0</v>
      </c>
      <c r="G37" s="1">
        <v>4.6</v>
      </c>
      <c r="H37" s="1">
        <v>160.0</v>
      </c>
      <c r="I37" s="1">
        <v>34.82</v>
      </c>
      <c r="J37" s="1">
        <v>34.82</v>
      </c>
      <c r="K37" s="1" t="s">
        <v>43</v>
      </c>
      <c r="L37" s="1">
        <v>-160.0</v>
      </c>
      <c r="M37" s="1">
        <v>0.0</v>
      </c>
    </row>
    <row r="38">
      <c r="A38" s="1" t="s">
        <v>41</v>
      </c>
      <c r="B38" s="1" t="s">
        <v>42</v>
      </c>
      <c r="C38" s="1">
        <v>171.56</v>
      </c>
      <c r="D38" s="1">
        <v>174.06</v>
      </c>
      <c r="E38" s="1">
        <v>2.49</v>
      </c>
      <c r="F38" s="1">
        <v>0.0</v>
      </c>
      <c r="G38" s="1">
        <v>2.49</v>
      </c>
      <c r="H38" s="1">
        <v>168.0</v>
      </c>
      <c r="I38" s="1">
        <v>67.36</v>
      </c>
      <c r="J38" s="1">
        <v>67.42</v>
      </c>
      <c r="K38" s="1" t="s">
        <v>44</v>
      </c>
      <c r="L38" s="1">
        <v>84.0</v>
      </c>
      <c r="M38" s="1">
        <v>84.0</v>
      </c>
    </row>
    <row r="39">
      <c r="A39" s="1" t="s">
        <v>41</v>
      </c>
      <c r="B39" s="1" t="s">
        <v>42</v>
      </c>
      <c r="C39" s="1">
        <v>174.28</v>
      </c>
      <c r="D39" s="1">
        <v>176.77</v>
      </c>
      <c r="E39" s="1">
        <v>2.48</v>
      </c>
      <c r="F39" s="1">
        <v>0.0</v>
      </c>
      <c r="G39" s="1">
        <v>2.48</v>
      </c>
      <c r="H39" s="1">
        <v>168.0</v>
      </c>
      <c r="I39" s="1">
        <v>67.62</v>
      </c>
      <c r="J39" s="1">
        <v>67.68</v>
      </c>
      <c r="K39" s="1" t="s">
        <v>57</v>
      </c>
      <c r="L39" s="1">
        <v>76.0</v>
      </c>
      <c r="M39" s="1">
        <v>92.0</v>
      </c>
    </row>
    <row r="40">
      <c r="A40" s="1" t="s">
        <v>41</v>
      </c>
      <c r="B40" s="1" t="s">
        <v>42</v>
      </c>
      <c r="C40" s="1">
        <v>177.12</v>
      </c>
      <c r="D40" s="1">
        <v>182.94</v>
      </c>
      <c r="E40" s="1">
        <v>5.82</v>
      </c>
      <c r="F40" s="1">
        <v>0.0</v>
      </c>
      <c r="G40" s="1">
        <v>5.82</v>
      </c>
      <c r="H40" s="1">
        <v>168.0</v>
      </c>
      <c r="I40" s="1">
        <v>28.85</v>
      </c>
      <c r="J40" s="1">
        <v>28.87</v>
      </c>
      <c r="K40" s="1" t="s">
        <v>59</v>
      </c>
      <c r="L40" s="1">
        <v>0.0</v>
      </c>
      <c r="M40" s="1">
        <v>168.0</v>
      </c>
    </row>
    <row r="41">
      <c r="A41" s="1" t="s">
        <v>41</v>
      </c>
      <c r="B41" s="1" t="s">
        <v>42</v>
      </c>
      <c r="C41" s="1">
        <v>183.11</v>
      </c>
      <c r="D41" s="1">
        <v>188.0</v>
      </c>
      <c r="E41" s="1">
        <v>4.89</v>
      </c>
      <c r="F41" s="1">
        <v>0.0</v>
      </c>
      <c r="G41" s="1">
        <v>4.88</v>
      </c>
      <c r="H41" s="1">
        <v>168.0</v>
      </c>
      <c r="I41" s="1">
        <v>34.37</v>
      </c>
      <c r="J41" s="1">
        <v>34.4</v>
      </c>
      <c r="K41" s="1" t="s">
        <v>59</v>
      </c>
      <c r="L41" s="1">
        <v>0.0</v>
      </c>
      <c r="M41" s="1">
        <v>168.0</v>
      </c>
    </row>
    <row r="42">
      <c r="A42" s="1" t="s">
        <v>41</v>
      </c>
      <c r="B42" s="1" t="s">
        <v>42</v>
      </c>
      <c r="C42" s="1">
        <v>188.2</v>
      </c>
      <c r="D42" s="1">
        <v>195.12</v>
      </c>
      <c r="E42" s="1">
        <v>6.92</v>
      </c>
      <c r="F42" s="1">
        <v>0.0</v>
      </c>
      <c r="G42" s="1">
        <v>6.92</v>
      </c>
      <c r="H42" s="1">
        <v>160.0</v>
      </c>
      <c r="I42" s="1">
        <v>23.11</v>
      </c>
      <c r="J42" s="1">
        <v>23.11</v>
      </c>
      <c r="K42" s="1" t="s">
        <v>43</v>
      </c>
      <c r="L42" s="1">
        <v>-160.0</v>
      </c>
      <c r="M42" s="1">
        <v>0.0</v>
      </c>
    </row>
    <row r="43">
      <c r="A43" s="1" t="s">
        <v>41</v>
      </c>
      <c r="B43" s="1" t="s">
        <v>42</v>
      </c>
      <c r="C43" s="1">
        <v>195.29</v>
      </c>
      <c r="D43" s="1">
        <v>197.61</v>
      </c>
      <c r="E43" s="1">
        <v>2.32</v>
      </c>
      <c r="F43" s="1">
        <v>0.0</v>
      </c>
      <c r="G43" s="1">
        <v>2.32</v>
      </c>
      <c r="H43" s="1">
        <v>168.0</v>
      </c>
      <c r="I43" s="1">
        <v>72.41</v>
      </c>
      <c r="J43" s="1">
        <v>72.47</v>
      </c>
      <c r="K43" s="1" t="s">
        <v>44</v>
      </c>
      <c r="L43" s="1">
        <v>84.0</v>
      </c>
      <c r="M43" s="1">
        <v>84.0</v>
      </c>
    </row>
    <row r="44">
      <c r="A44" s="1" t="s">
        <v>41</v>
      </c>
      <c r="B44" s="1" t="s">
        <v>42</v>
      </c>
      <c r="C44" s="1">
        <v>197.77</v>
      </c>
      <c r="D44" s="1">
        <v>200.05</v>
      </c>
      <c r="E44" s="1">
        <v>2.28</v>
      </c>
      <c r="F44" s="1">
        <v>0.0</v>
      </c>
      <c r="G44" s="1">
        <v>2.28</v>
      </c>
      <c r="H44" s="1">
        <v>168.0</v>
      </c>
      <c r="I44" s="1">
        <v>73.57</v>
      </c>
      <c r="J44" s="1">
        <v>73.63</v>
      </c>
      <c r="K44" s="1" t="s">
        <v>57</v>
      </c>
      <c r="L44" s="1">
        <v>76.0</v>
      </c>
      <c r="M44" s="1">
        <v>92.0</v>
      </c>
    </row>
    <row r="45">
      <c r="A45" s="1" t="s">
        <v>41</v>
      </c>
      <c r="B45" s="1" t="s">
        <v>42</v>
      </c>
      <c r="C45" s="1">
        <v>200.29</v>
      </c>
      <c r="D45" s="1">
        <v>205.76</v>
      </c>
      <c r="E45" s="1">
        <v>5.46</v>
      </c>
      <c r="F45" s="1">
        <v>0.0</v>
      </c>
      <c r="G45" s="1">
        <v>5.46</v>
      </c>
      <c r="H45" s="1">
        <v>168.0</v>
      </c>
      <c r="I45" s="1">
        <v>30.76</v>
      </c>
      <c r="J45" s="1">
        <v>30.78</v>
      </c>
      <c r="K45" s="1" t="s">
        <v>59</v>
      </c>
      <c r="L45" s="1">
        <v>0.0</v>
      </c>
      <c r="M45" s="1">
        <v>168.0</v>
      </c>
    </row>
    <row r="46">
      <c r="A46" s="1" t="s">
        <v>41</v>
      </c>
      <c r="B46" s="1" t="s">
        <v>42</v>
      </c>
      <c r="C46" s="1">
        <v>205.94</v>
      </c>
      <c r="D46" s="1">
        <v>211.12</v>
      </c>
      <c r="E46" s="1">
        <v>5.18</v>
      </c>
      <c r="F46" s="1">
        <v>0.0</v>
      </c>
      <c r="G46" s="1">
        <v>5.18</v>
      </c>
      <c r="H46" s="1">
        <v>168.0</v>
      </c>
      <c r="I46" s="1">
        <v>32.44</v>
      </c>
      <c r="J46" s="1">
        <v>32.46</v>
      </c>
      <c r="K46" s="1" t="s">
        <v>59</v>
      </c>
      <c r="L46" s="1">
        <v>0.0</v>
      </c>
      <c r="M46" s="1">
        <v>168.0</v>
      </c>
    </row>
    <row r="47">
      <c r="A47" s="1" t="s">
        <v>41</v>
      </c>
      <c r="B47" s="1" t="s">
        <v>42</v>
      </c>
      <c r="C47" s="1">
        <v>211.28</v>
      </c>
      <c r="D47" s="1">
        <v>219.81</v>
      </c>
      <c r="E47" s="1">
        <v>8.53</v>
      </c>
      <c r="F47" s="1">
        <v>0.0</v>
      </c>
      <c r="G47" s="1">
        <v>8.53</v>
      </c>
      <c r="H47" s="1">
        <v>160.0</v>
      </c>
      <c r="I47" s="1">
        <v>18.75</v>
      </c>
      <c r="J47" s="1">
        <v>18.75</v>
      </c>
      <c r="K47" s="1" t="s">
        <v>43</v>
      </c>
      <c r="L47" s="1">
        <v>-160.0</v>
      </c>
      <c r="M47" s="1">
        <v>0.0</v>
      </c>
    </row>
    <row r="48">
      <c r="A48" s="1" t="s">
        <v>41</v>
      </c>
      <c r="B48" s="1" t="s">
        <v>42</v>
      </c>
      <c r="C48" s="1">
        <v>219.88</v>
      </c>
      <c r="D48" s="1">
        <v>222.06</v>
      </c>
      <c r="E48" s="1">
        <v>2.18</v>
      </c>
      <c r="F48" s="1">
        <v>0.0</v>
      </c>
      <c r="G48" s="1">
        <v>2.18</v>
      </c>
      <c r="H48" s="1">
        <v>168.0</v>
      </c>
      <c r="I48" s="1">
        <v>77.03</v>
      </c>
      <c r="J48" s="1">
        <v>77.08</v>
      </c>
      <c r="K48" s="1" t="s">
        <v>44</v>
      </c>
      <c r="L48" s="1">
        <v>84.0</v>
      </c>
      <c r="M48" s="1">
        <v>84.0</v>
      </c>
    </row>
    <row r="49">
      <c r="A49" s="1" t="s">
        <v>41</v>
      </c>
      <c r="B49" s="1" t="s">
        <v>42</v>
      </c>
      <c r="C49" s="1">
        <v>222.27</v>
      </c>
      <c r="D49" s="1">
        <v>224.55</v>
      </c>
      <c r="E49" s="1">
        <v>2.28</v>
      </c>
      <c r="F49" s="1">
        <v>0.0</v>
      </c>
      <c r="G49" s="1">
        <v>2.28</v>
      </c>
      <c r="H49" s="1">
        <v>168.0</v>
      </c>
      <c r="I49" s="1">
        <v>73.58</v>
      </c>
      <c r="J49" s="1">
        <v>73.63</v>
      </c>
      <c r="K49" s="1" t="s">
        <v>57</v>
      </c>
      <c r="L49" s="1">
        <v>76.0</v>
      </c>
      <c r="M49" s="1">
        <v>92.0</v>
      </c>
    </row>
    <row r="50">
      <c r="A50" s="1" t="s">
        <v>41</v>
      </c>
      <c r="B50" s="1" t="s">
        <v>42</v>
      </c>
      <c r="C50" s="1">
        <v>225.38</v>
      </c>
      <c r="D50" s="1">
        <v>229.89</v>
      </c>
      <c r="E50" s="1">
        <v>4.51</v>
      </c>
      <c r="F50" s="1">
        <v>0.0</v>
      </c>
      <c r="G50" s="1">
        <v>4.5</v>
      </c>
      <c r="H50" s="1">
        <v>168.0</v>
      </c>
      <c r="I50" s="1">
        <v>37.27</v>
      </c>
      <c r="J50" s="1">
        <v>37.3</v>
      </c>
      <c r="K50" s="1" t="s">
        <v>59</v>
      </c>
      <c r="L50" s="1">
        <v>0.0</v>
      </c>
      <c r="M50" s="1">
        <v>168.0</v>
      </c>
    </row>
    <row r="51">
      <c r="A51" s="1" t="s">
        <v>41</v>
      </c>
      <c r="B51" s="1" t="s">
        <v>42</v>
      </c>
      <c r="C51" s="1">
        <v>230.12</v>
      </c>
      <c r="D51" s="1">
        <v>235.03</v>
      </c>
      <c r="E51" s="1">
        <v>4.91</v>
      </c>
      <c r="F51" s="1">
        <v>0.0</v>
      </c>
      <c r="G51" s="1">
        <v>4.91</v>
      </c>
      <c r="H51" s="1">
        <v>168.0</v>
      </c>
      <c r="I51" s="1">
        <v>34.19</v>
      </c>
      <c r="J51" s="1">
        <v>34.21</v>
      </c>
      <c r="K51" s="1" t="s">
        <v>59</v>
      </c>
      <c r="L51" s="1">
        <v>0.0</v>
      </c>
      <c r="M51" s="1">
        <v>168.0</v>
      </c>
    </row>
    <row r="52">
      <c r="A52" s="1" t="s">
        <v>41</v>
      </c>
      <c r="B52" s="1" t="s">
        <v>42</v>
      </c>
      <c r="C52" s="1">
        <v>235.19</v>
      </c>
      <c r="D52" s="1">
        <v>242.25</v>
      </c>
      <c r="E52" s="1">
        <v>7.06</v>
      </c>
      <c r="F52" s="1">
        <v>0.0</v>
      </c>
      <c r="G52" s="1">
        <v>7.06</v>
      </c>
      <c r="H52" s="1">
        <v>160.0</v>
      </c>
      <c r="I52" s="1">
        <v>22.66</v>
      </c>
      <c r="J52" s="1">
        <v>22.66</v>
      </c>
      <c r="K52" s="1" t="s">
        <v>43</v>
      </c>
      <c r="L52" s="1">
        <v>-160.0</v>
      </c>
      <c r="M52" s="1">
        <v>0.0</v>
      </c>
    </row>
    <row r="53">
      <c r="A53" s="1" t="s">
        <v>41</v>
      </c>
      <c r="B53" s="1" t="s">
        <v>42</v>
      </c>
      <c r="C53" s="1">
        <v>242.3</v>
      </c>
      <c r="D53" s="1">
        <v>244.45</v>
      </c>
      <c r="E53" s="1">
        <v>2.16</v>
      </c>
      <c r="F53" s="1">
        <v>0.0</v>
      </c>
      <c r="G53" s="1">
        <v>2.15</v>
      </c>
      <c r="H53" s="1">
        <v>168.0</v>
      </c>
      <c r="I53" s="1">
        <v>77.94</v>
      </c>
      <c r="J53" s="1">
        <v>77.99</v>
      </c>
      <c r="K53" s="1" t="s">
        <v>44</v>
      </c>
      <c r="L53" s="1">
        <v>84.0</v>
      </c>
      <c r="M53" s="1">
        <v>84.0</v>
      </c>
    </row>
    <row r="54">
      <c r="A54" s="1" t="s">
        <v>41</v>
      </c>
      <c r="B54" s="1" t="s">
        <v>42</v>
      </c>
      <c r="C54" s="1">
        <v>244.64</v>
      </c>
      <c r="D54" s="1">
        <v>247.77</v>
      </c>
      <c r="E54" s="1">
        <v>3.13</v>
      </c>
      <c r="F54" s="1">
        <v>0.0</v>
      </c>
      <c r="G54" s="1">
        <v>3.13</v>
      </c>
      <c r="H54" s="1">
        <v>168.0</v>
      </c>
      <c r="I54" s="1">
        <v>53.69</v>
      </c>
      <c r="J54" s="1">
        <v>53.72</v>
      </c>
      <c r="K54" s="1" t="s">
        <v>57</v>
      </c>
      <c r="L54" s="1">
        <v>76.0</v>
      </c>
      <c r="M54" s="1">
        <v>92.0</v>
      </c>
    </row>
    <row r="55">
      <c r="A55" s="1" t="s">
        <v>41</v>
      </c>
      <c r="B55" s="1" t="s">
        <v>42</v>
      </c>
      <c r="C55" s="1">
        <v>248.01</v>
      </c>
      <c r="D55" s="1">
        <v>252.67</v>
      </c>
      <c r="E55" s="1">
        <v>4.66</v>
      </c>
      <c r="F55" s="1">
        <v>0.0</v>
      </c>
      <c r="G55" s="1">
        <v>4.66</v>
      </c>
      <c r="H55" s="1">
        <v>168.0</v>
      </c>
      <c r="I55" s="1">
        <v>36.05</v>
      </c>
      <c r="J55" s="1">
        <v>36.08</v>
      </c>
      <c r="K55" s="1" t="s">
        <v>59</v>
      </c>
      <c r="L55" s="1">
        <v>0.0</v>
      </c>
      <c r="M55" s="1">
        <v>168.0</v>
      </c>
    </row>
    <row r="56">
      <c r="A56" s="1" t="s">
        <v>41</v>
      </c>
      <c r="B56" s="1" t="s">
        <v>42</v>
      </c>
      <c r="C56" s="1">
        <v>252.85</v>
      </c>
      <c r="D56" s="1">
        <v>257.73</v>
      </c>
      <c r="E56" s="1">
        <v>4.88</v>
      </c>
      <c r="F56" s="1">
        <v>0.0</v>
      </c>
      <c r="G56" s="1">
        <v>4.88</v>
      </c>
      <c r="H56" s="1">
        <v>168.0</v>
      </c>
      <c r="I56" s="1">
        <v>34.39</v>
      </c>
      <c r="J56" s="1">
        <v>34.42</v>
      </c>
      <c r="K56" s="1" t="s">
        <v>59</v>
      </c>
      <c r="L56" s="1">
        <v>0.0</v>
      </c>
      <c r="M56" s="1">
        <v>168.0</v>
      </c>
    </row>
    <row r="57">
      <c r="A57" s="1" t="s">
        <v>41</v>
      </c>
      <c r="B57" s="1" t="s">
        <v>42</v>
      </c>
      <c r="C57" s="1">
        <v>258.28</v>
      </c>
      <c r="D57" s="1">
        <v>266.96</v>
      </c>
      <c r="E57" s="1">
        <v>8.68</v>
      </c>
      <c r="F57" s="1">
        <v>0.0</v>
      </c>
      <c r="G57" s="1">
        <v>8.68</v>
      </c>
      <c r="H57" s="1">
        <v>160.0</v>
      </c>
      <c r="I57" s="1">
        <v>18.43</v>
      </c>
      <c r="J57" s="1">
        <v>18.43</v>
      </c>
      <c r="K57" s="1" t="s">
        <v>43</v>
      </c>
      <c r="L57" s="1">
        <v>-160.0</v>
      </c>
      <c r="M57" s="1">
        <v>0.0</v>
      </c>
    </row>
    <row r="58">
      <c r="A58" s="1" t="s">
        <v>41</v>
      </c>
      <c r="B58" s="1" t="s">
        <v>42</v>
      </c>
      <c r="C58" s="1">
        <v>267.13</v>
      </c>
      <c r="D58" s="1">
        <v>269.69</v>
      </c>
      <c r="E58" s="1">
        <v>2.56</v>
      </c>
      <c r="F58" s="1">
        <v>0.0</v>
      </c>
      <c r="G58" s="1">
        <v>2.56</v>
      </c>
      <c r="H58" s="1">
        <v>168.0</v>
      </c>
      <c r="I58" s="1">
        <v>65.67</v>
      </c>
      <c r="J58" s="1">
        <v>65.71</v>
      </c>
      <c r="K58" s="1" t="s">
        <v>44</v>
      </c>
      <c r="L58" s="1">
        <v>84.0</v>
      </c>
      <c r="M58" s="1">
        <v>84.0</v>
      </c>
    </row>
    <row r="59">
      <c r="A59" s="1" t="s">
        <v>41</v>
      </c>
      <c r="B59" s="1" t="s">
        <v>42</v>
      </c>
      <c r="C59" s="1">
        <v>269.83</v>
      </c>
      <c r="D59" s="1">
        <v>272.61</v>
      </c>
      <c r="E59" s="1">
        <v>2.78</v>
      </c>
      <c r="F59" s="1">
        <v>0.0</v>
      </c>
      <c r="G59" s="1">
        <v>2.78</v>
      </c>
      <c r="H59" s="1">
        <v>168.0</v>
      </c>
      <c r="I59" s="1">
        <v>60.42</v>
      </c>
      <c r="J59" s="1">
        <v>60.46</v>
      </c>
      <c r="K59" s="1" t="s">
        <v>57</v>
      </c>
      <c r="L59" s="1">
        <v>76.0</v>
      </c>
      <c r="M59" s="1">
        <v>92.0</v>
      </c>
    </row>
    <row r="60">
      <c r="A60" s="1" t="s">
        <v>41</v>
      </c>
      <c r="B60" s="1" t="s">
        <v>42</v>
      </c>
      <c r="C60" s="1">
        <v>272.99</v>
      </c>
      <c r="D60" s="1">
        <v>277.49</v>
      </c>
      <c r="E60" s="1">
        <v>4.5</v>
      </c>
      <c r="F60" s="1">
        <v>0.0</v>
      </c>
      <c r="G60" s="1">
        <v>4.49</v>
      </c>
      <c r="H60" s="1">
        <v>168.0</v>
      </c>
      <c r="I60" s="1">
        <v>37.37</v>
      </c>
      <c r="J60" s="1">
        <v>37.39</v>
      </c>
      <c r="K60" s="1" t="s">
        <v>59</v>
      </c>
      <c r="L60" s="1">
        <v>0.0</v>
      </c>
      <c r="M60" s="1">
        <v>168.0</v>
      </c>
    </row>
    <row r="61">
      <c r="A61" s="1" t="s">
        <v>41</v>
      </c>
      <c r="B61" s="1" t="s">
        <v>42</v>
      </c>
      <c r="C61" s="1">
        <v>277.66</v>
      </c>
      <c r="D61" s="1">
        <v>282.77</v>
      </c>
      <c r="E61" s="1">
        <v>5.11</v>
      </c>
      <c r="F61" s="1">
        <v>0.0</v>
      </c>
      <c r="G61" s="1">
        <v>5.11</v>
      </c>
      <c r="H61" s="1">
        <v>168.0</v>
      </c>
      <c r="I61" s="1">
        <v>32.87</v>
      </c>
      <c r="J61" s="1">
        <v>32.89</v>
      </c>
      <c r="K61" s="1" t="s">
        <v>59</v>
      </c>
      <c r="L61" s="1">
        <v>0.0</v>
      </c>
      <c r="M61" s="1">
        <v>168.0</v>
      </c>
    </row>
    <row r="62">
      <c r="A62" s="1" t="s">
        <v>41</v>
      </c>
      <c r="B62" s="1" t="s">
        <v>42</v>
      </c>
      <c r="C62" s="1">
        <v>283.03</v>
      </c>
      <c r="D62" s="1">
        <v>290.18</v>
      </c>
      <c r="E62" s="1">
        <v>7.15</v>
      </c>
      <c r="F62" s="1">
        <v>0.0</v>
      </c>
      <c r="G62" s="1">
        <v>7.15</v>
      </c>
      <c r="H62" s="1">
        <v>160.0</v>
      </c>
      <c r="I62" s="1">
        <v>22.39</v>
      </c>
      <c r="J62" s="1">
        <v>22.39</v>
      </c>
      <c r="K62" s="1" t="s">
        <v>43</v>
      </c>
      <c r="L62" s="1">
        <v>-160.0</v>
      </c>
      <c r="M62" s="1">
        <v>0.0</v>
      </c>
    </row>
    <row r="63">
      <c r="A63" s="1" t="s">
        <v>41</v>
      </c>
      <c r="B63" s="1" t="s">
        <v>42</v>
      </c>
      <c r="C63" s="1">
        <v>290.25</v>
      </c>
      <c r="D63" s="1">
        <v>292.3</v>
      </c>
      <c r="E63" s="1">
        <v>2.05</v>
      </c>
      <c r="F63" s="1">
        <v>0.0</v>
      </c>
      <c r="G63" s="1">
        <v>2.05</v>
      </c>
      <c r="H63" s="1">
        <v>168.0</v>
      </c>
      <c r="I63" s="1">
        <v>81.91</v>
      </c>
      <c r="J63" s="1">
        <v>81.98</v>
      </c>
      <c r="K63" s="1" t="s">
        <v>44</v>
      </c>
      <c r="L63" s="1">
        <v>84.0</v>
      </c>
      <c r="M63" s="1">
        <v>84.0</v>
      </c>
    </row>
    <row r="64">
      <c r="A64" s="1" t="s">
        <v>41</v>
      </c>
      <c r="B64" s="1" t="s">
        <v>42</v>
      </c>
      <c r="C64" s="1">
        <v>292.42</v>
      </c>
      <c r="D64" s="1">
        <v>295.32</v>
      </c>
      <c r="E64" s="1">
        <v>2.89</v>
      </c>
      <c r="F64" s="1">
        <v>0.0</v>
      </c>
      <c r="G64" s="1">
        <v>2.89</v>
      </c>
      <c r="H64" s="1">
        <v>168.0</v>
      </c>
      <c r="I64" s="1">
        <v>58.1</v>
      </c>
      <c r="J64" s="1">
        <v>58.14</v>
      </c>
      <c r="K64" s="1" t="s">
        <v>57</v>
      </c>
      <c r="L64" s="1">
        <v>76.0</v>
      </c>
      <c r="M64" s="1">
        <v>92.0</v>
      </c>
    </row>
    <row r="65">
      <c r="A65" s="1" t="s">
        <v>41</v>
      </c>
      <c r="B65" s="1" t="s">
        <v>42</v>
      </c>
      <c r="C65" s="1">
        <v>295.47</v>
      </c>
      <c r="D65" s="1">
        <v>299.87</v>
      </c>
      <c r="E65" s="1">
        <v>4.4</v>
      </c>
      <c r="F65" s="1">
        <v>0.0</v>
      </c>
      <c r="G65" s="1">
        <v>4.39</v>
      </c>
      <c r="H65" s="1">
        <v>168.0</v>
      </c>
      <c r="I65" s="1">
        <v>38.21</v>
      </c>
      <c r="J65" s="1">
        <v>38.24</v>
      </c>
      <c r="K65" s="1" t="s">
        <v>59</v>
      </c>
      <c r="L65" s="1">
        <v>0.0</v>
      </c>
      <c r="M65" s="1">
        <v>168.0</v>
      </c>
    </row>
    <row r="66">
      <c r="A66" s="1" t="s">
        <v>41</v>
      </c>
      <c r="B66" s="1" t="s">
        <v>42</v>
      </c>
      <c r="C66" s="1">
        <v>300.01</v>
      </c>
      <c r="D66" s="1">
        <v>305.24</v>
      </c>
      <c r="E66" s="1">
        <v>5.24</v>
      </c>
      <c r="F66" s="1">
        <v>0.0</v>
      </c>
      <c r="G66" s="1">
        <v>5.23</v>
      </c>
      <c r="H66" s="1">
        <v>168.0</v>
      </c>
      <c r="I66" s="1">
        <v>32.09</v>
      </c>
      <c r="J66" s="1">
        <v>32.11</v>
      </c>
      <c r="K66" s="1" t="s">
        <v>59</v>
      </c>
      <c r="L66" s="1">
        <v>0.0</v>
      </c>
      <c r="M66" s="1">
        <v>168.0</v>
      </c>
    </row>
    <row r="67">
      <c r="A67" s="1" t="s">
        <v>41</v>
      </c>
      <c r="B67" s="1" t="s">
        <v>42</v>
      </c>
      <c r="C67" s="1">
        <v>305.52</v>
      </c>
      <c r="D67" s="1">
        <v>313.96</v>
      </c>
      <c r="E67" s="1">
        <v>8.44</v>
      </c>
      <c r="F67" s="1">
        <v>0.0</v>
      </c>
      <c r="G67" s="1">
        <v>8.44</v>
      </c>
      <c r="H67" s="1">
        <v>160.0</v>
      </c>
      <c r="I67" s="1">
        <v>18.96</v>
      </c>
      <c r="J67" s="1">
        <v>18.96</v>
      </c>
      <c r="K67" s="1" t="s">
        <v>43</v>
      </c>
      <c r="L67" s="1">
        <v>-160.0</v>
      </c>
      <c r="M67" s="1">
        <v>0.0</v>
      </c>
    </row>
    <row r="68">
      <c r="A68" s="1" t="s">
        <v>41</v>
      </c>
      <c r="B68" s="1" t="s">
        <v>42</v>
      </c>
      <c r="C68" s="1">
        <v>314.06</v>
      </c>
      <c r="D68" s="1">
        <v>316.51</v>
      </c>
      <c r="E68" s="1">
        <v>2.45</v>
      </c>
      <c r="F68" s="1">
        <v>0.0</v>
      </c>
      <c r="G68" s="1">
        <v>2.45</v>
      </c>
      <c r="H68" s="1">
        <v>168.0</v>
      </c>
      <c r="I68" s="1">
        <v>68.53</v>
      </c>
      <c r="J68" s="1">
        <v>68.58</v>
      </c>
      <c r="K68" s="1" t="s">
        <v>44</v>
      </c>
      <c r="L68" s="1">
        <v>84.0</v>
      </c>
      <c r="M68" s="1">
        <v>84.0</v>
      </c>
    </row>
    <row r="69">
      <c r="A69" s="1" t="s">
        <v>41</v>
      </c>
      <c r="B69" s="1" t="s">
        <v>42</v>
      </c>
      <c r="C69" s="1">
        <v>316.7</v>
      </c>
      <c r="D69" s="1">
        <v>319.38</v>
      </c>
      <c r="E69" s="1">
        <v>2.68</v>
      </c>
      <c r="F69" s="1">
        <v>0.0</v>
      </c>
      <c r="G69" s="1">
        <v>2.67</v>
      </c>
      <c r="H69" s="1">
        <v>168.0</v>
      </c>
      <c r="I69" s="1">
        <v>62.79</v>
      </c>
      <c r="J69" s="1">
        <v>62.83</v>
      </c>
      <c r="K69" s="1" t="s">
        <v>57</v>
      </c>
      <c r="L69" s="1">
        <v>76.0</v>
      </c>
      <c r="M69" s="1">
        <v>92.0</v>
      </c>
    </row>
    <row r="70">
      <c r="A70" s="1" t="s">
        <v>41</v>
      </c>
      <c r="B70" s="1" t="s">
        <v>42</v>
      </c>
      <c r="C70" s="1">
        <v>319.61</v>
      </c>
      <c r="D70" s="1">
        <v>324.15</v>
      </c>
      <c r="E70" s="1">
        <v>4.54</v>
      </c>
      <c r="F70" s="1">
        <v>0.0</v>
      </c>
      <c r="G70" s="1">
        <v>4.53</v>
      </c>
      <c r="H70" s="1">
        <v>168.0</v>
      </c>
      <c r="I70" s="1">
        <v>37.03</v>
      </c>
      <c r="J70" s="1">
        <v>37.06</v>
      </c>
      <c r="K70" s="1" t="s">
        <v>59</v>
      </c>
      <c r="L70" s="1">
        <v>0.0</v>
      </c>
      <c r="M70" s="1">
        <v>168.0</v>
      </c>
    </row>
    <row r="71">
      <c r="A71" s="1" t="s">
        <v>41</v>
      </c>
      <c r="B71" s="1" t="s">
        <v>42</v>
      </c>
      <c r="C71" s="1">
        <v>324.39</v>
      </c>
      <c r="D71" s="1">
        <v>328.95</v>
      </c>
      <c r="E71" s="1">
        <v>4.56</v>
      </c>
      <c r="F71" s="1">
        <v>0.0</v>
      </c>
      <c r="G71" s="1">
        <v>4.55</v>
      </c>
      <c r="H71" s="1">
        <v>168.0</v>
      </c>
      <c r="I71" s="1">
        <v>36.86</v>
      </c>
      <c r="J71" s="1">
        <v>36.89</v>
      </c>
      <c r="K71" s="1" t="s">
        <v>59</v>
      </c>
      <c r="L71" s="1">
        <v>0.0</v>
      </c>
      <c r="M71" s="1">
        <v>168.0</v>
      </c>
    </row>
    <row r="72">
      <c r="A72" s="1" t="s">
        <v>41</v>
      </c>
      <c r="B72" s="1" t="s">
        <v>42</v>
      </c>
      <c r="C72" s="1">
        <v>329.22</v>
      </c>
      <c r="D72" s="1">
        <v>337.56</v>
      </c>
      <c r="E72" s="1">
        <v>8.34</v>
      </c>
      <c r="F72" s="1">
        <v>0.0</v>
      </c>
      <c r="G72" s="1">
        <v>8.34</v>
      </c>
      <c r="H72" s="1">
        <v>160.0</v>
      </c>
      <c r="I72" s="1">
        <v>19.18</v>
      </c>
      <c r="J72" s="1">
        <v>19.18</v>
      </c>
      <c r="K72" s="1" t="s">
        <v>43</v>
      </c>
      <c r="L72" s="1">
        <v>-160.0</v>
      </c>
      <c r="M72" s="1">
        <v>0.0</v>
      </c>
    </row>
    <row r="73">
      <c r="A73" s="1" t="s">
        <v>41</v>
      </c>
      <c r="B73" s="1" t="s">
        <v>42</v>
      </c>
      <c r="C73" s="1">
        <v>337.59</v>
      </c>
      <c r="D73" s="1">
        <v>341.48</v>
      </c>
      <c r="E73" s="1">
        <v>3.89</v>
      </c>
      <c r="F73" s="1">
        <v>0.0</v>
      </c>
      <c r="G73" s="1">
        <v>3.88</v>
      </c>
      <c r="H73" s="1">
        <v>168.0</v>
      </c>
      <c r="I73" s="1">
        <v>43.24</v>
      </c>
      <c r="J73" s="1">
        <v>43.26</v>
      </c>
      <c r="K73" s="1" t="s">
        <v>44</v>
      </c>
      <c r="L73" s="1">
        <v>84.0</v>
      </c>
      <c r="M73" s="1">
        <v>84.0</v>
      </c>
    </row>
    <row r="74">
      <c r="A74" s="1" t="s">
        <v>41</v>
      </c>
      <c r="B74" s="1" t="s">
        <v>42</v>
      </c>
      <c r="C74" s="1">
        <v>341.69</v>
      </c>
      <c r="D74" s="1">
        <v>344.47</v>
      </c>
      <c r="E74" s="1">
        <v>2.78</v>
      </c>
      <c r="F74" s="1">
        <v>0.0</v>
      </c>
      <c r="G74" s="1">
        <v>2.78</v>
      </c>
      <c r="H74" s="1">
        <v>168.0</v>
      </c>
      <c r="I74" s="1">
        <v>60.39</v>
      </c>
      <c r="J74" s="1">
        <v>60.44</v>
      </c>
      <c r="K74" s="1" t="s">
        <v>57</v>
      </c>
      <c r="L74" s="1">
        <v>76.0</v>
      </c>
      <c r="M74" s="1">
        <v>92.0</v>
      </c>
    </row>
    <row r="75">
      <c r="A75" s="1" t="s">
        <v>41</v>
      </c>
      <c r="B75" s="1" t="s">
        <v>42</v>
      </c>
      <c r="C75" s="1">
        <v>344.71</v>
      </c>
      <c r="D75" s="1">
        <v>349.3</v>
      </c>
      <c r="E75" s="1">
        <v>4.59</v>
      </c>
      <c r="F75" s="1">
        <v>0.0</v>
      </c>
      <c r="G75" s="1">
        <v>4.59</v>
      </c>
      <c r="H75" s="1">
        <v>168.0</v>
      </c>
      <c r="I75" s="1">
        <v>36.61</v>
      </c>
      <c r="J75" s="1">
        <v>36.64</v>
      </c>
      <c r="K75" s="1" t="s">
        <v>59</v>
      </c>
      <c r="L75" s="1">
        <v>0.0</v>
      </c>
      <c r="M75" s="1">
        <v>168.0</v>
      </c>
    </row>
    <row r="76">
      <c r="A76" s="1" t="s">
        <v>41</v>
      </c>
      <c r="B76" s="1" t="s">
        <v>42</v>
      </c>
      <c r="C76" s="1">
        <v>349.51</v>
      </c>
      <c r="D76" s="1">
        <v>355.24</v>
      </c>
      <c r="E76" s="1">
        <v>5.73</v>
      </c>
      <c r="F76" s="1">
        <v>0.0</v>
      </c>
      <c r="G76" s="1">
        <v>5.73</v>
      </c>
      <c r="H76" s="1">
        <v>168.0</v>
      </c>
      <c r="I76" s="1">
        <v>29.31</v>
      </c>
      <c r="J76" s="1">
        <v>29.33</v>
      </c>
      <c r="K76" s="1" t="s">
        <v>59</v>
      </c>
      <c r="L76" s="1">
        <v>0.0</v>
      </c>
      <c r="M76" s="1">
        <v>168.0</v>
      </c>
    </row>
    <row r="77">
      <c r="A77" s="1" t="s">
        <v>41</v>
      </c>
      <c r="B77" s="1" t="s">
        <v>42</v>
      </c>
      <c r="C77" s="1">
        <v>355.46</v>
      </c>
      <c r="D77" s="1">
        <v>363.35</v>
      </c>
      <c r="E77" s="1">
        <v>7.89</v>
      </c>
      <c r="F77" s="1">
        <v>0.0</v>
      </c>
      <c r="G77" s="1">
        <v>7.89</v>
      </c>
      <c r="H77" s="1">
        <v>160.0</v>
      </c>
      <c r="I77" s="1">
        <v>20.28</v>
      </c>
      <c r="J77" s="1">
        <v>20.28</v>
      </c>
      <c r="K77" s="1" t="s">
        <v>43</v>
      </c>
      <c r="L77" s="1">
        <v>-160.0</v>
      </c>
      <c r="M77" s="1">
        <v>0.0</v>
      </c>
    </row>
    <row r="78">
      <c r="A78" s="1" t="s">
        <v>41</v>
      </c>
      <c r="B78" s="1" t="s">
        <v>42</v>
      </c>
      <c r="C78" s="1">
        <v>363.38</v>
      </c>
      <c r="D78" s="1">
        <v>366.07</v>
      </c>
      <c r="E78" s="1">
        <v>2.69</v>
      </c>
      <c r="F78" s="1">
        <v>0.0</v>
      </c>
      <c r="G78" s="1">
        <v>2.68</v>
      </c>
      <c r="H78" s="1">
        <v>168.0</v>
      </c>
      <c r="I78" s="1">
        <v>62.56</v>
      </c>
      <c r="J78" s="1">
        <v>62.6</v>
      </c>
      <c r="K78" s="1" t="s">
        <v>44</v>
      </c>
      <c r="L78" s="1">
        <v>84.0</v>
      </c>
      <c r="M78" s="1">
        <v>84.0</v>
      </c>
    </row>
    <row r="79">
      <c r="A79" s="1" t="s">
        <v>41</v>
      </c>
      <c r="B79" s="1" t="s">
        <v>42</v>
      </c>
      <c r="C79" s="1">
        <v>366.29</v>
      </c>
      <c r="D79" s="1">
        <v>369.15</v>
      </c>
      <c r="E79" s="1">
        <v>2.86</v>
      </c>
      <c r="F79" s="1">
        <v>0.0</v>
      </c>
      <c r="G79" s="1">
        <v>2.86</v>
      </c>
      <c r="H79" s="1">
        <v>168.0</v>
      </c>
      <c r="I79" s="1">
        <v>58.78</v>
      </c>
      <c r="J79" s="1">
        <v>58.81</v>
      </c>
      <c r="K79" s="1" t="s">
        <v>57</v>
      </c>
      <c r="L79" s="1">
        <v>76.0</v>
      </c>
      <c r="M79" s="1">
        <v>92.0</v>
      </c>
    </row>
    <row r="80">
      <c r="A80" s="1" t="s">
        <v>41</v>
      </c>
      <c r="B80" s="1" t="s">
        <v>42</v>
      </c>
      <c r="C80" s="1">
        <v>369.65</v>
      </c>
      <c r="D80" s="1">
        <v>374.3</v>
      </c>
      <c r="E80" s="1">
        <v>4.65</v>
      </c>
      <c r="F80" s="1">
        <v>0.0</v>
      </c>
      <c r="G80" s="1">
        <v>4.65</v>
      </c>
      <c r="H80" s="1">
        <v>168.0</v>
      </c>
      <c r="I80" s="1">
        <v>36.12</v>
      </c>
      <c r="J80" s="1">
        <v>36.14</v>
      </c>
      <c r="K80" s="1" t="s">
        <v>59</v>
      </c>
      <c r="L80" s="1">
        <v>0.0</v>
      </c>
      <c r="M80" s="1">
        <v>168.0</v>
      </c>
    </row>
    <row r="81">
      <c r="A81" s="1" t="s">
        <v>41</v>
      </c>
      <c r="B81" s="1" t="s">
        <v>42</v>
      </c>
      <c r="C81" s="1">
        <v>374.56</v>
      </c>
      <c r="D81" s="1">
        <v>378.84</v>
      </c>
      <c r="E81" s="1">
        <v>4.28</v>
      </c>
      <c r="F81" s="1">
        <v>0.0</v>
      </c>
      <c r="G81" s="1">
        <v>4.28</v>
      </c>
      <c r="H81" s="1">
        <v>168.0</v>
      </c>
      <c r="I81" s="1">
        <v>39.22</v>
      </c>
      <c r="J81" s="1">
        <v>39.25</v>
      </c>
      <c r="K81" s="1" t="s">
        <v>59</v>
      </c>
      <c r="L81" s="1">
        <v>0.0</v>
      </c>
      <c r="M81" s="1">
        <v>168.0</v>
      </c>
    </row>
    <row r="82">
      <c r="A82" s="1" t="s">
        <v>41</v>
      </c>
      <c r="B82" s="1" t="s">
        <v>42</v>
      </c>
      <c r="C82" s="1">
        <v>379.46</v>
      </c>
      <c r="D82" s="1">
        <v>387.18</v>
      </c>
      <c r="E82" s="1">
        <v>7.72</v>
      </c>
      <c r="F82" s="1">
        <v>0.0</v>
      </c>
      <c r="G82" s="1">
        <v>7.72</v>
      </c>
      <c r="H82" s="1">
        <v>160.0</v>
      </c>
      <c r="I82" s="1">
        <v>20.73</v>
      </c>
      <c r="J82" s="1">
        <v>20.73</v>
      </c>
      <c r="K82" s="1" t="s">
        <v>43</v>
      </c>
      <c r="L82" s="1">
        <v>-160.0</v>
      </c>
      <c r="M82" s="1">
        <v>0.0</v>
      </c>
    </row>
    <row r="83">
      <c r="A83" s="1" t="s">
        <v>41</v>
      </c>
      <c r="B83" s="1" t="s">
        <v>42</v>
      </c>
      <c r="C83" s="1">
        <v>387.47</v>
      </c>
      <c r="D83" s="1">
        <v>389.47</v>
      </c>
      <c r="E83" s="1">
        <v>2.0</v>
      </c>
      <c r="F83" s="1">
        <v>0.0</v>
      </c>
      <c r="G83" s="1">
        <v>2.0</v>
      </c>
      <c r="H83" s="1">
        <v>168.0</v>
      </c>
      <c r="I83" s="1">
        <v>83.9</v>
      </c>
      <c r="J83" s="1">
        <v>83.97</v>
      </c>
      <c r="K83" s="1" t="s">
        <v>44</v>
      </c>
      <c r="L83" s="1">
        <v>84.0</v>
      </c>
      <c r="M83" s="1">
        <v>84.0</v>
      </c>
    </row>
    <row r="84">
      <c r="A84" s="1" t="s">
        <v>41</v>
      </c>
      <c r="B84" s="1" t="s">
        <v>42</v>
      </c>
      <c r="C84" s="1">
        <v>389.65</v>
      </c>
      <c r="D84" s="1">
        <v>392.23</v>
      </c>
      <c r="E84" s="1">
        <v>2.58</v>
      </c>
      <c r="F84" s="1">
        <v>0.0</v>
      </c>
      <c r="G84" s="1">
        <v>2.58</v>
      </c>
      <c r="H84" s="1">
        <v>168.0</v>
      </c>
      <c r="I84" s="1">
        <v>65.1</v>
      </c>
      <c r="J84" s="1">
        <v>65.14</v>
      </c>
      <c r="K84" s="1" t="s">
        <v>57</v>
      </c>
      <c r="L84" s="1">
        <v>76.0</v>
      </c>
      <c r="M84" s="1">
        <v>92.0</v>
      </c>
    </row>
    <row r="85">
      <c r="A85" s="1" t="s">
        <v>41</v>
      </c>
      <c r="B85" s="1" t="s">
        <v>42</v>
      </c>
      <c r="C85" s="1">
        <v>392.41</v>
      </c>
      <c r="D85" s="1">
        <v>397.05</v>
      </c>
      <c r="E85" s="1">
        <v>4.64</v>
      </c>
      <c r="F85" s="1">
        <v>0.0</v>
      </c>
      <c r="G85" s="1">
        <v>4.64</v>
      </c>
      <c r="H85" s="1">
        <v>168.0</v>
      </c>
      <c r="I85" s="1">
        <v>36.18</v>
      </c>
      <c r="J85" s="1">
        <v>36.21</v>
      </c>
      <c r="K85" s="1" t="s">
        <v>59</v>
      </c>
      <c r="L85" s="1">
        <v>0.0</v>
      </c>
      <c r="M85" s="1">
        <v>168.0</v>
      </c>
    </row>
    <row r="86">
      <c r="A86" s="1" t="s">
        <v>41</v>
      </c>
      <c r="B86" s="1" t="s">
        <v>42</v>
      </c>
      <c r="C86" s="1">
        <v>397.29</v>
      </c>
      <c r="D86" s="1">
        <v>402.89</v>
      </c>
      <c r="E86" s="1">
        <v>5.59</v>
      </c>
      <c r="F86" s="1">
        <v>0.0</v>
      </c>
      <c r="G86" s="1">
        <v>5.59</v>
      </c>
      <c r="H86" s="1">
        <v>168.0</v>
      </c>
      <c r="I86" s="1">
        <v>30.04</v>
      </c>
      <c r="J86" s="1">
        <v>30.06</v>
      </c>
      <c r="K86" s="1" t="s">
        <v>59</v>
      </c>
      <c r="L86" s="1">
        <v>0.0</v>
      </c>
      <c r="M86" s="1">
        <v>168.0</v>
      </c>
    </row>
    <row r="87">
      <c r="A87" s="1" t="s">
        <v>41</v>
      </c>
      <c r="B87" s="1" t="s">
        <v>42</v>
      </c>
      <c r="C87" s="1">
        <v>403.05</v>
      </c>
      <c r="D87" s="1">
        <v>413.45</v>
      </c>
      <c r="E87" s="1">
        <v>10.4</v>
      </c>
      <c r="F87" s="1">
        <v>0.0</v>
      </c>
      <c r="G87" s="1">
        <v>10.4</v>
      </c>
      <c r="H87" s="1">
        <v>160.0</v>
      </c>
      <c r="I87" s="1">
        <v>15.38</v>
      </c>
      <c r="J87" s="1">
        <v>15.38</v>
      </c>
      <c r="K87" s="1" t="s">
        <v>43</v>
      </c>
      <c r="L87" s="1">
        <v>-160.0</v>
      </c>
      <c r="M87" s="1">
        <v>0.0</v>
      </c>
    </row>
    <row r="88">
      <c r="A88" s="1" t="s">
        <v>41</v>
      </c>
      <c r="B88" s="1" t="s">
        <v>42</v>
      </c>
      <c r="C88" s="1">
        <v>414.04</v>
      </c>
      <c r="D88" s="1">
        <v>416.84</v>
      </c>
      <c r="E88" s="1">
        <v>2.8</v>
      </c>
      <c r="F88" s="1">
        <v>0.0</v>
      </c>
      <c r="G88" s="1">
        <v>2.79</v>
      </c>
      <c r="H88" s="1">
        <v>168.0</v>
      </c>
      <c r="I88" s="1">
        <v>60.1</v>
      </c>
      <c r="J88" s="1">
        <v>60.14</v>
      </c>
      <c r="K88" s="1" t="s">
        <v>44</v>
      </c>
      <c r="L88" s="1">
        <v>84.0</v>
      </c>
      <c r="M88" s="1">
        <v>84.0</v>
      </c>
    </row>
    <row r="89">
      <c r="A89" s="1" t="s">
        <v>41</v>
      </c>
      <c r="B89" s="1" t="s">
        <v>42</v>
      </c>
      <c r="C89" s="1">
        <v>417.44</v>
      </c>
      <c r="D89" s="1">
        <v>420.99</v>
      </c>
      <c r="E89" s="1">
        <v>3.55</v>
      </c>
      <c r="F89" s="1">
        <v>0.0</v>
      </c>
      <c r="G89" s="1">
        <v>3.55</v>
      </c>
      <c r="H89" s="1">
        <v>168.0</v>
      </c>
      <c r="I89" s="1">
        <v>47.34</v>
      </c>
      <c r="J89" s="1">
        <v>47.36</v>
      </c>
      <c r="K89" s="1" t="s">
        <v>57</v>
      </c>
      <c r="L89" s="1">
        <v>76.0</v>
      </c>
      <c r="M89" s="1">
        <v>92.0</v>
      </c>
    </row>
    <row r="90">
      <c r="A90" s="1" t="s">
        <v>41</v>
      </c>
      <c r="B90" s="1" t="s">
        <v>42</v>
      </c>
      <c r="C90" s="1">
        <v>421.19</v>
      </c>
      <c r="D90" s="1">
        <v>426.15</v>
      </c>
      <c r="E90" s="1">
        <v>4.96</v>
      </c>
      <c r="F90" s="1">
        <v>0.0</v>
      </c>
      <c r="G90" s="1">
        <v>4.96</v>
      </c>
      <c r="H90" s="1">
        <v>168.0</v>
      </c>
      <c r="I90" s="1">
        <v>33.86</v>
      </c>
      <c r="J90" s="1">
        <v>33.88</v>
      </c>
      <c r="K90" s="1" t="s">
        <v>59</v>
      </c>
      <c r="L90" s="1">
        <v>0.0</v>
      </c>
      <c r="M90" s="1">
        <v>168.0</v>
      </c>
    </row>
    <row r="91">
      <c r="A91" s="1" t="s">
        <v>41</v>
      </c>
      <c r="B91" s="1" t="s">
        <v>42</v>
      </c>
      <c r="C91" s="1">
        <v>426.34</v>
      </c>
      <c r="D91" s="1">
        <v>430.96</v>
      </c>
      <c r="E91" s="1">
        <v>4.62</v>
      </c>
      <c r="F91" s="1">
        <v>0.0</v>
      </c>
      <c r="G91" s="1">
        <v>4.61</v>
      </c>
      <c r="H91" s="1">
        <v>168.0</v>
      </c>
      <c r="I91" s="1">
        <v>36.39</v>
      </c>
      <c r="J91" s="1">
        <v>36.41</v>
      </c>
      <c r="K91" s="1" t="s">
        <v>59</v>
      </c>
      <c r="L91" s="1">
        <v>0.0</v>
      </c>
      <c r="M91" s="1">
        <v>168.0</v>
      </c>
    </row>
    <row r="92">
      <c r="A92" s="1" t="s">
        <v>41</v>
      </c>
      <c r="B92" s="1" t="s">
        <v>42</v>
      </c>
      <c r="C92" s="1">
        <v>431.18</v>
      </c>
      <c r="D92" s="1">
        <v>439.55</v>
      </c>
      <c r="E92" s="1">
        <v>8.37</v>
      </c>
      <c r="F92" s="1">
        <v>0.0</v>
      </c>
      <c r="G92" s="1">
        <v>8.37</v>
      </c>
      <c r="H92" s="1">
        <v>160.0</v>
      </c>
      <c r="I92" s="1">
        <v>19.11</v>
      </c>
      <c r="J92" s="1">
        <v>19.11</v>
      </c>
      <c r="K92" s="1" t="s">
        <v>43</v>
      </c>
      <c r="L92" s="1">
        <v>-160.0</v>
      </c>
      <c r="M92" s="1">
        <v>0.0</v>
      </c>
    </row>
    <row r="93">
      <c r="A93" s="1" t="s">
        <v>41</v>
      </c>
      <c r="B93" s="1" t="s">
        <v>42</v>
      </c>
      <c r="C93" s="1">
        <v>439.71</v>
      </c>
      <c r="D93" s="1">
        <v>441.93</v>
      </c>
      <c r="E93" s="1">
        <v>2.22</v>
      </c>
      <c r="F93" s="1">
        <v>0.0</v>
      </c>
      <c r="G93" s="1">
        <v>2.22</v>
      </c>
      <c r="H93" s="1">
        <v>168.0</v>
      </c>
      <c r="I93" s="1">
        <v>75.65</v>
      </c>
      <c r="J93" s="1">
        <v>75.71</v>
      </c>
      <c r="K93" s="1" t="s">
        <v>44</v>
      </c>
      <c r="L93" s="1">
        <v>84.0</v>
      </c>
      <c r="M93" s="1">
        <v>84.0</v>
      </c>
    </row>
    <row r="94">
      <c r="A94" s="1" t="s">
        <v>41</v>
      </c>
      <c r="B94" s="1" t="s">
        <v>42</v>
      </c>
      <c r="C94" s="1">
        <v>442.05</v>
      </c>
      <c r="D94" s="1">
        <v>445.21</v>
      </c>
      <c r="E94" s="1">
        <v>3.17</v>
      </c>
      <c r="F94" s="1">
        <v>0.0</v>
      </c>
      <c r="G94" s="1">
        <v>3.16</v>
      </c>
      <c r="H94" s="1">
        <v>168.0</v>
      </c>
      <c r="I94" s="1">
        <v>53.05</v>
      </c>
      <c r="J94" s="1">
        <v>53.09</v>
      </c>
      <c r="K94" s="1" t="s">
        <v>57</v>
      </c>
      <c r="L94" s="1">
        <v>76.0</v>
      </c>
      <c r="M94" s="1">
        <v>92.0</v>
      </c>
    </row>
    <row r="95">
      <c r="A95" s="1" t="s">
        <v>41</v>
      </c>
      <c r="B95" s="1" t="s">
        <v>42</v>
      </c>
      <c r="C95" s="1">
        <v>445.34</v>
      </c>
      <c r="D95" s="1">
        <v>449.78</v>
      </c>
      <c r="E95" s="1">
        <v>4.45</v>
      </c>
      <c r="F95" s="1">
        <v>0.0</v>
      </c>
      <c r="G95" s="1">
        <v>4.44</v>
      </c>
      <c r="H95" s="1">
        <v>168.0</v>
      </c>
      <c r="I95" s="1">
        <v>37.79</v>
      </c>
      <c r="J95" s="1">
        <v>37.82</v>
      </c>
      <c r="K95" s="1" t="s">
        <v>59</v>
      </c>
      <c r="L95" s="1">
        <v>0.0</v>
      </c>
      <c r="M95" s="1">
        <v>168.0</v>
      </c>
    </row>
    <row r="96">
      <c r="A96" s="1" t="s">
        <v>41</v>
      </c>
      <c r="B96" s="1" t="s">
        <v>42</v>
      </c>
      <c r="C96" s="1">
        <v>450.04</v>
      </c>
      <c r="D96" s="1">
        <v>454.67</v>
      </c>
      <c r="E96" s="1">
        <v>4.62</v>
      </c>
      <c r="F96" s="1">
        <v>0.0</v>
      </c>
      <c r="G96" s="1">
        <v>4.62</v>
      </c>
      <c r="H96" s="1">
        <v>168.0</v>
      </c>
      <c r="I96" s="1">
        <v>36.35</v>
      </c>
      <c r="J96" s="1">
        <v>36.38</v>
      </c>
      <c r="K96" s="1" t="s">
        <v>59</v>
      </c>
      <c r="L96" s="1">
        <v>0.0</v>
      </c>
      <c r="M96" s="1">
        <v>168.0</v>
      </c>
    </row>
    <row r="97">
      <c r="A97" s="1" t="s">
        <v>41</v>
      </c>
      <c r="B97" s="1" t="s">
        <v>42</v>
      </c>
      <c r="C97" s="1">
        <v>454.8</v>
      </c>
      <c r="D97" s="1">
        <v>461.59</v>
      </c>
      <c r="E97" s="1">
        <v>6.79</v>
      </c>
      <c r="F97" s="1">
        <v>0.0</v>
      </c>
      <c r="G97" s="1">
        <v>6.79</v>
      </c>
      <c r="H97" s="1">
        <v>160.0</v>
      </c>
      <c r="I97" s="1">
        <v>23.55</v>
      </c>
      <c r="J97" s="1">
        <v>23.55</v>
      </c>
      <c r="K97" s="1" t="s">
        <v>43</v>
      </c>
      <c r="L97" s="1">
        <v>-160.0</v>
      </c>
      <c r="M97" s="1">
        <v>0.0</v>
      </c>
    </row>
    <row r="98">
      <c r="A98" s="1" t="s">
        <v>41</v>
      </c>
      <c r="B98" s="1" t="s">
        <v>42</v>
      </c>
      <c r="C98" s="1">
        <v>461.64</v>
      </c>
      <c r="D98" s="1">
        <v>463.7</v>
      </c>
      <c r="E98" s="1">
        <v>2.06</v>
      </c>
      <c r="F98" s="1">
        <v>0.0</v>
      </c>
      <c r="G98" s="1">
        <v>2.06</v>
      </c>
      <c r="H98" s="1">
        <v>168.0</v>
      </c>
      <c r="I98" s="1">
        <v>81.38</v>
      </c>
      <c r="J98" s="1">
        <v>81.45</v>
      </c>
      <c r="K98" s="1" t="s">
        <v>44</v>
      </c>
      <c r="L98" s="1">
        <v>84.0</v>
      </c>
      <c r="M98" s="1">
        <v>84.0</v>
      </c>
    </row>
    <row r="99">
      <c r="A99" s="1" t="s">
        <v>41</v>
      </c>
      <c r="B99" s="1" t="s">
        <v>42</v>
      </c>
      <c r="C99" s="1">
        <v>463.84</v>
      </c>
      <c r="D99" s="1">
        <v>466.75</v>
      </c>
      <c r="E99" s="1">
        <v>2.91</v>
      </c>
      <c r="F99" s="1">
        <v>0.0</v>
      </c>
      <c r="G99" s="1">
        <v>2.91</v>
      </c>
      <c r="H99" s="1">
        <v>168.0</v>
      </c>
      <c r="I99" s="1">
        <v>57.75</v>
      </c>
      <c r="J99" s="1">
        <v>57.79</v>
      </c>
      <c r="K99" s="1" t="s">
        <v>57</v>
      </c>
      <c r="L99" s="1">
        <v>76.0</v>
      </c>
      <c r="M99" s="1">
        <v>92.0</v>
      </c>
    </row>
    <row r="100">
      <c r="A100" s="1" t="s">
        <v>41</v>
      </c>
      <c r="B100" s="1" t="s">
        <v>42</v>
      </c>
      <c r="C100" s="1">
        <v>466.9</v>
      </c>
      <c r="D100" s="1">
        <v>471.97</v>
      </c>
      <c r="E100" s="1">
        <v>5.07</v>
      </c>
      <c r="F100" s="1">
        <v>0.0</v>
      </c>
      <c r="G100" s="1">
        <v>5.07</v>
      </c>
      <c r="H100" s="1">
        <v>168.0</v>
      </c>
      <c r="I100" s="1">
        <v>33.14</v>
      </c>
      <c r="J100" s="1">
        <v>33.16</v>
      </c>
      <c r="K100" s="1" t="s">
        <v>59</v>
      </c>
      <c r="L100" s="1">
        <v>0.0</v>
      </c>
      <c r="M100" s="1">
        <v>168.0</v>
      </c>
    </row>
    <row r="101">
      <c r="A101" s="1" t="s">
        <v>41</v>
      </c>
      <c r="B101" s="1" t="s">
        <v>42</v>
      </c>
      <c r="C101" s="1">
        <v>472.14</v>
      </c>
      <c r="D101" s="1">
        <v>476.94</v>
      </c>
      <c r="E101" s="1">
        <v>4.81</v>
      </c>
      <c r="F101" s="1">
        <v>0.0</v>
      </c>
      <c r="G101" s="1">
        <v>4.8</v>
      </c>
      <c r="H101" s="1">
        <v>168.0</v>
      </c>
      <c r="I101" s="1">
        <v>34.96</v>
      </c>
      <c r="J101" s="1">
        <v>34.99</v>
      </c>
      <c r="K101" s="1" t="s">
        <v>59</v>
      </c>
      <c r="L101" s="1">
        <v>0.0</v>
      </c>
      <c r="M101" s="1">
        <v>168.0</v>
      </c>
    </row>
    <row r="105">
      <c r="A105" s="77" t="s">
        <v>45</v>
      </c>
    </row>
    <row r="106">
      <c r="A106" s="78" t="s">
        <v>46</v>
      </c>
      <c r="B106" s="79"/>
      <c r="C106" s="79"/>
      <c r="D106" s="79"/>
      <c r="E106" s="80">
        <f t="shared" ref="E106:J106" si="1">SUMIF($K$2:$K$103,"superdense",E1:E103)</f>
        <v>153.52</v>
      </c>
      <c r="F106" s="80">
        <f t="shared" si="1"/>
        <v>0</v>
      </c>
      <c r="G106" s="80">
        <f t="shared" si="1"/>
        <v>153.52</v>
      </c>
      <c r="H106" s="80">
        <f t="shared" si="1"/>
        <v>3200</v>
      </c>
      <c r="I106" s="80">
        <f t="shared" si="1"/>
        <v>431.58</v>
      </c>
      <c r="J106" s="80">
        <f t="shared" si="1"/>
        <v>431.58</v>
      </c>
      <c r="K106" s="80"/>
      <c r="L106" s="80">
        <f>IFERROR(__xludf.DUMMYFUNCTION("SUM(FILTER(L$1:L$103,$K$1:$K$103=""superdense""))"),1680.0)</f>
        <v>1680</v>
      </c>
      <c r="M106" s="80">
        <f>IFERROR(__xludf.DUMMYFUNCTION("SUM(FILTER(M1:M103,$K$1:$K$103=""superdense""))"),1680.0)</f>
        <v>1680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2.578</v>
      </c>
      <c r="F107" s="80">
        <f t="shared" ref="F107:J107" si="2">AVERAGEIF($K$2:$K$103,"superdense",F2:F103)</f>
        <v>0</v>
      </c>
      <c r="G107" s="80">
        <f t="shared" si="2"/>
        <v>2.575</v>
      </c>
      <c r="H107" s="80">
        <f t="shared" si="2"/>
        <v>168</v>
      </c>
      <c r="I107" s="80">
        <f t="shared" si="2"/>
        <v>67.864</v>
      </c>
      <c r="J107" s="80">
        <f t="shared" si="2"/>
        <v>67.913</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IFERROR(__xludf.DUMMYFUNCTION("MAX(FILTER(E1:E103,$K$1:$K$103=""superdense""))"),4.33)</f>
        <v>4.33</v>
      </c>
      <c r="F108" s="81">
        <f>IFERROR(__xludf.DUMMYFUNCTION("MAX(FILTER(F1:F103,$K$1:$K$103=""superdense""))"),0.0)</f>
        <v>0</v>
      </c>
      <c r="G108" s="81">
        <f>IFERROR(__xludf.DUMMYFUNCTION("MAX(FILTER(G1:G103,$K$1:$K$103=""superdense""))"),4.33)</f>
        <v>4.33</v>
      </c>
      <c r="H108" s="81">
        <f>IFERROR(__xludf.DUMMYFUNCTION("MAX(FILTER(H1:H103,$K$1:$K$103=""superdense""))"),168.0)</f>
        <v>168</v>
      </c>
      <c r="I108" s="81">
        <f>IFERROR(__xludf.DUMMYFUNCTION("MAX(FILTER(I1:I103,$K$1:$K$103=""superdense""))"),83.9)</f>
        <v>83.9</v>
      </c>
      <c r="J108" s="81">
        <f>IFERROR(__xludf.DUMMYFUNCTION("MAX(FILTER(J1:J103,$K$1:$K$103=""superdense""))"),83.97)</f>
        <v>83.97</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IFERROR(__xludf.DUMMYFUNCTION("MIN(FILTER(E1:E103,$K$1:$K$103=""superdense""))"),2.0)</f>
        <v>2</v>
      </c>
      <c r="F109" s="82">
        <f>IFERROR(__xludf.DUMMYFUNCTION("MIN(FILTER(F1:F103,$K$1:$K$103=""superdense""))"),0.0)</f>
        <v>0</v>
      </c>
      <c r="G109" s="82">
        <f>IFERROR(__xludf.DUMMYFUNCTION("MIN(FILTER(G1:G103,$K$1:$K$103=""superdense""))"),2.0)</f>
        <v>2</v>
      </c>
      <c r="H109" s="82">
        <f>IFERROR(__xludf.DUMMYFUNCTION("MIN(FILTER(H1:H103,$K$1:$K$103=""superdense""))"),168.0)</f>
        <v>168</v>
      </c>
      <c r="I109" s="82">
        <f>IFERROR(__xludf.DUMMYFUNCTION("MIN(FILTER(I1:I103,$K1:$K103=""superdense""))"),38.76)</f>
        <v>38.76</v>
      </c>
      <c r="J109" s="82">
        <f>IFERROR(__xludf.DUMMYFUNCTION("MIN(FILTER(J1:J103,$K1:$K103=""superdense""))"),38.78)</f>
        <v>38.78</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IFERROR(__xludf.DUMMYFUNCTION("MEDIAN(FILTER(E1:E103,$K$1:$K$103=""superdense""))"),2.435)</f>
        <v>2.435</v>
      </c>
      <c r="F110" s="83">
        <f>IFERROR(__xludf.DUMMYFUNCTION("MEDIAN(FILTER(F1:F103,$K$1:$K$103=""superdense""))"),0.0)</f>
        <v>0</v>
      </c>
      <c r="G110" s="83">
        <f>IFERROR(__xludf.DUMMYFUNCTION("MEDIAN(FILTER(G1:G103,$K$1:$K$103=""superdense""))"),2.435)</f>
        <v>2.435</v>
      </c>
      <c r="H110" s="83">
        <f>IFERROR(__xludf.DUMMYFUNCTION("MEDIAN(FILTER(H1:H103,$K$1:$K$103=""superdense""))"),168.0)</f>
        <v>168</v>
      </c>
      <c r="I110" s="83">
        <f>IFERROR(__xludf.DUMMYFUNCTION("MEDIAN(FILTER(I1:I103,$K$1:$K$103=""superdense""))"),68.97)</f>
        <v>68.97</v>
      </c>
      <c r="J110" s="83">
        <f>IFERROR(__xludf.DUMMYFUNCTION("MEDIAN(FILTER(J1:J103,$K$1:$K$103=""superdense""))"),69.02)</f>
        <v>69.02</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IFERROR(__xludf.DUMMYFUNCTION("STDEV.S(FILTER(E1:E103,$K$1:$K$103=""superdense""))"),0.6054628503532606)</f>
        <v>0.6054628504</v>
      </c>
      <c r="F111" s="83">
        <f>IFERROR(__xludf.DUMMYFUNCTION("STDEV.S(FILTER(F1:F103,$K$1:$K$103=""superdense""))"),0.0)</f>
        <v>0</v>
      </c>
      <c r="G111" s="83">
        <f>IFERROR(__xludf.DUMMYFUNCTION("STDEV.S(FILTER(G1:G103,$K$1:$K$103=""superdense""))"),0.6038778196395622)</f>
        <v>0.6038778196</v>
      </c>
      <c r="H111" s="83">
        <f>IFERROR(__xludf.DUMMYFUNCTION("STDEV.S(FILTER(H1:H103,$K$1:$K$103=""superdense""))"),0.0)</f>
        <v>0</v>
      </c>
      <c r="I111" s="83">
        <f>IFERROR(__xludf.DUMMYFUNCTION("STDEV.S(FILTER(I1:I103,$K$1:$K$103=""superdense""))"),12.430118092338212)</f>
        <v>12.43011809</v>
      </c>
      <c r="J111" s="83">
        <f>IFERROR(__xludf.DUMMYFUNCTION("STDEV.S(FILTER(J1:J103,$K$1:$K$103=""superdense""))"),12.44448434151917)</f>
        <v>12.44448434</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152.85</v>
      </c>
      <c r="F114" s="80">
        <f t="shared" si="3"/>
        <v>0</v>
      </c>
      <c r="G114" s="80">
        <f t="shared" si="3"/>
        <v>152.73</v>
      </c>
      <c r="H114" s="80">
        <f t="shared" si="3"/>
        <v>6720</v>
      </c>
      <c r="I114" s="80">
        <f t="shared" si="3"/>
        <v>1912.08</v>
      </c>
      <c r="J114" s="80">
        <f t="shared" si="3"/>
        <v>1913.43</v>
      </c>
      <c r="L114" s="80">
        <f>IFERROR(__xludf.DUMMYFUNCTION("SUM(FILTER(L$1:L$103,$K$1:$K$103=""normal""))"),0.0)</f>
        <v>0</v>
      </c>
      <c r="M114" s="80">
        <f>IFERROR(__xludf.DUMMYFUNCTION("SUM(FILTER(M9:M111,$K$1:$K$103=""normal""))"),3336.0)</f>
        <v>3336</v>
      </c>
    </row>
    <row r="115">
      <c r="A115" s="78" t="s">
        <v>47</v>
      </c>
      <c r="B115" s="79"/>
      <c r="C115" s="79"/>
      <c r="D115" s="79"/>
      <c r="E115" s="80">
        <f t="shared" ref="E115:J115" si="4">AVERAGEIF($K$1:$K$103,"normal",E$1:E$103)</f>
        <v>4.811</v>
      </c>
      <c r="F115" s="80">
        <f t="shared" si="4"/>
        <v>0</v>
      </c>
      <c r="G115" s="80">
        <f t="shared" si="4"/>
        <v>4.80675</v>
      </c>
      <c r="H115" s="80">
        <f t="shared" si="4"/>
        <v>168</v>
      </c>
      <c r="I115" s="80">
        <f t="shared" si="4"/>
        <v>35.37775</v>
      </c>
      <c r="J115" s="80">
        <f t="shared" si="4"/>
        <v>35.4035</v>
      </c>
      <c r="L115" s="80">
        <f>AVERAGEIF($K$2:$K$103,"normal",L10:L111)</f>
        <v>80.21052632</v>
      </c>
      <c r="M115" s="80">
        <f>AVERAGEIF($K$2:$K$103,"normal",M$2:M$103)</f>
        <v>168</v>
      </c>
    </row>
    <row r="116">
      <c r="A116" s="78" t="s">
        <v>48</v>
      </c>
      <c r="B116" s="79"/>
      <c r="C116" s="79"/>
      <c r="D116" s="79"/>
      <c r="E116" s="81">
        <f>IFERROR(__xludf.DUMMYFUNCTION("MAX(FILTER(E$1:E$103,$K$1:$K$103=""normal""))"),6.23)</f>
        <v>6.23</v>
      </c>
      <c r="F116" s="81">
        <f>IFERROR(__xludf.DUMMYFUNCTION("MAX(FILTER(F$1:F$103,$K$1:$K$103=""normal""))"),0.0)</f>
        <v>0</v>
      </c>
      <c r="G116" s="81">
        <f>IFERROR(__xludf.DUMMYFUNCTION("MAX(FILTER(G$1:G$103,$K$1:$K$103=""normal""))"),6.23)</f>
        <v>6.23</v>
      </c>
      <c r="H116" s="81">
        <f>IFERROR(__xludf.DUMMYFUNCTION("MAX(FILTER(H$1:H$103,$K$1:$K$103=""normal""))"),168.0)</f>
        <v>168</v>
      </c>
      <c r="I116" s="81">
        <f>IFERROR(__xludf.DUMMYFUNCTION("MAX(FILTER(I$1:I$103,$K$1:$K$103=""normal""))"),42.5)</f>
        <v>42.5</v>
      </c>
      <c r="J116" s="81">
        <f>IFERROR(__xludf.DUMMYFUNCTION("MAX(FILTER(J$1:J$103,$K$1:$K$103=""normal""))"),42.54)</f>
        <v>42.54</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IFERROR(__xludf.DUMMYFUNCTION("MIN(FILTER(E$1:E$103,$K$1:$K$103=""normal""))"),3.95)</f>
        <v>3.95</v>
      </c>
      <c r="F117" s="82">
        <f>IFERROR(__xludf.DUMMYFUNCTION("MIN(FILTER(F$1:F$103,$K$1:$K$103=""normal""))"),0.0)</f>
        <v>0</v>
      </c>
      <c r="G117" s="82">
        <f>IFERROR(__xludf.DUMMYFUNCTION("MIN(FILTER(G$1:G$103,$K$1:$K$103=""normal""))"),3.95)</f>
        <v>3.95</v>
      </c>
      <c r="H117" s="82">
        <f>IFERROR(__xludf.DUMMYFUNCTION("MIN(FILTER(H$1:H$103,$K$1:$K$103=""normal""))"),168.0)</f>
        <v>168</v>
      </c>
      <c r="I117" s="82">
        <f>IFERROR(__xludf.DUMMYFUNCTION("MIN(FILTER(I$1:I$103,$K$1:$K$103=""normal""))"),26.97)</f>
        <v>26.97</v>
      </c>
      <c r="J117" s="82">
        <f>IFERROR(__xludf.DUMMYFUNCTION("MIN(FILTER(J$1:J$103,$K$1:$K$103=""normal""))"),26.99)</f>
        <v>26.99</v>
      </c>
      <c r="L117" s="82">
        <f>IFERROR(__xludf.DUMMYFUNCTION("MIN(FILTER(L$1:L$103,$K9:$K111=""normal""))"),-160.0)</f>
        <v>-160</v>
      </c>
      <c r="M117" s="82">
        <f>IFERROR(__xludf.DUMMYFUNCTION("MIN(FILTER(M$1:M$103,$K9:$K111=""normal""))"),0.0)</f>
        <v>0</v>
      </c>
    </row>
    <row r="118">
      <c r="A118" s="78" t="s">
        <v>50</v>
      </c>
      <c r="B118" s="79"/>
      <c r="C118" s="79"/>
      <c r="D118" s="79"/>
      <c r="E118" s="83">
        <f>IFERROR(__xludf.DUMMYFUNCTION("MEDIAN(FILTER(E$1:E$103,$K$1:$K$103=""normal""))"),4.7)</f>
        <v>4.7</v>
      </c>
      <c r="F118" s="83">
        <f>IFERROR(__xludf.DUMMYFUNCTION("MEDIAN(FILTER(F$1:F$103,$K$1:$K$103=""normal""))"),0.0)</f>
        <v>0</v>
      </c>
      <c r="G118" s="83">
        <f>IFERROR(__xludf.DUMMYFUNCTION("MEDIAN(FILTER(G$1:G$103,$K$1:$K$103=""normal""))"),4.695)</f>
        <v>4.695</v>
      </c>
      <c r="H118" s="83">
        <f>IFERROR(__xludf.DUMMYFUNCTION("MEDIAN(FILTER(H$1:H$103,$K$1:$K$103=""normal""))"),168.0)</f>
        <v>168</v>
      </c>
      <c r="I118" s="83">
        <f>IFERROR(__xludf.DUMMYFUNCTION("MEDIAN(FILTER(I$1:I$103,$K$1:$K$103=""normal""))"),35.754999999999995)</f>
        <v>35.755</v>
      </c>
      <c r="J118" s="83">
        <f>IFERROR(__xludf.DUMMYFUNCTION("MEDIAN(FILTER(J$1:J$103,$K$1:$K$103=""normal""))"),35.785)</f>
        <v>35.785</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IFERROR(__xludf.DUMMYFUNCTION("STDEV.S(FILTER(E$1:E$103,$K$1:$K$103=""normal""))"),0.5648589567543753)</f>
        <v>0.5648589568</v>
      </c>
      <c r="F119" s="83">
        <f>IFERROR(__xludf.DUMMYFUNCTION("STDEV.S(FILTER(F$1:F$103,$K$1:$K$103=""normal""))"),0.0)</f>
        <v>0</v>
      </c>
      <c r="G119" s="83">
        <f>IFERROR(__xludf.DUMMYFUNCTION("STDEV.S(FILTER(G$1:G$103,$K$1:$K$103=""normal""))"),0.5655466495529019)</f>
        <v>0.5655466496</v>
      </c>
      <c r="H119" s="83">
        <f>IFERROR(__xludf.DUMMYFUNCTION("STDEV.S(FILTER(H$1:H$103,$K$1:$K$103=""normal""))"),0.0)</f>
        <v>0</v>
      </c>
      <c r="I119" s="83">
        <f>IFERROR(__xludf.DUMMYFUNCTION("STDEV.S(FILTER(I$1:I$103,$K$1:$K$103=""normal""))"),4.00820599776419)</f>
        <v>4.008205998</v>
      </c>
      <c r="J119" s="83">
        <f>IFERROR(__xludf.DUMMYFUNCTION("STDEV.S(FILTER(J$1:J$103,$K$1:$K$103=""normal""))"),4.012037368489213)</f>
        <v>4.012037368</v>
      </c>
      <c r="L119" s="83">
        <f>IFERROR(__xludf.DUMMYFUNCTION("STDEV.S(FILTER(L$1:L$103,$K$1:$K$103=""normal""))"),0.0)</f>
        <v>0</v>
      </c>
      <c r="M119" s="83">
        <f>IFERROR(__xludf.DUMMYFUNCTION("STDEV.S(FILTER(M$1:M$103,$K$1:$K$103=""normal""))"),0.0)</f>
        <v>0</v>
      </c>
    </row>
    <row r="130">
      <c r="A130" s="77" t="s">
        <v>53</v>
      </c>
      <c r="B130" s="3">
        <f>SUMIF(K2:K103, "epr",H2:H103)</f>
        <v>3200</v>
      </c>
    </row>
    <row r="131">
      <c r="A131" s="77" t="s">
        <v>54</v>
      </c>
      <c r="B131" s="3">
        <f>SUM(H2:H103)-B130</f>
        <v>13440</v>
      </c>
    </row>
    <row r="132">
      <c r="A132" s="77" t="s">
        <v>55</v>
      </c>
      <c r="B132" s="3">
        <f>SUM(M2:M103)</f>
        <v>10240</v>
      </c>
    </row>
    <row r="133">
      <c r="A133" s="77" t="s">
        <v>56</v>
      </c>
      <c r="B133" s="3">
        <f>B131/B132</f>
        <v>1.3125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1.56</v>
      </c>
      <c r="D2" s="1">
        <v>6.8</v>
      </c>
      <c r="E2" s="1">
        <v>5.25</v>
      </c>
      <c r="F2" s="1">
        <v>0.0</v>
      </c>
      <c r="G2" s="1">
        <v>5.25</v>
      </c>
      <c r="H2" s="1">
        <v>160.0</v>
      </c>
      <c r="I2" s="1">
        <v>30.5</v>
      </c>
      <c r="J2" s="1">
        <v>30.5</v>
      </c>
      <c r="K2" s="1" t="s">
        <v>43</v>
      </c>
      <c r="L2" s="1">
        <v>-160.0</v>
      </c>
      <c r="M2" s="1">
        <v>0.0</v>
      </c>
    </row>
    <row r="3">
      <c r="A3" s="1" t="s">
        <v>41</v>
      </c>
      <c r="B3" s="1" t="s">
        <v>42</v>
      </c>
      <c r="C3" s="1">
        <v>6.92</v>
      </c>
      <c r="D3" s="1">
        <v>13.28</v>
      </c>
      <c r="E3" s="1">
        <v>6.36</v>
      </c>
      <c r="F3" s="1">
        <v>0.0</v>
      </c>
      <c r="G3" s="1">
        <v>6.36</v>
      </c>
      <c r="H3" s="1">
        <v>160.0</v>
      </c>
      <c r="I3" s="1">
        <v>25.17</v>
      </c>
      <c r="J3" s="1">
        <v>25.17</v>
      </c>
      <c r="K3" s="1" t="s">
        <v>43</v>
      </c>
      <c r="L3" s="1">
        <v>-160.0</v>
      </c>
      <c r="M3" s="1">
        <v>0.0</v>
      </c>
    </row>
    <row r="4">
      <c r="A4" s="1" t="s">
        <v>41</v>
      </c>
      <c r="B4" s="1" t="s">
        <v>42</v>
      </c>
      <c r="C4" s="1">
        <v>13.32</v>
      </c>
      <c r="D4" s="1">
        <v>16.67</v>
      </c>
      <c r="E4" s="1">
        <v>3.35</v>
      </c>
      <c r="F4" s="1">
        <v>0.0</v>
      </c>
      <c r="G4" s="1">
        <v>3.35</v>
      </c>
      <c r="H4" s="1">
        <v>168.0</v>
      </c>
      <c r="I4" s="1">
        <v>50.13</v>
      </c>
      <c r="J4" s="1">
        <v>50.16</v>
      </c>
      <c r="K4" s="1" t="s">
        <v>44</v>
      </c>
      <c r="L4" s="1">
        <v>84.0</v>
      </c>
      <c r="M4" s="1">
        <v>84.0</v>
      </c>
    </row>
    <row r="5">
      <c r="A5" s="1" t="s">
        <v>41</v>
      </c>
      <c r="B5" s="1" t="s">
        <v>42</v>
      </c>
      <c r="C5" s="1">
        <v>17.26</v>
      </c>
      <c r="D5" s="1">
        <v>20.52</v>
      </c>
      <c r="E5" s="1">
        <v>3.26</v>
      </c>
      <c r="F5" s="1">
        <v>0.0</v>
      </c>
      <c r="G5" s="1">
        <v>3.26</v>
      </c>
      <c r="H5" s="1">
        <v>168.0</v>
      </c>
      <c r="I5" s="1">
        <v>51.58</v>
      </c>
      <c r="J5" s="1">
        <v>51.61</v>
      </c>
      <c r="K5" s="1" t="s">
        <v>44</v>
      </c>
      <c r="L5" s="1">
        <v>84.0</v>
      </c>
      <c r="M5" s="1">
        <v>84.0</v>
      </c>
    </row>
    <row r="6">
      <c r="A6" s="1" t="s">
        <v>41</v>
      </c>
      <c r="B6" s="1" t="s">
        <v>42</v>
      </c>
      <c r="C6" s="1">
        <v>20.77</v>
      </c>
      <c r="D6" s="1">
        <v>23.19</v>
      </c>
      <c r="E6" s="1">
        <v>2.42</v>
      </c>
      <c r="F6" s="1">
        <v>0.0</v>
      </c>
      <c r="G6" s="1">
        <v>2.42</v>
      </c>
      <c r="H6" s="1">
        <v>168.0</v>
      </c>
      <c r="I6" s="1">
        <v>69.36</v>
      </c>
      <c r="J6" s="1">
        <v>69.41</v>
      </c>
      <c r="K6" s="1" t="s">
        <v>44</v>
      </c>
      <c r="L6" s="1">
        <v>84.0</v>
      </c>
      <c r="M6" s="1">
        <v>84.0</v>
      </c>
    </row>
    <row r="7">
      <c r="A7" s="1" t="s">
        <v>41</v>
      </c>
      <c r="B7" s="1" t="s">
        <v>42</v>
      </c>
      <c r="C7" s="1">
        <v>23.42</v>
      </c>
      <c r="D7" s="1">
        <v>26.68</v>
      </c>
      <c r="E7" s="1">
        <v>3.25</v>
      </c>
      <c r="F7" s="1">
        <v>0.0</v>
      </c>
      <c r="G7" s="1">
        <v>3.25</v>
      </c>
      <c r="H7" s="1">
        <v>168.0</v>
      </c>
      <c r="I7" s="1">
        <v>51.67</v>
      </c>
      <c r="J7" s="1">
        <v>51.7</v>
      </c>
      <c r="K7" s="1" t="s">
        <v>57</v>
      </c>
      <c r="L7" s="1">
        <v>68.0</v>
      </c>
      <c r="M7" s="1">
        <v>100.0</v>
      </c>
    </row>
    <row r="8">
      <c r="A8" s="1" t="s">
        <v>41</v>
      </c>
      <c r="B8" s="1" t="s">
        <v>42</v>
      </c>
      <c r="C8" s="1">
        <v>26.83</v>
      </c>
      <c r="D8" s="1">
        <v>35.38</v>
      </c>
      <c r="E8" s="1">
        <v>8.55</v>
      </c>
      <c r="F8" s="1">
        <v>0.0</v>
      </c>
      <c r="G8" s="1">
        <v>8.55</v>
      </c>
      <c r="H8" s="1">
        <v>160.0</v>
      </c>
      <c r="I8" s="1">
        <v>18.72</v>
      </c>
      <c r="J8" s="1">
        <v>18.72</v>
      </c>
      <c r="K8" s="1" t="s">
        <v>43</v>
      </c>
      <c r="L8" s="1">
        <v>-160.0</v>
      </c>
      <c r="M8" s="1">
        <v>0.0</v>
      </c>
    </row>
    <row r="9">
      <c r="A9" s="1" t="s">
        <v>41</v>
      </c>
      <c r="B9" s="1" t="s">
        <v>42</v>
      </c>
      <c r="C9" s="1">
        <v>35.4</v>
      </c>
      <c r="D9" s="1">
        <v>43.64</v>
      </c>
      <c r="E9" s="1">
        <v>8.24</v>
      </c>
      <c r="F9" s="1">
        <v>0.0</v>
      </c>
      <c r="G9" s="1">
        <v>8.24</v>
      </c>
      <c r="H9" s="1">
        <v>160.0</v>
      </c>
      <c r="I9" s="1">
        <v>19.43</v>
      </c>
      <c r="J9" s="1">
        <v>19.43</v>
      </c>
      <c r="K9" s="1" t="s">
        <v>43</v>
      </c>
      <c r="L9" s="1">
        <v>-160.0</v>
      </c>
      <c r="M9" s="1">
        <v>0.0</v>
      </c>
    </row>
    <row r="10">
      <c r="A10" s="1" t="s">
        <v>41</v>
      </c>
      <c r="B10" s="1" t="s">
        <v>42</v>
      </c>
      <c r="C10" s="1">
        <v>43.8</v>
      </c>
      <c r="D10" s="1">
        <v>46.09</v>
      </c>
      <c r="E10" s="1">
        <v>2.29</v>
      </c>
      <c r="F10" s="1">
        <v>0.0</v>
      </c>
      <c r="G10" s="1">
        <v>2.29</v>
      </c>
      <c r="H10" s="1">
        <v>168.0</v>
      </c>
      <c r="I10" s="1">
        <v>73.3</v>
      </c>
      <c r="J10" s="1">
        <v>73.35</v>
      </c>
      <c r="K10" s="1" t="s">
        <v>44</v>
      </c>
      <c r="L10" s="1">
        <v>84.0</v>
      </c>
      <c r="M10" s="1">
        <v>84.0</v>
      </c>
    </row>
    <row r="11">
      <c r="A11" s="1" t="s">
        <v>41</v>
      </c>
      <c r="B11" s="1" t="s">
        <v>42</v>
      </c>
      <c r="C11" s="1">
        <v>46.3</v>
      </c>
      <c r="D11" s="1">
        <v>48.75</v>
      </c>
      <c r="E11" s="1">
        <v>2.45</v>
      </c>
      <c r="F11" s="1">
        <v>0.0</v>
      </c>
      <c r="G11" s="1">
        <v>2.45</v>
      </c>
      <c r="H11" s="1">
        <v>168.0</v>
      </c>
      <c r="I11" s="1">
        <v>68.64</v>
      </c>
      <c r="J11" s="1">
        <v>68.68</v>
      </c>
      <c r="K11" s="1" t="s">
        <v>44</v>
      </c>
      <c r="L11" s="1">
        <v>84.0</v>
      </c>
      <c r="M11" s="1">
        <v>84.0</v>
      </c>
    </row>
    <row r="12">
      <c r="A12" s="1" t="s">
        <v>41</v>
      </c>
      <c r="B12" s="1" t="s">
        <v>42</v>
      </c>
      <c r="C12" s="1">
        <v>48.91</v>
      </c>
      <c r="D12" s="1">
        <v>52.81</v>
      </c>
      <c r="E12" s="1">
        <v>3.89</v>
      </c>
      <c r="F12" s="1">
        <v>0.0</v>
      </c>
      <c r="G12" s="1">
        <v>3.89</v>
      </c>
      <c r="H12" s="1">
        <v>168.0</v>
      </c>
      <c r="I12" s="1">
        <v>43.18</v>
      </c>
      <c r="J12" s="1">
        <v>43.2</v>
      </c>
      <c r="K12" s="1" t="s">
        <v>44</v>
      </c>
      <c r="L12" s="1">
        <v>84.0</v>
      </c>
      <c r="M12" s="1">
        <v>84.0</v>
      </c>
    </row>
    <row r="13">
      <c r="A13" s="1" t="s">
        <v>41</v>
      </c>
      <c r="B13" s="1" t="s">
        <v>42</v>
      </c>
      <c r="C13" s="1">
        <v>53.06</v>
      </c>
      <c r="D13" s="1">
        <v>55.95</v>
      </c>
      <c r="E13" s="1">
        <v>2.9</v>
      </c>
      <c r="F13" s="1">
        <v>0.0</v>
      </c>
      <c r="G13" s="1">
        <v>2.9</v>
      </c>
      <c r="H13" s="1">
        <v>168.0</v>
      </c>
      <c r="I13" s="1">
        <v>57.96</v>
      </c>
      <c r="J13" s="1">
        <v>58.0</v>
      </c>
      <c r="K13" s="1" t="s">
        <v>57</v>
      </c>
      <c r="L13" s="1">
        <v>68.0</v>
      </c>
      <c r="M13" s="1">
        <v>100.0</v>
      </c>
    </row>
    <row r="14">
      <c r="A14" s="1" t="s">
        <v>41</v>
      </c>
      <c r="B14" s="1" t="s">
        <v>42</v>
      </c>
      <c r="C14" s="1">
        <v>56.33</v>
      </c>
      <c r="D14" s="1">
        <v>64.83</v>
      </c>
      <c r="E14" s="1">
        <v>8.5</v>
      </c>
      <c r="F14" s="1">
        <v>0.0</v>
      </c>
      <c r="G14" s="1">
        <v>8.5</v>
      </c>
      <c r="H14" s="1">
        <v>160.0</v>
      </c>
      <c r="I14" s="1">
        <v>18.82</v>
      </c>
      <c r="J14" s="1">
        <v>18.82</v>
      </c>
      <c r="K14" s="1" t="s">
        <v>43</v>
      </c>
      <c r="L14" s="1">
        <v>-160.0</v>
      </c>
      <c r="M14" s="1">
        <v>0.0</v>
      </c>
    </row>
    <row r="15">
      <c r="A15" s="1" t="s">
        <v>41</v>
      </c>
      <c r="B15" s="1" t="s">
        <v>42</v>
      </c>
      <c r="C15" s="1">
        <v>64.95</v>
      </c>
      <c r="D15" s="1">
        <v>69.2</v>
      </c>
      <c r="E15" s="1">
        <v>4.26</v>
      </c>
      <c r="F15" s="1">
        <v>0.0</v>
      </c>
      <c r="G15" s="1">
        <v>4.26</v>
      </c>
      <c r="H15" s="1">
        <v>160.0</v>
      </c>
      <c r="I15" s="1">
        <v>37.58</v>
      </c>
      <c r="J15" s="1">
        <v>37.58</v>
      </c>
      <c r="K15" s="1" t="s">
        <v>43</v>
      </c>
      <c r="L15" s="1">
        <v>-160.0</v>
      </c>
      <c r="M15" s="1">
        <v>0.0</v>
      </c>
    </row>
    <row r="16">
      <c r="A16" s="1" t="s">
        <v>41</v>
      </c>
      <c r="B16" s="1" t="s">
        <v>42</v>
      </c>
      <c r="C16" s="1">
        <v>69.25</v>
      </c>
      <c r="D16" s="1">
        <v>71.43</v>
      </c>
      <c r="E16" s="1">
        <v>2.18</v>
      </c>
      <c r="F16" s="1">
        <v>0.0</v>
      </c>
      <c r="G16" s="1">
        <v>2.18</v>
      </c>
      <c r="H16" s="1">
        <v>168.0</v>
      </c>
      <c r="I16" s="1">
        <v>77.02</v>
      </c>
      <c r="J16" s="1">
        <v>77.09</v>
      </c>
      <c r="K16" s="1" t="s">
        <v>44</v>
      </c>
      <c r="L16" s="1">
        <v>84.0</v>
      </c>
      <c r="M16" s="1">
        <v>84.0</v>
      </c>
    </row>
    <row r="17">
      <c r="A17" s="1" t="s">
        <v>41</v>
      </c>
      <c r="B17" s="1" t="s">
        <v>42</v>
      </c>
      <c r="C17" s="1">
        <v>71.54</v>
      </c>
      <c r="D17" s="1">
        <v>74.07</v>
      </c>
      <c r="E17" s="1">
        <v>2.54</v>
      </c>
      <c r="F17" s="1">
        <v>0.0</v>
      </c>
      <c r="G17" s="1">
        <v>2.53</v>
      </c>
      <c r="H17" s="1">
        <v>168.0</v>
      </c>
      <c r="I17" s="1">
        <v>66.24</v>
      </c>
      <c r="J17" s="1">
        <v>66.28</v>
      </c>
      <c r="K17" s="1" t="s">
        <v>44</v>
      </c>
      <c r="L17" s="1">
        <v>84.0</v>
      </c>
      <c r="M17" s="1">
        <v>84.0</v>
      </c>
    </row>
    <row r="18">
      <c r="A18" s="1" t="s">
        <v>41</v>
      </c>
      <c r="B18" s="1" t="s">
        <v>42</v>
      </c>
      <c r="C18" s="1">
        <v>74.28</v>
      </c>
      <c r="D18" s="1">
        <v>76.34</v>
      </c>
      <c r="E18" s="1">
        <v>2.05</v>
      </c>
      <c r="F18" s="1">
        <v>0.0</v>
      </c>
      <c r="G18" s="1">
        <v>2.05</v>
      </c>
      <c r="H18" s="1">
        <v>168.0</v>
      </c>
      <c r="I18" s="1">
        <v>81.83</v>
      </c>
      <c r="J18" s="1">
        <v>81.91</v>
      </c>
      <c r="K18" s="1" t="s">
        <v>44</v>
      </c>
      <c r="L18" s="1">
        <v>84.0</v>
      </c>
      <c r="M18" s="1">
        <v>84.0</v>
      </c>
    </row>
    <row r="19">
      <c r="A19" s="1" t="s">
        <v>41</v>
      </c>
      <c r="B19" s="1" t="s">
        <v>42</v>
      </c>
      <c r="C19" s="1">
        <v>76.63</v>
      </c>
      <c r="D19" s="1">
        <v>79.17</v>
      </c>
      <c r="E19" s="1">
        <v>2.54</v>
      </c>
      <c r="F19" s="1">
        <v>0.0</v>
      </c>
      <c r="G19" s="1">
        <v>2.53</v>
      </c>
      <c r="H19" s="1">
        <v>168.0</v>
      </c>
      <c r="I19" s="1">
        <v>66.24</v>
      </c>
      <c r="J19" s="1">
        <v>66.29</v>
      </c>
      <c r="K19" s="1" t="s">
        <v>57</v>
      </c>
      <c r="L19" s="1">
        <v>68.0</v>
      </c>
      <c r="M19" s="1">
        <v>100.0</v>
      </c>
    </row>
    <row r="20">
      <c r="A20" s="1" t="s">
        <v>41</v>
      </c>
      <c r="B20" s="1" t="s">
        <v>42</v>
      </c>
      <c r="C20" s="1">
        <v>79.52</v>
      </c>
      <c r="D20" s="1">
        <v>88.37</v>
      </c>
      <c r="E20" s="1">
        <v>8.86</v>
      </c>
      <c r="F20" s="1">
        <v>0.0</v>
      </c>
      <c r="G20" s="1">
        <v>8.86</v>
      </c>
      <c r="H20" s="1">
        <v>160.0</v>
      </c>
      <c r="I20" s="1">
        <v>18.07</v>
      </c>
      <c r="J20" s="1">
        <v>18.07</v>
      </c>
      <c r="K20" s="1" t="s">
        <v>43</v>
      </c>
      <c r="L20" s="1">
        <v>-160.0</v>
      </c>
      <c r="M20" s="1">
        <v>0.0</v>
      </c>
    </row>
    <row r="21">
      <c r="A21" s="1" t="s">
        <v>41</v>
      </c>
      <c r="B21" s="1" t="s">
        <v>42</v>
      </c>
      <c r="C21" s="1">
        <v>88.41</v>
      </c>
      <c r="D21" s="1">
        <v>97.24</v>
      </c>
      <c r="E21" s="1">
        <v>8.84</v>
      </c>
      <c r="F21" s="1">
        <v>0.0</v>
      </c>
      <c r="G21" s="1">
        <v>8.84</v>
      </c>
      <c r="H21" s="1">
        <v>160.0</v>
      </c>
      <c r="I21" s="1">
        <v>18.11</v>
      </c>
      <c r="J21" s="1">
        <v>18.11</v>
      </c>
      <c r="K21" s="1" t="s">
        <v>43</v>
      </c>
      <c r="L21" s="1">
        <v>-160.0</v>
      </c>
      <c r="M21" s="1">
        <v>0.0</v>
      </c>
    </row>
    <row r="22">
      <c r="A22" s="1" t="s">
        <v>41</v>
      </c>
      <c r="B22" s="1" t="s">
        <v>42</v>
      </c>
      <c r="C22" s="1">
        <v>97.35</v>
      </c>
      <c r="D22" s="1">
        <v>99.18</v>
      </c>
      <c r="E22" s="1">
        <v>1.83</v>
      </c>
      <c r="F22" s="1">
        <v>0.0</v>
      </c>
      <c r="G22" s="1">
        <v>1.83</v>
      </c>
      <c r="H22" s="1">
        <v>168.0</v>
      </c>
      <c r="I22" s="1">
        <v>91.87</v>
      </c>
      <c r="J22" s="1">
        <v>91.94</v>
      </c>
      <c r="K22" s="1" t="s">
        <v>44</v>
      </c>
      <c r="L22" s="1">
        <v>84.0</v>
      </c>
      <c r="M22" s="1">
        <v>84.0</v>
      </c>
    </row>
    <row r="23">
      <c r="A23" s="1" t="s">
        <v>41</v>
      </c>
      <c r="B23" s="1" t="s">
        <v>42</v>
      </c>
      <c r="C23" s="1">
        <v>99.55</v>
      </c>
      <c r="D23" s="1">
        <v>101.63</v>
      </c>
      <c r="E23" s="1">
        <v>2.08</v>
      </c>
      <c r="F23" s="1">
        <v>0.0</v>
      </c>
      <c r="G23" s="1">
        <v>2.08</v>
      </c>
      <c r="H23" s="1">
        <v>168.0</v>
      </c>
      <c r="I23" s="1">
        <v>80.78</v>
      </c>
      <c r="J23" s="1">
        <v>80.84</v>
      </c>
      <c r="K23" s="1" t="s">
        <v>44</v>
      </c>
      <c r="L23" s="1">
        <v>84.0</v>
      </c>
      <c r="M23" s="1">
        <v>84.0</v>
      </c>
    </row>
    <row r="24">
      <c r="A24" s="1" t="s">
        <v>41</v>
      </c>
      <c r="B24" s="1" t="s">
        <v>42</v>
      </c>
      <c r="C24" s="1">
        <v>101.73</v>
      </c>
      <c r="D24" s="1">
        <v>104.16</v>
      </c>
      <c r="E24" s="1">
        <v>2.43</v>
      </c>
      <c r="F24" s="1">
        <v>0.0</v>
      </c>
      <c r="G24" s="1">
        <v>2.43</v>
      </c>
      <c r="H24" s="1">
        <v>168.0</v>
      </c>
      <c r="I24" s="1">
        <v>69.18</v>
      </c>
      <c r="J24" s="1">
        <v>69.23</v>
      </c>
      <c r="K24" s="1" t="s">
        <v>44</v>
      </c>
      <c r="L24" s="1">
        <v>84.0</v>
      </c>
      <c r="M24" s="1">
        <v>84.0</v>
      </c>
    </row>
    <row r="25">
      <c r="A25" s="1" t="s">
        <v>41</v>
      </c>
      <c r="B25" s="1" t="s">
        <v>42</v>
      </c>
      <c r="C25" s="1">
        <v>104.47</v>
      </c>
      <c r="D25" s="1">
        <v>106.97</v>
      </c>
      <c r="E25" s="1">
        <v>2.5</v>
      </c>
      <c r="F25" s="1">
        <v>0.0</v>
      </c>
      <c r="G25" s="1">
        <v>2.49</v>
      </c>
      <c r="H25" s="1">
        <v>168.0</v>
      </c>
      <c r="I25" s="1">
        <v>67.3</v>
      </c>
      <c r="J25" s="1">
        <v>67.36</v>
      </c>
      <c r="K25" s="1" t="s">
        <v>57</v>
      </c>
      <c r="L25" s="1">
        <v>68.0</v>
      </c>
      <c r="M25" s="1">
        <v>100.0</v>
      </c>
    </row>
    <row r="26">
      <c r="A26" s="1" t="s">
        <v>41</v>
      </c>
      <c r="B26" s="1" t="s">
        <v>42</v>
      </c>
      <c r="C26" s="1">
        <v>107.17</v>
      </c>
      <c r="D26" s="1">
        <v>115.59</v>
      </c>
      <c r="E26" s="1">
        <v>8.42</v>
      </c>
      <c r="F26" s="1">
        <v>0.0</v>
      </c>
      <c r="G26" s="1">
        <v>8.42</v>
      </c>
      <c r="H26" s="1">
        <v>160.0</v>
      </c>
      <c r="I26" s="1">
        <v>19.0</v>
      </c>
      <c r="J26" s="1">
        <v>19.0</v>
      </c>
      <c r="K26" s="1" t="s">
        <v>43</v>
      </c>
      <c r="L26" s="1">
        <v>-160.0</v>
      </c>
      <c r="M26" s="1">
        <v>0.0</v>
      </c>
    </row>
    <row r="27">
      <c r="A27" s="1" t="s">
        <v>41</v>
      </c>
      <c r="B27" s="1" t="s">
        <v>42</v>
      </c>
      <c r="C27" s="1">
        <v>116.15</v>
      </c>
      <c r="D27" s="1">
        <v>124.79</v>
      </c>
      <c r="E27" s="1">
        <v>8.64</v>
      </c>
      <c r="F27" s="1">
        <v>0.0</v>
      </c>
      <c r="G27" s="1">
        <v>8.64</v>
      </c>
      <c r="H27" s="1">
        <v>160.0</v>
      </c>
      <c r="I27" s="1">
        <v>18.52</v>
      </c>
      <c r="J27" s="1">
        <v>18.52</v>
      </c>
      <c r="K27" s="1" t="s">
        <v>43</v>
      </c>
      <c r="L27" s="1">
        <v>-160.0</v>
      </c>
      <c r="M27" s="1">
        <v>0.0</v>
      </c>
    </row>
    <row r="28">
      <c r="A28" s="1" t="s">
        <v>41</v>
      </c>
      <c r="B28" s="1" t="s">
        <v>42</v>
      </c>
      <c r="C28" s="1">
        <v>124.94</v>
      </c>
      <c r="D28" s="1">
        <v>127.37</v>
      </c>
      <c r="E28" s="1">
        <v>2.43</v>
      </c>
      <c r="F28" s="1">
        <v>0.0</v>
      </c>
      <c r="G28" s="1">
        <v>2.43</v>
      </c>
      <c r="H28" s="1">
        <v>168.0</v>
      </c>
      <c r="I28" s="1">
        <v>69.22</v>
      </c>
      <c r="J28" s="1">
        <v>69.26</v>
      </c>
      <c r="K28" s="1" t="s">
        <v>44</v>
      </c>
      <c r="L28" s="1">
        <v>84.0</v>
      </c>
      <c r="M28" s="1">
        <v>84.0</v>
      </c>
    </row>
    <row r="29">
      <c r="A29" s="1" t="s">
        <v>41</v>
      </c>
      <c r="B29" s="1" t="s">
        <v>42</v>
      </c>
      <c r="C29" s="1">
        <v>127.5</v>
      </c>
      <c r="D29" s="1">
        <v>130.51</v>
      </c>
      <c r="E29" s="1">
        <v>3.01</v>
      </c>
      <c r="F29" s="1">
        <v>0.0</v>
      </c>
      <c r="G29" s="1">
        <v>3.01</v>
      </c>
      <c r="H29" s="1">
        <v>168.0</v>
      </c>
      <c r="I29" s="1">
        <v>55.84</v>
      </c>
      <c r="J29" s="1">
        <v>55.88</v>
      </c>
      <c r="K29" s="1" t="s">
        <v>44</v>
      </c>
      <c r="L29" s="1">
        <v>84.0</v>
      </c>
      <c r="M29" s="1">
        <v>84.0</v>
      </c>
    </row>
    <row r="30">
      <c r="A30" s="1" t="s">
        <v>41</v>
      </c>
      <c r="B30" s="1" t="s">
        <v>42</v>
      </c>
      <c r="C30" s="1">
        <v>130.84</v>
      </c>
      <c r="D30" s="1">
        <v>132.84</v>
      </c>
      <c r="E30" s="1">
        <v>2.0</v>
      </c>
      <c r="F30" s="1">
        <v>0.0</v>
      </c>
      <c r="G30" s="1">
        <v>2.0</v>
      </c>
      <c r="H30" s="1">
        <v>168.0</v>
      </c>
      <c r="I30" s="1">
        <v>84.03</v>
      </c>
      <c r="J30" s="1">
        <v>84.09</v>
      </c>
      <c r="K30" s="1" t="s">
        <v>44</v>
      </c>
      <c r="L30" s="1">
        <v>84.0</v>
      </c>
      <c r="M30" s="1">
        <v>84.0</v>
      </c>
    </row>
    <row r="31">
      <c r="A31" s="1" t="s">
        <v>41</v>
      </c>
      <c r="B31" s="1" t="s">
        <v>42</v>
      </c>
      <c r="C31" s="1">
        <v>133.01</v>
      </c>
      <c r="D31" s="1">
        <v>135.54</v>
      </c>
      <c r="E31" s="1">
        <v>2.53</v>
      </c>
      <c r="F31" s="1">
        <v>0.0</v>
      </c>
      <c r="G31" s="1">
        <v>2.53</v>
      </c>
      <c r="H31" s="1">
        <v>168.0</v>
      </c>
      <c r="I31" s="1">
        <v>66.45</v>
      </c>
      <c r="J31" s="1">
        <v>66.51</v>
      </c>
      <c r="K31" s="1" t="s">
        <v>57</v>
      </c>
      <c r="L31" s="1">
        <v>68.0</v>
      </c>
      <c r="M31" s="1">
        <v>100.0</v>
      </c>
    </row>
    <row r="32">
      <c r="A32" s="1" t="s">
        <v>41</v>
      </c>
      <c r="B32" s="1" t="s">
        <v>42</v>
      </c>
      <c r="C32" s="1">
        <v>135.67</v>
      </c>
      <c r="D32" s="1">
        <v>144.03</v>
      </c>
      <c r="E32" s="1">
        <v>8.35</v>
      </c>
      <c r="F32" s="1">
        <v>0.0</v>
      </c>
      <c r="G32" s="1">
        <v>8.35</v>
      </c>
      <c r="H32" s="1">
        <v>160.0</v>
      </c>
      <c r="I32" s="1">
        <v>19.16</v>
      </c>
      <c r="J32" s="1">
        <v>19.16</v>
      </c>
      <c r="K32" s="1" t="s">
        <v>43</v>
      </c>
      <c r="L32" s="1">
        <v>-160.0</v>
      </c>
      <c r="M32" s="1">
        <v>0.0</v>
      </c>
    </row>
    <row r="33">
      <c r="A33" s="1" t="s">
        <v>41</v>
      </c>
      <c r="B33" s="1" t="s">
        <v>42</v>
      </c>
      <c r="C33" s="1">
        <v>144.08</v>
      </c>
      <c r="D33" s="1">
        <v>151.13</v>
      </c>
      <c r="E33" s="1">
        <v>7.05</v>
      </c>
      <c r="F33" s="1">
        <v>0.0</v>
      </c>
      <c r="G33" s="1">
        <v>7.05</v>
      </c>
      <c r="H33" s="1">
        <v>160.0</v>
      </c>
      <c r="I33" s="1">
        <v>22.68</v>
      </c>
      <c r="J33" s="1">
        <v>22.68</v>
      </c>
      <c r="K33" s="1" t="s">
        <v>43</v>
      </c>
      <c r="L33" s="1">
        <v>-160.0</v>
      </c>
      <c r="M33" s="1">
        <v>0.0</v>
      </c>
    </row>
    <row r="34">
      <c r="A34" s="1" t="s">
        <v>41</v>
      </c>
      <c r="B34" s="1" t="s">
        <v>42</v>
      </c>
      <c r="C34" s="1">
        <v>151.23</v>
      </c>
      <c r="D34" s="1">
        <v>154.26</v>
      </c>
      <c r="E34" s="1">
        <v>3.03</v>
      </c>
      <c r="F34" s="1">
        <v>0.0</v>
      </c>
      <c r="G34" s="1">
        <v>3.03</v>
      </c>
      <c r="H34" s="1">
        <v>168.0</v>
      </c>
      <c r="I34" s="1">
        <v>55.39</v>
      </c>
      <c r="J34" s="1">
        <v>55.43</v>
      </c>
      <c r="K34" s="1" t="s">
        <v>44</v>
      </c>
      <c r="L34" s="1">
        <v>84.0</v>
      </c>
      <c r="M34" s="1">
        <v>84.0</v>
      </c>
    </row>
    <row r="35">
      <c r="A35" s="1" t="s">
        <v>41</v>
      </c>
      <c r="B35" s="1" t="s">
        <v>42</v>
      </c>
      <c r="C35" s="1">
        <v>154.82</v>
      </c>
      <c r="D35" s="1">
        <v>157.05</v>
      </c>
      <c r="E35" s="1">
        <v>2.23</v>
      </c>
      <c r="F35" s="1">
        <v>0.0</v>
      </c>
      <c r="G35" s="1">
        <v>2.23</v>
      </c>
      <c r="H35" s="1">
        <v>168.0</v>
      </c>
      <c r="I35" s="1">
        <v>75.43</v>
      </c>
      <c r="J35" s="1">
        <v>75.5</v>
      </c>
      <c r="K35" s="1" t="s">
        <v>44</v>
      </c>
      <c r="L35" s="1">
        <v>84.0</v>
      </c>
      <c r="M35" s="1">
        <v>84.0</v>
      </c>
    </row>
    <row r="36">
      <c r="A36" s="1" t="s">
        <v>41</v>
      </c>
      <c r="B36" s="1" t="s">
        <v>42</v>
      </c>
      <c r="C36" s="1">
        <v>157.27</v>
      </c>
      <c r="D36" s="1">
        <v>159.93</v>
      </c>
      <c r="E36" s="1">
        <v>2.66</v>
      </c>
      <c r="F36" s="1">
        <v>0.0</v>
      </c>
      <c r="G36" s="1">
        <v>2.65</v>
      </c>
      <c r="H36" s="1">
        <v>168.0</v>
      </c>
      <c r="I36" s="1">
        <v>63.23</v>
      </c>
      <c r="J36" s="1">
        <v>63.28</v>
      </c>
      <c r="K36" s="1" t="s">
        <v>44</v>
      </c>
      <c r="L36" s="1">
        <v>84.0</v>
      </c>
      <c r="M36" s="1">
        <v>84.0</v>
      </c>
    </row>
    <row r="37">
      <c r="A37" s="1" t="s">
        <v>41</v>
      </c>
      <c r="B37" s="1" t="s">
        <v>42</v>
      </c>
      <c r="C37" s="1">
        <v>160.26</v>
      </c>
      <c r="D37" s="1">
        <v>163.63</v>
      </c>
      <c r="E37" s="1">
        <v>3.37</v>
      </c>
      <c r="F37" s="1">
        <v>0.0</v>
      </c>
      <c r="G37" s="1">
        <v>3.37</v>
      </c>
      <c r="H37" s="1">
        <v>168.0</v>
      </c>
      <c r="I37" s="1">
        <v>49.86</v>
      </c>
      <c r="J37" s="1">
        <v>49.89</v>
      </c>
      <c r="K37" s="1" t="s">
        <v>57</v>
      </c>
      <c r="L37" s="1">
        <v>68.0</v>
      </c>
      <c r="M37" s="1">
        <v>100.0</v>
      </c>
    </row>
    <row r="38">
      <c r="A38" s="1" t="s">
        <v>41</v>
      </c>
      <c r="B38" s="1" t="s">
        <v>42</v>
      </c>
      <c r="C38" s="1">
        <v>163.87</v>
      </c>
      <c r="D38" s="1">
        <v>171.51</v>
      </c>
      <c r="E38" s="1">
        <v>7.64</v>
      </c>
      <c r="F38" s="1">
        <v>0.0</v>
      </c>
      <c r="G38" s="1">
        <v>7.64</v>
      </c>
      <c r="H38" s="1">
        <v>160.0</v>
      </c>
      <c r="I38" s="1">
        <v>20.93</v>
      </c>
      <c r="J38" s="1">
        <v>20.93</v>
      </c>
      <c r="K38" s="1" t="s">
        <v>43</v>
      </c>
      <c r="L38" s="1">
        <v>-160.0</v>
      </c>
      <c r="M38" s="1">
        <v>0.0</v>
      </c>
    </row>
    <row r="39">
      <c r="A39" s="1" t="s">
        <v>41</v>
      </c>
      <c r="B39" s="1" t="s">
        <v>42</v>
      </c>
      <c r="C39" s="1">
        <v>171.68</v>
      </c>
      <c r="D39" s="1">
        <v>181.15</v>
      </c>
      <c r="E39" s="1">
        <v>9.48</v>
      </c>
      <c r="F39" s="1">
        <v>0.0</v>
      </c>
      <c r="G39" s="1">
        <v>9.48</v>
      </c>
      <c r="H39" s="1">
        <v>160.0</v>
      </c>
      <c r="I39" s="1">
        <v>16.88</v>
      </c>
      <c r="J39" s="1">
        <v>16.88</v>
      </c>
      <c r="K39" s="1" t="s">
        <v>43</v>
      </c>
      <c r="L39" s="1">
        <v>-160.0</v>
      </c>
      <c r="M39" s="1">
        <v>0.0</v>
      </c>
    </row>
    <row r="40">
      <c r="A40" s="1" t="s">
        <v>41</v>
      </c>
      <c r="B40" s="1" t="s">
        <v>42</v>
      </c>
      <c r="C40" s="1">
        <v>181.19</v>
      </c>
      <c r="D40" s="1">
        <v>183.41</v>
      </c>
      <c r="E40" s="1">
        <v>2.22</v>
      </c>
      <c r="F40" s="1">
        <v>0.0</v>
      </c>
      <c r="G40" s="1">
        <v>2.22</v>
      </c>
      <c r="H40" s="1">
        <v>168.0</v>
      </c>
      <c r="I40" s="1">
        <v>75.58</v>
      </c>
      <c r="J40" s="1">
        <v>75.65</v>
      </c>
      <c r="K40" s="1" t="s">
        <v>44</v>
      </c>
      <c r="L40" s="1">
        <v>84.0</v>
      </c>
      <c r="M40" s="1">
        <v>84.0</v>
      </c>
    </row>
    <row r="41">
      <c r="A41" s="1" t="s">
        <v>41</v>
      </c>
      <c r="B41" s="1" t="s">
        <v>42</v>
      </c>
      <c r="C41" s="1">
        <v>183.54</v>
      </c>
      <c r="D41" s="1">
        <v>187.48</v>
      </c>
      <c r="E41" s="1">
        <v>3.95</v>
      </c>
      <c r="F41" s="1">
        <v>0.0</v>
      </c>
      <c r="G41" s="1">
        <v>3.95</v>
      </c>
      <c r="H41" s="1">
        <v>168.0</v>
      </c>
      <c r="I41" s="1">
        <v>42.56</v>
      </c>
      <c r="J41" s="1">
        <v>42.58</v>
      </c>
      <c r="K41" s="1" t="s">
        <v>44</v>
      </c>
      <c r="L41" s="1">
        <v>84.0</v>
      </c>
      <c r="M41" s="1">
        <v>84.0</v>
      </c>
    </row>
    <row r="42">
      <c r="A42" s="1" t="s">
        <v>41</v>
      </c>
      <c r="B42" s="1" t="s">
        <v>42</v>
      </c>
      <c r="C42" s="1">
        <v>187.69</v>
      </c>
      <c r="D42" s="1">
        <v>189.97</v>
      </c>
      <c r="E42" s="1">
        <v>2.28</v>
      </c>
      <c r="F42" s="1">
        <v>0.0</v>
      </c>
      <c r="G42" s="1">
        <v>2.27</v>
      </c>
      <c r="H42" s="1">
        <v>168.0</v>
      </c>
      <c r="I42" s="1">
        <v>73.81</v>
      </c>
      <c r="J42" s="1">
        <v>73.85</v>
      </c>
      <c r="K42" s="1" t="s">
        <v>44</v>
      </c>
      <c r="L42" s="1">
        <v>84.0</v>
      </c>
      <c r="M42" s="1">
        <v>84.0</v>
      </c>
    </row>
    <row r="43">
      <c r="A43" s="1" t="s">
        <v>41</v>
      </c>
      <c r="B43" s="1" t="s">
        <v>42</v>
      </c>
      <c r="C43" s="1">
        <v>190.13</v>
      </c>
      <c r="D43" s="1">
        <v>194.13</v>
      </c>
      <c r="E43" s="1">
        <v>4.0</v>
      </c>
      <c r="F43" s="1">
        <v>0.0</v>
      </c>
      <c r="G43" s="1">
        <v>4.0</v>
      </c>
      <c r="H43" s="1">
        <v>168.0</v>
      </c>
      <c r="I43" s="1">
        <v>42.01</v>
      </c>
      <c r="J43" s="1">
        <v>42.03</v>
      </c>
      <c r="K43" s="1" t="s">
        <v>57</v>
      </c>
      <c r="L43" s="1">
        <v>68.0</v>
      </c>
      <c r="M43" s="1">
        <v>100.0</v>
      </c>
    </row>
    <row r="44">
      <c r="A44" s="1" t="s">
        <v>41</v>
      </c>
      <c r="B44" s="1" t="s">
        <v>42</v>
      </c>
      <c r="C44" s="1">
        <v>194.38</v>
      </c>
      <c r="D44" s="1">
        <v>203.26</v>
      </c>
      <c r="E44" s="1">
        <v>8.88</v>
      </c>
      <c r="F44" s="1">
        <v>0.0</v>
      </c>
      <c r="G44" s="1">
        <v>8.88</v>
      </c>
      <c r="H44" s="1">
        <v>160.0</v>
      </c>
      <c r="I44" s="1">
        <v>18.01</v>
      </c>
      <c r="J44" s="1">
        <v>18.01</v>
      </c>
      <c r="K44" s="1" t="s">
        <v>43</v>
      </c>
      <c r="L44" s="1">
        <v>-160.0</v>
      </c>
      <c r="M44" s="1">
        <v>0.0</v>
      </c>
    </row>
    <row r="45">
      <c r="A45" s="1" t="s">
        <v>41</v>
      </c>
      <c r="B45" s="1" t="s">
        <v>42</v>
      </c>
      <c r="C45" s="1">
        <v>203.38</v>
      </c>
      <c r="D45" s="1">
        <v>211.43</v>
      </c>
      <c r="E45" s="1">
        <v>8.05</v>
      </c>
      <c r="F45" s="1">
        <v>0.0</v>
      </c>
      <c r="G45" s="1">
        <v>8.05</v>
      </c>
      <c r="H45" s="1">
        <v>160.0</v>
      </c>
      <c r="I45" s="1">
        <v>19.88</v>
      </c>
      <c r="J45" s="1">
        <v>19.88</v>
      </c>
      <c r="K45" s="1" t="s">
        <v>43</v>
      </c>
      <c r="L45" s="1">
        <v>-160.0</v>
      </c>
      <c r="M45" s="1">
        <v>0.0</v>
      </c>
    </row>
    <row r="46">
      <c r="A46" s="1" t="s">
        <v>41</v>
      </c>
      <c r="B46" s="1" t="s">
        <v>42</v>
      </c>
      <c r="C46" s="1">
        <v>211.52</v>
      </c>
      <c r="D46" s="1">
        <v>214.18</v>
      </c>
      <c r="E46" s="1">
        <v>2.66</v>
      </c>
      <c r="F46" s="1">
        <v>0.0</v>
      </c>
      <c r="G46" s="1">
        <v>2.66</v>
      </c>
      <c r="H46" s="1">
        <v>168.0</v>
      </c>
      <c r="I46" s="1">
        <v>63.18</v>
      </c>
      <c r="J46" s="1">
        <v>63.22</v>
      </c>
      <c r="K46" s="1" t="s">
        <v>44</v>
      </c>
      <c r="L46" s="1">
        <v>84.0</v>
      </c>
      <c r="M46" s="1">
        <v>84.0</v>
      </c>
    </row>
    <row r="47">
      <c r="A47" s="1" t="s">
        <v>41</v>
      </c>
      <c r="B47" s="1" t="s">
        <v>42</v>
      </c>
      <c r="C47" s="1">
        <v>214.33</v>
      </c>
      <c r="D47" s="1">
        <v>216.54</v>
      </c>
      <c r="E47" s="1">
        <v>2.2</v>
      </c>
      <c r="F47" s="1">
        <v>0.0</v>
      </c>
      <c r="G47" s="1">
        <v>2.2</v>
      </c>
      <c r="H47" s="1">
        <v>168.0</v>
      </c>
      <c r="I47" s="1">
        <v>76.27</v>
      </c>
      <c r="J47" s="1">
        <v>76.34</v>
      </c>
      <c r="K47" s="1" t="s">
        <v>44</v>
      </c>
      <c r="L47" s="1">
        <v>84.0</v>
      </c>
      <c r="M47" s="1">
        <v>84.0</v>
      </c>
    </row>
    <row r="48">
      <c r="A48" s="1" t="s">
        <v>41</v>
      </c>
      <c r="B48" s="1" t="s">
        <v>42</v>
      </c>
      <c r="C48" s="1">
        <v>216.82</v>
      </c>
      <c r="D48" s="1">
        <v>219.93</v>
      </c>
      <c r="E48" s="1">
        <v>3.11</v>
      </c>
      <c r="F48" s="1">
        <v>0.0</v>
      </c>
      <c r="G48" s="1">
        <v>3.11</v>
      </c>
      <c r="H48" s="1">
        <v>168.0</v>
      </c>
      <c r="I48" s="1">
        <v>54.05</v>
      </c>
      <c r="J48" s="1">
        <v>54.08</v>
      </c>
      <c r="K48" s="1" t="s">
        <v>44</v>
      </c>
      <c r="L48" s="1">
        <v>84.0</v>
      </c>
      <c r="M48" s="1">
        <v>84.0</v>
      </c>
    </row>
    <row r="49">
      <c r="A49" s="1" t="s">
        <v>41</v>
      </c>
      <c r="B49" s="1" t="s">
        <v>42</v>
      </c>
      <c r="C49" s="1">
        <v>220.14</v>
      </c>
      <c r="D49" s="1">
        <v>223.62</v>
      </c>
      <c r="E49" s="1">
        <v>3.49</v>
      </c>
      <c r="F49" s="1">
        <v>0.0</v>
      </c>
      <c r="G49" s="1">
        <v>3.48</v>
      </c>
      <c r="H49" s="1">
        <v>168.0</v>
      </c>
      <c r="I49" s="1">
        <v>48.2</v>
      </c>
      <c r="J49" s="1">
        <v>48.23</v>
      </c>
      <c r="K49" s="1" t="s">
        <v>57</v>
      </c>
      <c r="L49" s="1">
        <v>68.0</v>
      </c>
      <c r="M49" s="1">
        <v>100.0</v>
      </c>
    </row>
    <row r="50">
      <c r="A50" s="1" t="s">
        <v>41</v>
      </c>
      <c r="B50" s="1" t="s">
        <v>42</v>
      </c>
      <c r="C50" s="1">
        <v>223.83</v>
      </c>
      <c r="D50" s="1">
        <v>230.1</v>
      </c>
      <c r="E50" s="1">
        <v>6.27</v>
      </c>
      <c r="F50" s="1">
        <v>0.0</v>
      </c>
      <c r="G50" s="1">
        <v>6.27</v>
      </c>
      <c r="H50" s="1">
        <v>160.0</v>
      </c>
      <c r="I50" s="1">
        <v>25.52</v>
      </c>
      <c r="J50" s="1">
        <v>25.52</v>
      </c>
      <c r="K50" s="1" t="s">
        <v>43</v>
      </c>
      <c r="L50" s="1">
        <v>-160.0</v>
      </c>
      <c r="M50" s="1">
        <v>0.0</v>
      </c>
    </row>
    <row r="51">
      <c r="A51" s="1" t="s">
        <v>41</v>
      </c>
      <c r="B51" s="1" t="s">
        <v>42</v>
      </c>
      <c r="C51" s="1">
        <v>230.23</v>
      </c>
      <c r="D51" s="1">
        <v>236.02</v>
      </c>
      <c r="E51" s="1">
        <v>5.79</v>
      </c>
      <c r="F51" s="1">
        <v>0.0</v>
      </c>
      <c r="G51" s="1">
        <v>5.79</v>
      </c>
      <c r="H51" s="1">
        <v>160.0</v>
      </c>
      <c r="I51" s="1">
        <v>27.63</v>
      </c>
      <c r="J51" s="1">
        <v>27.63</v>
      </c>
      <c r="K51" s="1" t="s">
        <v>43</v>
      </c>
      <c r="L51" s="1">
        <v>-160.0</v>
      </c>
      <c r="M51" s="1">
        <v>0.0</v>
      </c>
    </row>
    <row r="52">
      <c r="A52" s="1" t="s">
        <v>41</v>
      </c>
      <c r="B52" s="1" t="s">
        <v>42</v>
      </c>
      <c r="C52" s="1">
        <v>236.07</v>
      </c>
      <c r="D52" s="1">
        <v>238.38</v>
      </c>
      <c r="E52" s="1">
        <v>2.3</v>
      </c>
      <c r="F52" s="1">
        <v>0.0</v>
      </c>
      <c r="G52" s="1">
        <v>2.3</v>
      </c>
      <c r="H52" s="1">
        <v>168.0</v>
      </c>
      <c r="I52" s="1">
        <v>72.99</v>
      </c>
      <c r="J52" s="1">
        <v>73.05</v>
      </c>
      <c r="K52" s="1" t="s">
        <v>44</v>
      </c>
      <c r="L52" s="1">
        <v>84.0</v>
      </c>
      <c r="M52" s="1">
        <v>84.0</v>
      </c>
    </row>
    <row r="53">
      <c r="A53" s="1" t="s">
        <v>41</v>
      </c>
      <c r="B53" s="1" t="s">
        <v>42</v>
      </c>
      <c r="C53" s="1">
        <v>238.48</v>
      </c>
      <c r="D53" s="1">
        <v>240.67</v>
      </c>
      <c r="E53" s="1">
        <v>2.19</v>
      </c>
      <c r="F53" s="1">
        <v>0.0</v>
      </c>
      <c r="G53" s="1">
        <v>2.19</v>
      </c>
      <c r="H53" s="1">
        <v>168.0</v>
      </c>
      <c r="I53" s="1">
        <v>76.56</v>
      </c>
      <c r="J53" s="1">
        <v>76.61</v>
      </c>
      <c r="K53" s="1" t="s">
        <v>44</v>
      </c>
      <c r="L53" s="1">
        <v>84.0</v>
      </c>
      <c r="M53" s="1">
        <v>84.0</v>
      </c>
    </row>
    <row r="54">
      <c r="A54" s="1" t="s">
        <v>41</v>
      </c>
      <c r="B54" s="1" t="s">
        <v>42</v>
      </c>
      <c r="C54" s="1">
        <v>241.01</v>
      </c>
      <c r="D54" s="1">
        <v>243.73</v>
      </c>
      <c r="E54" s="1">
        <v>2.71</v>
      </c>
      <c r="F54" s="1">
        <v>0.0</v>
      </c>
      <c r="G54" s="1">
        <v>2.71</v>
      </c>
      <c r="H54" s="1">
        <v>168.0</v>
      </c>
      <c r="I54" s="1">
        <v>61.98</v>
      </c>
      <c r="J54" s="1">
        <v>62.02</v>
      </c>
      <c r="K54" s="1" t="s">
        <v>44</v>
      </c>
      <c r="L54" s="1">
        <v>84.0</v>
      </c>
      <c r="M54" s="1">
        <v>84.0</v>
      </c>
    </row>
    <row r="55">
      <c r="A55" s="1" t="s">
        <v>41</v>
      </c>
      <c r="B55" s="1" t="s">
        <v>42</v>
      </c>
      <c r="C55" s="1">
        <v>243.9</v>
      </c>
      <c r="D55" s="1">
        <v>246.24</v>
      </c>
      <c r="E55" s="1">
        <v>2.34</v>
      </c>
      <c r="F55" s="1">
        <v>0.0</v>
      </c>
      <c r="G55" s="1">
        <v>2.33</v>
      </c>
      <c r="H55" s="1">
        <v>168.0</v>
      </c>
      <c r="I55" s="1">
        <v>71.92</v>
      </c>
      <c r="J55" s="1">
        <v>71.99</v>
      </c>
      <c r="K55" s="1" t="s">
        <v>57</v>
      </c>
      <c r="L55" s="1">
        <v>68.0</v>
      </c>
      <c r="M55" s="1">
        <v>100.0</v>
      </c>
    </row>
    <row r="56">
      <c r="A56" s="1" t="s">
        <v>41</v>
      </c>
      <c r="B56" s="1" t="s">
        <v>42</v>
      </c>
      <c r="C56" s="1">
        <v>246.59</v>
      </c>
      <c r="D56" s="1">
        <v>254.73</v>
      </c>
      <c r="E56" s="1">
        <v>8.14</v>
      </c>
      <c r="F56" s="1">
        <v>0.0</v>
      </c>
      <c r="G56" s="1">
        <v>8.14</v>
      </c>
      <c r="H56" s="1">
        <v>160.0</v>
      </c>
      <c r="I56" s="1">
        <v>19.66</v>
      </c>
      <c r="J56" s="1">
        <v>19.66</v>
      </c>
      <c r="K56" s="1" t="s">
        <v>43</v>
      </c>
      <c r="L56" s="1">
        <v>-160.0</v>
      </c>
      <c r="M56" s="1">
        <v>0.0</v>
      </c>
    </row>
    <row r="57">
      <c r="A57" s="1" t="s">
        <v>41</v>
      </c>
      <c r="B57" s="1" t="s">
        <v>42</v>
      </c>
      <c r="C57" s="1">
        <v>254.79</v>
      </c>
      <c r="D57" s="1">
        <v>261.98</v>
      </c>
      <c r="E57" s="1">
        <v>7.2</v>
      </c>
      <c r="F57" s="1">
        <v>0.0</v>
      </c>
      <c r="G57" s="1">
        <v>7.2</v>
      </c>
      <c r="H57" s="1">
        <v>160.0</v>
      </c>
      <c r="I57" s="1">
        <v>22.23</v>
      </c>
      <c r="J57" s="1">
        <v>22.23</v>
      </c>
      <c r="K57" s="1" t="s">
        <v>43</v>
      </c>
      <c r="L57" s="1">
        <v>-160.0</v>
      </c>
      <c r="M57" s="1">
        <v>0.0</v>
      </c>
    </row>
    <row r="58">
      <c r="A58" s="1" t="s">
        <v>41</v>
      </c>
      <c r="B58" s="1" t="s">
        <v>42</v>
      </c>
      <c r="C58" s="1">
        <v>262.05</v>
      </c>
      <c r="D58" s="1">
        <v>264.41</v>
      </c>
      <c r="E58" s="1">
        <v>2.36</v>
      </c>
      <c r="F58" s="1">
        <v>0.0</v>
      </c>
      <c r="G58" s="1">
        <v>2.36</v>
      </c>
      <c r="H58" s="1">
        <v>168.0</v>
      </c>
      <c r="I58" s="1">
        <v>71.21</v>
      </c>
      <c r="J58" s="1">
        <v>71.26</v>
      </c>
      <c r="K58" s="1" t="s">
        <v>44</v>
      </c>
      <c r="L58" s="1">
        <v>84.0</v>
      </c>
      <c r="M58" s="1">
        <v>84.0</v>
      </c>
    </row>
    <row r="59">
      <c r="A59" s="1" t="s">
        <v>41</v>
      </c>
      <c r="B59" s="1" t="s">
        <v>42</v>
      </c>
      <c r="C59" s="1">
        <v>264.61</v>
      </c>
      <c r="D59" s="1">
        <v>267.4</v>
      </c>
      <c r="E59" s="1">
        <v>2.79</v>
      </c>
      <c r="F59" s="1">
        <v>0.0</v>
      </c>
      <c r="G59" s="1">
        <v>2.79</v>
      </c>
      <c r="H59" s="1">
        <v>168.0</v>
      </c>
      <c r="I59" s="1">
        <v>60.21</v>
      </c>
      <c r="J59" s="1">
        <v>60.25</v>
      </c>
      <c r="K59" s="1" t="s">
        <v>44</v>
      </c>
      <c r="L59" s="1">
        <v>84.0</v>
      </c>
      <c r="M59" s="1">
        <v>84.0</v>
      </c>
    </row>
    <row r="60">
      <c r="A60" s="1" t="s">
        <v>41</v>
      </c>
      <c r="B60" s="1" t="s">
        <v>42</v>
      </c>
      <c r="C60" s="1">
        <v>267.49</v>
      </c>
      <c r="D60" s="1">
        <v>269.66</v>
      </c>
      <c r="E60" s="1">
        <v>2.17</v>
      </c>
      <c r="F60" s="1">
        <v>0.0</v>
      </c>
      <c r="G60" s="1">
        <v>2.17</v>
      </c>
      <c r="H60" s="1">
        <v>168.0</v>
      </c>
      <c r="I60" s="1">
        <v>77.42</v>
      </c>
      <c r="J60" s="1">
        <v>77.48</v>
      </c>
      <c r="K60" s="1" t="s">
        <v>44</v>
      </c>
      <c r="L60" s="1">
        <v>84.0</v>
      </c>
      <c r="M60" s="1">
        <v>84.0</v>
      </c>
    </row>
    <row r="61">
      <c r="A61" s="1" t="s">
        <v>41</v>
      </c>
      <c r="B61" s="1" t="s">
        <v>42</v>
      </c>
      <c r="C61" s="1">
        <v>270.03</v>
      </c>
      <c r="D61" s="1">
        <v>273.34</v>
      </c>
      <c r="E61" s="1">
        <v>3.3</v>
      </c>
      <c r="F61" s="1">
        <v>0.0</v>
      </c>
      <c r="G61" s="1">
        <v>3.3</v>
      </c>
      <c r="H61" s="1">
        <v>168.0</v>
      </c>
      <c r="I61" s="1">
        <v>50.83</v>
      </c>
      <c r="J61" s="1">
        <v>50.86</v>
      </c>
      <c r="K61" s="1" t="s">
        <v>57</v>
      </c>
      <c r="L61" s="1">
        <v>68.0</v>
      </c>
      <c r="M61" s="1">
        <v>100.0</v>
      </c>
    </row>
    <row r="62">
      <c r="A62" s="1" t="s">
        <v>41</v>
      </c>
      <c r="B62" s="1" t="s">
        <v>42</v>
      </c>
      <c r="C62" s="1">
        <v>273.43</v>
      </c>
      <c r="D62" s="1">
        <v>281.36</v>
      </c>
      <c r="E62" s="1">
        <v>7.93</v>
      </c>
      <c r="F62" s="1">
        <v>0.0</v>
      </c>
      <c r="G62" s="1">
        <v>7.93</v>
      </c>
      <c r="H62" s="1">
        <v>160.0</v>
      </c>
      <c r="I62" s="1">
        <v>20.18</v>
      </c>
      <c r="J62" s="1">
        <v>20.18</v>
      </c>
      <c r="K62" s="1" t="s">
        <v>43</v>
      </c>
      <c r="L62" s="1">
        <v>-160.0</v>
      </c>
      <c r="M62" s="1">
        <v>0.0</v>
      </c>
    </row>
    <row r="63">
      <c r="A63" s="1" t="s">
        <v>41</v>
      </c>
      <c r="B63" s="1" t="s">
        <v>42</v>
      </c>
      <c r="C63" s="1">
        <v>281.37</v>
      </c>
      <c r="D63" s="1">
        <v>289.04</v>
      </c>
      <c r="E63" s="1">
        <v>7.68</v>
      </c>
      <c r="F63" s="1">
        <v>0.0</v>
      </c>
      <c r="G63" s="1">
        <v>7.68</v>
      </c>
      <c r="H63" s="1">
        <v>160.0</v>
      </c>
      <c r="I63" s="1">
        <v>20.84</v>
      </c>
      <c r="J63" s="1">
        <v>20.84</v>
      </c>
      <c r="K63" s="1" t="s">
        <v>43</v>
      </c>
      <c r="L63" s="1">
        <v>-160.0</v>
      </c>
      <c r="M63" s="1">
        <v>0.0</v>
      </c>
    </row>
    <row r="64">
      <c r="A64" s="1" t="s">
        <v>41</v>
      </c>
      <c r="B64" s="1" t="s">
        <v>42</v>
      </c>
      <c r="C64" s="1">
        <v>289.16</v>
      </c>
      <c r="D64" s="1">
        <v>291.77</v>
      </c>
      <c r="E64" s="1">
        <v>2.61</v>
      </c>
      <c r="F64" s="1">
        <v>0.0</v>
      </c>
      <c r="G64" s="1">
        <v>2.6</v>
      </c>
      <c r="H64" s="1">
        <v>168.0</v>
      </c>
      <c r="I64" s="1">
        <v>64.47</v>
      </c>
      <c r="J64" s="1">
        <v>64.52</v>
      </c>
      <c r="K64" s="1" t="s">
        <v>44</v>
      </c>
      <c r="L64" s="1">
        <v>84.0</v>
      </c>
      <c r="M64" s="1">
        <v>84.0</v>
      </c>
    </row>
    <row r="65">
      <c r="A65" s="1" t="s">
        <v>41</v>
      </c>
      <c r="B65" s="1" t="s">
        <v>42</v>
      </c>
      <c r="C65" s="1">
        <v>292.32</v>
      </c>
      <c r="D65" s="1">
        <v>295.56</v>
      </c>
      <c r="E65" s="1">
        <v>3.24</v>
      </c>
      <c r="F65" s="1">
        <v>0.0</v>
      </c>
      <c r="G65" s="1">
        <v>3.24</v>
      </c>
      <c r="H65" s="1">
        <v>168.0</v>
      </c>
      <c r="I65" s="1">
        <v>51.87</v>
      </c>
      <c r="J65" s="1">
        <v>51.9</v>
      </c>
      <c r="K65" s="1" t="s">
        <v>44</v>
      </c>
      <c r="L65" s="1">
        <v>84.0</v>
      </c>
      <c r="M65" s="1">
        <v>84.0</v>
      </c>
    </row>
    <row r="66">
      <c r="A66" s="1" t="s">
        <v>41</v>
      </c>
      <c r="B66" s="1" t="s">
        <v>42</v>
      </c>
      <c r="C66" s="1">
        <v>295.7</v>
      </c>
      <c r="D66" s="1">
        <v>298.05</v>
      </c>
      <c r="E66" s="1">
        <v>2.35</v>
      </c>
      <c r="F66" s="1">
        <v>0.0</v>
      </c>
      <c r="G66" s="1">
        <v>2.35</v>
      </c>
      <c r="H66" s="1">
        <v>168.0</v>
      </c>
      <c r="I66" s="1">
        <v>71.46</v>
      </c>
      <c r="J66" s="1">
        <v>71.52</v>
      </c>
      <c r="K66" s="1" t="s">
        <v>44</v>
      </c>
      <c r="L66" s="1">
        <v>84.0</v>
      </c>
      <c r="M66" s="1">
        <v>84.0</v>
      </c>
    </row>
    <row r="67">
      <c r="A67" s="1" t="s">
        <v>41</v>
      </c>
      <c r="B67" s="1" t="s">
        <v>42</v>
      </c>
      <c r="C67" s="1">
        <v>298.18</v>
      </c>
      <c r="D67" s="1">
        <v>300.87</v>
      </c>
      <c r="E67" s="1">
        <v>2.69</v>
      </c>
      <c r="F67" s="1">
        <v>0.0</v>
      </c>
      <c r="G67" s="1">
        <v>2.69</v>
      </c>
      <c r="H67" s="1">
        <v>168.0</v>
      </c>
      <c r="I67" s="1">
        <v>62.49</v>
      </c>
      <c r="J67" s="1">
        <v>62.54</v>
      </c>
      <c r="K67" s="1" t="s">
        <v>57</v>
      </c>
      <c r="L67" s="1">
        <v>68.0</v>
      </c>
      <c r="M67" s="1">
        <v>100.0</v>
      </c>
    </row>
    <row r="68">
      <c r="A68" s="1" t="s">
        <v>41</v>
      </c>
      <c r="B68" s="1" t="s">
        <v>42</v>
      </c>
      <c r="C68" s="1">
        <v>301.17</v>
      </c>
      <c r="D68" s="1">
        <v>310.36</v>
      </c>
      <c r="E68" s="1">
        <v>9.2</v>
      </c>
      <c r="F68" s="1">
        <v>0.0</v>
      </c>
      <c r="G68" s="1">
        <v>9.2</v>
      </c>
      <c r="H68" s="1">
        <v>160.0</v>
      </c>
      <c r="I68" s="1">
        <v>17.4</v>
      </c>
      <c r="J68" s="1">
        <v>17.4</v>
      </c>
      <c r="K68" s="1" t="s">
        <v>43</v>
      </c>
      <c r="L68" s="1">
        <v>-160.0</v>
      </c>
      <c r="M68" s="1">
        <v>0.0</v>
      </c>
    </row>
    <row r="69">
      <c r="A69" s="1" t="s">
        <v>41</v>
      </c>
      <c r="B69" s="1" t="s">
        <v>42</v>
      </c>
      <c r="C69" s="1">
        <v>310.99</v>
      </c>
      <c r="D69" s="1">
        <v>315.57</v>
      </c>
      <c r="E69" s="1">
        <v>4.58</v>
      </c>
      <c r="F69" s="1">
        <v>0.0</v>
      </c>
      <c r="G69" s="1">
        <v>4.58</v>
      </c>
      <c r="H69" s="1">
        <v>160.0</v>
      </c>
      <c r="I69" s="1">
        <v>34.92</v>
      </c>
      <c r="J69" s="1">
        <v>34.92</v>
      </c>
      <c r="K69" s="1" t="s">
        <v>43</v>
      </c>
      <c r="L69" s="1">
        <v>-160.0</v>
      </c>
      <c r="M69" s="1">
        <v>0.0</v>
      </c>
    </row>
    <row r="70">
      <c r="A70" s="1" t="s">
        <v>41</v>
      </c>
      <c r="B70" s="1" t="s">
        <v>42</v>
      </c>
      <c r="C70" s="1">
        <v>315.67</v>
      </c>
      <c r="D70" s="1">
        <v>317.87</v>
      </c>
      <c r="E70" s="1">
        <v>2.2</v>
      </c>
      <c r="F70" s="1">
        <v>0.0</v>
      </c>
      <c r="G70" s="1">
        <v>2.19</v>
      </c>
      <c r="H70" s="1">
        <v>168.0</v>
      </c>
      <c r="I70" s="1">
        <v>76.51</v>
      </c>
      <c r="J70" s="1">
        <v>76.57</v>
      </c>
      <c r="K70" s="1" t="s">
        <v>44</v>
      </c>
      <c r="L70" s="1">
        <v>84.0</v>
      </c>
      <c r="M70" s="1">
        <v>84.0</v>
      </c>
    </row>
    <row r="71">
      <c r="A71" s="1" t="s">
        <v>41</v>
      </c>
      <c r="B71" s="1" t="s">
        <v>42</v>
      </c>
      <c r="C71" s="1">
        <v>318.13</v>
      </c>
      <c r="D71" s="1">
        <v>320.64</v>
      </c>
      <c r="E71" s="1">
        <v>2.51</v>
      </c>
      <c r="F71" s="1">
        <v>0.0</v>
      </c>
      <c r="G71" s="1">
        <v>2.51</v>
      </c>
      <c r="H71" s="1">
        <v>168.0</v>
      </c>
      <c r="I71" s="1">
        <v>66.95</v>
      </c>
      <c r="J71" s="1">
        <v>66.99</v>
      </c>
      <c r="K71" s="1" t="s">
        <v>44</v>
      </c>
      <c r="L71" s="1">
        <v>84.0</v>
      </c>
      <c r="M71" s="1">
        <v>84.0</v>
      </c>
    </row>
    <row r="72">
      <c r="A72" s="1" t="s">
        <v>41</v>
      </c>
      <c r="B72" s="1" t="s">
        <v>42</v>
      </c>
      <c r="C72" s="1">
        <v>320.87</v>
      </c>
      <c r="D72" s="1">
        <v>322.74</v>
      </c>
      <c r="E72" s="1">
        <v>1.87</v>
      </c>
      <c r="F72" s="1">
        <v>0.0</v>
      </c>
      <c r="G72" s="1">
        <v>1.86</v>
      </c>
      <c r="H72" s="1">
        <v>168.0</v>
      </c>
      <c r="I72" s="1">
        <v>90.05</v>
      </c>
      <c r="J72" s="1">
        <v>90.13</v>
      </c>
      <c r="K72" s="1" t="s">
        <v>44</v>
      </c>
      <c r="L72" s="1">
        <v>84.0</v>
      </c>
      <c r="M72" s="1">
        <v>84.0</v>
      </c>
    </row>
    <row r="73">
      <c r="A73" s="1" t="s">
        <v>41</v>
      </c>
      <c r="B73" s="1" t="s">
        <v>42</v>
      </c>
      <c r="C73" s="1">
        <v>323.06</v>
      </c>
      <c r="D73" s="1">
        <v>325.85</v>
      </c>
      <c r="E73" s="1">
        <v>2.79</v>
      </c>
      <c r="F73" s="1">
        <v>0.0</v>
      </c>
      <c r="G73" s="1">
        <v>2.79</v>
      </c>
      <c r="H73" s="1">
        <v>168.0</v>
      </c>
      <c r="I73" s="1">
        <v>60.24</v>
      </c>
      <c r="J73" s="1">
        <v>60.28</v>
      </c>
      <c r="K73" s="1" t="s">
        <v>57</v>
      </c>
      <c r="L73" s="1">
        <v>68.0</v>
      </c>
      <c r="M73" s="1">
        <v>100.0</v>
      </c>
    </row>
    <row r="74">
      <c r="A74" s="1" t="s">
        <v>41</v>
      </c>
      <c r="B74" s="1" t="s">
        <v>42</v>
      </c>
      <c r="C74" s="1">
        <v>326.19</v>
      </c>
      <c r="D74" s="1">
        <v>332.27</v>
      </c>
      <c r="E74" s="1">
        <v>6.08</v>
      </c>
      <c r="F74" s="1">
        <v>0.0</v>
      </c>
      <c r="G74" s="1">
        <v>6.08</v>
      </c>
      <c r="H74" s="1">
        <v>160.0</v>
      </c>
      <c r="I74" s="1">
        <v>26.33</v>
      </c>
      <c r="J74" s="1">
        <v>26.33</v>
      </c>
      <c r="K74" s="1" t="s">
        <v>43</v>
      </c>
      <c r="L74" s="1">
        <v>-160.0</v>
      </c>
      <c r="M74" s="1">
        <v>0.0</v>
      </c>
    </row>
    <row r="75">
      <c r="A75" s="1" t="s">
        <v>41</v>
      </c>
      <c r="B75" s="1" t="s">
        <v>42</v>
      </c>
      <c r="C75" s="1">
        <v>332.38</v>
      </c>
      <c r="D75" s="1">
        <v>338.93</v>
      </c>
      <c r="E75" s="1">
        <v>6.55</v>
      </c>
      <c r="F75" s="1">
        <v>0.0</v>
      </c>
      <c r="G75" s="1">
        <v>6.55</v>
      </c>
      <c r="H75" s="1">
        <v>160.0</v>
      </c>
      <c r="I75" s="1">
        <v>24.42</v>
      </c>
      <c r="J75" s="1">
        <v>24.42</v>
      </c>
      <c r="K75" s="1" t="s">
        <v>43</v>
      </c>
      <c r="L75" s="1">
        <v>-160.0</v>
      </c>
      <c r="M75" s="1">
        <v>0.0</v>
      </c>
    </row>
    <row r="76">
      <c r="A76" s="1" t="s">
        <v>41</v>
      </c>
      <c r="B76" s="1" t="s">
        <v>42</v>
      </c>
      <c r="C76" s="1">
        <v>339.02</v>
      </c>
      <c r="D76" s="1">
        <v>341.17</v>
      </c>
      <c r="E76" s="1">
        <v>2.15</v>
      </c>
      <c r="F76" s="1">
        <v>0.0</v>
      </c>
      <c r="G76" s="1">
        <v>2.15</v>
      </c>
      <c r="H76" s="1">
        <v>168.0</v>
      </c>
      <c r="I76" s="1">
        <v>78.24</v>
      </c>
      <c r="J76" s="1">
        <v>78.3</v>
      </c>
      <c r="K76" s="1" t="s">
        <v>44</v>
      </c>
      <c r="L76" s="1">
        <v>84.0</v>
      </c>
      <c r="M76" s="1">
        <v>84.0</v>
      </c>
    </row>
    <row r="77">
      <c r="A77" s="1" t="s">
        <v>41</v>
      </c>
      <c r="B77" s="1" t="s">
        <v>42</v>
      </c>
      <c r="C77" s="1">
        <v>341.34</v>
      </c>
      <c r="D77" s="1">
        <v>343.18</v>
      </c>
      <c r="E77" s="1">
        <v>1.84</v>
      </c>
      <c r="F77" s="1">
        <v>0.0</v>
      </c>
      <c r="G77" s="1">
        <v>1.84</v>
      </c>
      <c r="H77" s="1">
        <v>168.0</v>
      </c>
      <c r="I77" s="1">
        <v>91.47</v>
      </c>
      <c r="J77" s="1">
        <v>91.55</v>
      </c>
      <c r="K77" s="1" t="s">
        <v>44</v>
      </c>
      <c r="L77" s="1">
        <v>84.0</v>
      </c>
      <c r="M77" s="1">
        <v>84.0</v>
      </c>
    </row>
    <row r="78">
      <c r="A78" s="1" t="s">
        <v>41</v>
      </c>
      <c r="B78" s="1" t="s">
        <v>42</v>
      </c>
      <c r="C78" s="1">
        <v>343.27</v>
      </c>
      <c r="D78" s="1">
        <v>345.42</v>
      </c>
      <c r="E78" s="1">
        <v>2.15</v>
      </c>
      <c r="F78" s="1">
        <v>0.0</v>
      </c>
      <c r="G78" s="1">
        <v>2.15</v>
      </c>
      <c r="H78" s="1">
        <v>168.0</v>
      </c>
      <c r="I78" s="1">
        <v>78.25</v>
      </c>
      <c r="J78" s="1">
        <v>78.31</v>
      </c>
      <c r="K78" s="1" t="s">
        <v>44</v>
      </c>
      <c r="L78" s="1">
        <v>84.0</v>
      </c>
      <c r="M78" s="1">
        <v>84.0</v>
      </c>
    </row>
    <row r="79">
      <c r="A79" s="1" t="s">
        <v>41</v>
      </c>
      <c r="B79" s="1" t="s">
        <v>42</v>
      </c>
      <c r="C79" s="1">
        <v>345.7</v>
      </c>
      <c r="D79" s="1">
        <v>348.39</v>
      </c>
      <c r="E79" s="1">
        <v>2.7</v>
      </c>
      <c r="F79" s="1">
        <v>0.0</v>
      </c>
      <c r="G79" s="1">
        <v>2.7</v>
      </c>
      <c r="H79" s="1">
        <v>168.0</v>
      </c>
      <c r="I79" s="1">
        <v>62.29</v>
      </c>
      <c r="J79" s="1">
        <v>62.33</v>
      </c>
      <c r="K79" s="1" t="s">
        <v>57</v>
      </c>
      <c r="L79" s="1">
        <v>68.0</v>
      </c>
      <c r="M79" s="1">
        <v>100.0</v>
      </c>
    </row>
    <row r="80">
      <c r="A80" s="1" t="s">
        <v>41</v>
      </c>
      <c r="B80" s="1" t="s">
        <v>42</v>
      </c>
      <c r="C80" s="1">
        <v>348.77</v>
      </c>
      <c r="D80" s="1">
        <v>356.74</v>
      </c>
      <c r="E80" s="1">
        <v>7.97</v>
      </c>
      <c r="F80" s="1">
        <v>0.0</v>
      </c>
      <c r="G80" s="1">
        <v>7.97</v>
      </c>
      <c r="H80" s="1">
        <v>160.0</v>
      </c>
      <c r="I80" s="1">
        <v>20.07</v>
      </c>
      <c r="J80" s="1">
        <v>20.07</v>
      </c>
      <c r="K80" s="1" t="s">
        <v>43</v>
      </c>
      <c r="L80" s="1">
        <v>-160.0</v>
      </c>
      <c r="M80" s="1">
        <v>0.0</v>
      </c>
    </row>
    <row r="81">
      <c r="A81" s="1" t="s">
        <v>41</v>
      </c>
      <c r="B81" s="1" t="s">
        <v>42</v>
      </c>
      <c r="C81" s="1">
        <v>356.84</v>
      </c>
      <c r="D81" s="1">
        <v>364.72</v>
      </c>
      <c r="E81" s="1">
        <v>7.88</v>
      </c>
      <c r="F81" s="1">
        <v>0.0</v>
      </c>
      <c r="G81" s="1">
        <v>7.88</v>
      </c>
      <c r="H81" s="1">
        <v>160.0</v>
      </c>
      <c r="I81" s="1">
        <v>20.31</v>
      </c>
      <c r="J81" s="1">
        <v>20.31</v>
      </c>
      <c r="K81" s="1" t="s">
        <v>43</v>
      </c>
      <c r="L81" s="1">
        <v>-160.0</v>
      </c>
      <c r="M81" s="1">
        <v>0.0</v>
      </c>
    </row>
    <row r="82">
      <c r="A82" s="1" t="s">
        <v>41</v>
      </c>
      <c r="B82" s="1" t="s">
        <v>42</v>
      </c>
      <c r="C82" s="1">
        <v>364.82</v>
      </c>
      <c r="D82" s="1">
        <v>367.98</v>
      </c>
      <c r="E82" s="1">
        <v>3.16</v>
      </c>
      <c r="F82" s="1">
        <v>0.0</v>
      </c>
      <c r="G82" s="1">
        <v>3.16</v>
      </c>
      <c r="H82" s="1">
        <v>168.0</v>
      </c>
      <c r="I82" s="1">
        <v>53.11</v>
      </c>
      <c r="J82" s="1">
        <v>53.14</v>
      </c>
      <c r="K82" s="1" t="s">
        <v>44</v>
      </c>
      <c r="L82" s="1">
        <v>84.0</v>
      </c>
      <c r="M82" s="1">
        <v>84.0</v>
      </c>
    </row>
    <row r="83">
      <c r="A83" s="1" t="s">
        <v>41</v>
      </c>
      <c r="B83" s="1" t="s">
        <v>42</v>
      </c>
      <c r="C83" s="1">
        <v>368.1</v>
      </c>
      <c r="D83" s="1">
        <v>370.82</v>
      </c>
      <c r="E83" s="1">
        <v>2.71</v>
      </c>
      <c r="F83" s="1">
        <v>0.0</v>
      </c>
      <c r="G83" s="1">
        <v>2.71</v>
      </c>
      <c r="H83" s="1">
        <v>168.0</v>
      </c>
      <c r="I83" s="1">
        <v>61.89</v>
      </c>
      <c r="J83" s="1">
        <v>61.93</v>
      </c>
      <c r="K83" s="1" t="s">
        <v>44</v>
      </c>
      <c r="L83" s="1">
        <v>84.0</v>
      </c>
      <c r="M83" s="1">
        <v>84.0</v>
      </c>
    </row>
    <row r="84">
      <c r="A84" s="1" t="s">
        <v>41</v>
      </c>
      <c r="B84" s="1" t="s">
        <v>42</v>
      </c>
      <c r="C84" s="1">
        <v>370.93</v>
      </c>
      <c r="D84" s="1">
        <v>373.64</v>
      </c>
      <c r="E84" s="1">
        <v>2.71</v>
      </c>
      <c r="F84" s="1">
        <v>0.0</v>
      </c>
      <c r="G84" s="1">
        <v>2.71</v>
      </c>
      <c r="H84" s="1">
        <v>168.0</v>
      </c>
      <c r="I84" s="1">
        <v>62.05</v>
      </c>
      <c r="J84" s="1">
        <v>62.09</v>
      </c>
      <c r="K84" s="1" t="s">
        <v>44</v>
      </c>
      <c r="L84" s="1">
        <v>84.0</v>
      </c>
      <c r="M84" s="1">
        <v>84.0</v>
      </c>
    </row>
    <row r="85">
      <c r="A85" s="1" t="s">
        <v>41</v>
      </c>
      <c r="B85" s="1" t="s">
        <v>42</v>
      </c>
      <c r="C85" s="1">
        <v>373.99</v>
      </c>
      <c r="D85" s="1">
        <v>376.73</v>
      </c>
      <c r="E85" s="1">
        <v>2.75</v>
      </c>
      <c r="F85" s="1">
        <v>0.0</v>
      </c>
      <c r="G85" s="1">
        <v>2.75</v>
      </c>
      <c r="H85" s="1">
        <v>168.0</v>
      </c>
      <c r="I85" s="1">
        <v>61.15</v>
      </c>
      <c r="J85" s="1">
        <v>61.2</v>
      </c>
      <c r="K85" s="1" t="s">
        <v>57</v>
      </c>
      <c r="L85" s="1">
        <v>68.0</v>
      </c>
      <c r="M85" s="1">
        <v>100.0</v>
      </c>
    </row>
    <row r="86">
      <c r="A86" s="1" t="s">
        <v>41</v>
      </c>
      <c r="B86" s="1" t="s">
        <v>42</v>
      </c>
      <c r="C86" s="1">
        <v>376.9</v>
      </c>
      <c r="D86" s="1">
        <v>384.82</v>
      </c>
      <c r="E86" s="1">
        <v>7.92</v>
      </c>
      <c r="F86" s="1">
        <v>0.0</v>
      </c>
      <c r="G86" s="1">
        <v>7.92</v>
      </c>
      <c r="H86" s="1">
        <v>160.0</v>
      </c>
      <c r="I86" s="1">
        <v>20.19</v>
      </c>
      <c r="J86" s="1">
        <v>20.19</v>
      </c>
      <c r="K86" s="1" t="s">
        <v>43</v>
      </c>
      <c r="L86" s="1">
        <v>-160.0</v>
      </c>
      <c r="M86" s="1">
        <v>0.0</v>
      </c>
    </row>
    <row r="87">
      <c r="A87" s="1" t="s">
        <v>41</v>
      </c>
      <c r="B87" s="1" t="s">
        <v>42</v>
      </c>
      <c r="C87" s="1">
        <v>384.86</v>
      </c>
      <c r="D87" s="1">
        <v>391.46</v>
      </c>
      <c r="E87" s="1">
        <v>6.59</v>
      </c>
      <c r="F87" s="1">
        <v>0.0</v>
      </c>
      <c r="G87" s="1">
        <v>6.59</v>
      </c>
      <c r="H87" s="1">
        <v>160.0</v>
      </c>
      <c r="I87" s="1">
        <v>24.26</v>
      </c>
      <c r="J87" s="1">
        <v>24.26</v>
      </c>
      <c r="K87" s="1" t="s">
        <v>43</v>
      </c>
      <c r="L87" s="1">
        <v>-160.0</v>
      </c>
      <c r="M87" s="1">
        <v>0.0</v>
      </c>
    </row>
    <row r="88">
      <c r="A88" s="1" t="s">
        <v>41</v>
      </c>
      <c r="B88" s="1" t="s">
        <v>42</v>
      </c>
      <c r="C88" s="1">
        <v>391.51</v>
      </c>
      <c r="D88" s="1">
        <v>394.21</v>
      </c>
      <c r="E88" s="1">
        <v>2.7</v>
      </c>
      <c r="F88" s="1">
        <v>0.0</v>
      </c>
      <c r="G88" s="1">
        <v>2.7</v>
      </c>
      <c r="H88" s="1">
        <v>168.0</v>
      </c>
      <c r="I88" s="1">
        <v>62.15</v>
      </c>
      <c r="J88" s="1">
        <v>62.19</v>
      </c>
      <c r="K88" s="1" t="s">
        <v>44</v>
      </c>
      <c r="L88" s="1">
        <v>84.0</v>
      </c>
      <c r="M88" s="1">
        <v>84.0</v>
      </c>
    </row>
    <row r="89">
      <c r="A89" s="1" t="s">
        <v>41</v>
      </c>
      <c r="B89" s="1" t="s">
        <v>42</v>
      </c>
      <c r="C89" s="1">
        <v>394.39</v>
      </c>
      <c r="D89" s="1">
        <v>396.37</v>
      </c>
      <c r="E89" s="1">
        <v>1.98</v>
      </c>
      <c r="F89" s="1">
        <v>0.0</v>
      </c>
      <c r="G89" s="1">
        <v>1.98</v>
      </c>
      <c r="H89" s="1">
        <v>168.0</v>
      </c>
      <c r="I89" s="1">
        <v>84.95</v>
      </c>
      <c r="J89" s="1">
        <v>85.03</v>
      </c>
      <c r="K89" s="1" t="s">
        <v>44</v>
      </c>
      <c r="L89" s="1">
        <v>84.0</v>
      </c>
      <c r="M89" s="1">
        <v>84.0</v>
      </c>
    </row>
    <row r="90">
      <c r="A90" s="1" t="s">
        <v>41</v>
      </c>
      <c r="B90" s="1" t="s">
        <v>42</v>
      </c>
      <c r="C90" s="1">
        <v>396.52</v>
      </c>
      <c r="D90" s="1">
        <v>398.76</v>
      </c>
      <c r="E90" s="1">
        <v>2.24</v>
      </c>
      <c r="F90" s="1">
        <v>0.0</v>
      </c>
      <c r="G90" s="1">
        <v>2.24</v>
      </c>
      <c r="H90" s="1">
        <v>168.0</v>
      </c>
      <c r="I90" s="1">
        <v>74.99</v>
      </c>
      <c r="J90" s="1">
        <v>75.05</v>
      </c>
      <c r="K90" s="1" t="s">
        <v>44</v>
      </c>
      <c r="L90" s="1">
        <v>84.0</v>
      </c>
      <c r="M90" s="1">
        <v>84.0</v>
      </c>
    </row>
    <row r="91">
      <c r="A91" s="1" t="s">
        <v>41</v>
      </c>
      <c r="B91" s="1" t="s">
        <v>42</v>
      </c>
      <c r="C91" s="1">
        <v>398.98</v>
      </c>
      <c r="D91" s="1">
        <v>401.32</v>
      </c>
      <c r="E91" s="1">
        <v>2.34</v>
      </c>
      <c r="F91" s="1">
        <v>0.0</v>
      </c>
      <c r="G91" s="1">
        <v>2.34</v>
      </c>
      <c r="H91" s="1">
        <v>168.0</v>
      </c>
      <c r="I91" s="1">
        <v>71.69</v>
      </c>
      <c r="J91" s="1">
        <v>71.75</v>
      </c>
      <c r="K91" s="1" t="s">
        <v>57</v>
      </c>
      <c r="L91" s="1">
        <v>68.0</v>
      </c>
      <c r="M91" s="1">
        <v>100.0</v>
      </c>
    </row>
    <row r="92">
      <c r="A92" s="1" t="s">
        <v>41</v>
      </c>
      <c r="B92" s="1" t="s">
        <v>42</v>
      </c>
      <c r="C92" s="1">
        <v>401.43</v>
      </c>
      <c r="D92" s="1">
        <v>409.02</v>
      </c>
      <c r="E92" s="1">
        <v>7.59</v>
      </c>
      <c r="F92" s="1">
        <v>0.0</v>
      </c>
      <c r="G92" s="1">
        <v>7.59</v>
      </c>
      <c r="H92" s="1">
        <v>160.0</v>
      </c>
      <c r="I92" s="1">
        <v>21.07</v>
      </c>
      <c r="J92" s="1">
        <v>21.07</v>
      </c>
      <c r="K92" s="1" t="s">
        <v>43</v>
      </c>
      <c r="L92" s="1">
        <v>-160.0</v>
      </c>
      <c r="M92" s="1">
        <v>0.0</v>
      </c>
    </row>
    <row r="93">
      <c r="A93" s="1" t="s">
        <v>41</v>
      </c>
      <c r="B93" s="1" t="s">
        <v>42</v>
      </c>
      <c r="C93" s="1">
        <v>409.06</v>
      </c>
      <c r="D93" s="1">
        <v>417.83</v>
      </c>
      <c r="E93" s="1">
        <v>8.77</v>
      </c>
      <c r="F93" s="1">
        <v>0.0</v>
      </c>
      <c r="G93" s="1">
        <v>8.77</v>
      </c>
      <c r="H93" s="1">
        <v>160.0</v>
      </c>
      <c r="I93" s="1">
        <v>18.24</v>
      </c>
      <c r="J93" s="1">
        <v>18.24</v>
      </c>
      <c r="K93" s="1" t="s">
        <v>43</v>
      </c>
      <c r="L93" s="1">
        <v>-160.0</v>
      </c>
      <c r="M93" s="1">
        <v>0.0</v>
      </c>
    </row>
    <row r="94">
      <c r="A94" s="1" t="s">
        <v>41</v>
      </c>
      <c r="B94" s="1" t="s">
        <v>42</v>
      </c>
      <c r="C94" s="1">
        <v>417.92</v>
      </c>
      <c r="D94" s="1">
        <v>421.56</v>
      </c>
      <c r="E94" s="1">
        <v>3.65</v>
      </c>
      <c r="F94" s="1">
        <v>0.0</v>
      </c>
      <c r="G94" s="1">
        <v>3.65</v>
      </c>
      <c r="H94" s="1">
        <v>168.0</v>
      </c>
      <c r="I94" s="1">
        <v>46.04</v>
      </c>
      <c r="J94" s="1">
        <v>46.06</v>
      </c>
      <c r="K94" s="1" t="s">
        <v>44</v>
      </c>
      <c r="L94" s="1">
        <v>84.0</v>
      </c>
      <c r="M94" s="1">
        <v>84.0</v>
      </c>
    </row>
    <row r="95">
      <c r="A95" s="1" t="s">
        <v>41</v>
      </c>
      <c r="B95" s="1" t="s">
        <v>42</v>
      </c>
      <c r="C95" s="1">
        <v>421.95</v>
      </c>
      <c r="D95" s="1">
        <v>423.95</v>
      </c>
      <c r="E95" s="1">
        <v>2.0</v>
      </c>
      <c r="F95" s="1">
        <v>0.0</v>
      </c>
      <c r="G95" s="1">
        <v>2.0</v>
      </c>
      <c r="H95" s="1">
        <v>168.0</v>
      </c>
      <c r="I95" s="1">
        <v>84.11</v>
      </c>
      <c r="J95" s="1">
        <v>84.17</v>
      </c>
      <c r="K95" s="1" t="s">
        <v>44</v>
      </c>
      <c r="L95" s="1">
        <v>84.0</v>
      </c>
      <c r="M95" s="1">
        <v>84.0</v>
      </c>
    </row>
    <row r="96">
      <c r="A96" s="1" t="s">
        <v>41</v>
      </c>
      <c r="B96" s="1" t="s">
        <v>42</v>
      </c>
      <c r="C96" s="1">
        <v>424.19</v>
      </c>
      <c r="D96" s="1">
        <v>426.18</v>
      </c>
      <c r="E96" s="1">
        <v>1.99</v>
      </c>
      <c r="F96" s="1">
        <v>0.0</v>
      </c>
      <c r="G96" s="1">
        <v>1.99</v>
      </c>
      <c r="H96" s="1">
        <v>168.0</v>
      </c>
      <c r="I96" s="1">
        <v>84.36</v>
      </c>
      <c r="J96" s="1">
        <v>84.44</v>
      </c>
      <c r="K96" s="1" t="s">
        <v>44</v>
      </c>
      <c r="L96" s="1">
        <v>84.0</v>
      </c>
      <c r="M96" s="1">
        <v>84.0</v>
      </c>
    </row>
    <row r="97">
      <c r="A97" s="1" t="s">
        <v>41</v>
      </c>
      <c r="B97" s="1" t="s">
        <v>42</v>
      </c>
      <c r="C97" s="1">
        <v>426.42</v>
      </c>
      <c r="D97" s="1">
        <v>429.52</v>
      </c>
      <c r="E97" s="1">
        <v>3.09</v>
      </c>
      <c r="F97" s="1">
        <v>0.0</v>
      </c>
      <c r="G97" s="1">
        <v>3.09</v>
      </c>
      <c r="H97" s="1">
        <v>168.0</v>
      </c>
      <c r="I97" s="1">
        <v>54.29</v>
      </c>
      <c r="J97" s="1">
        <v>54.32</v>
      </c>
      <c r="K97" s="1" t="s">
        <v>57</v>
      </c>
      <c r="L97" s="1">
        <v>68.0</v>
      </c>
      <c r="M97" s="1">
        <v>100.0</v>
      </c>
    </row>
    <row r="98">
      <c r="A98" s="1" t="s">
        <v>41</v>
      </c>
      <c r="B98" s="1" t="s">
        <v>42</v>
      </c>
      <c r="C98" s="1">
        <v>429.67</v>
      </c>
      <c r="D98" s="1">
        <v>438.46</v>
      </c>
      <c r="E98" s="1">
        <v>8.79</v>
      </c>
      <c r="F98" s="1">
        <v>0.0</v>
      </c>
      <c r="G98" s="1">
        <v>8.79</v>
      </c>
      <c r="H98" s="1">
        <v>160.0</v>
      </c>
      <c r="I98" s="1">
        <v>18.2</v>
      </c>
      <c r="J98" s="1">
        <v>18.2</v>
      </c>
      <c r="K98" s="1" t="s">
        <v>43</v>
      </c>
      <c r="L98" s="1">
        <v>-160.0</v>
      </c>
      <c r="M98" s="1">
        <v>0.0</v>
      </c>
    </row>
    <row r="99">
      <c r="A99" s="1" t="s">
        <v>41</v>
      </c>
      <c r="B99" s="1" t="s">
        <v>42</v>
      </c>
      <c r="C99" s="1">
        <v>438.49</v>
      </c>
      <c r="D99" s="1">
        <v>444.59</v>
      </c>
      <c r="E99" s="1">
        <v>6.1</v>
      </c>
      <c r="F99" s="1">
        <v>0.0</v>
      </c>
      <c r="G99" s="1">
        <v>6.1</v>
      </c>
      <c r="H99" s="1">
        <v>160.0</v>
      </c>
      <c r="I99" s="1">
        <v>26.21</v>
      </c>
      <c r="J99" s="1">
        <v>26.21</v>
      </c>
      <c r="K99" s="1" t="s">
        <v>43</v>
      </c>
      <c r="L99" s="1">
        <v>-160.0</v>
      </c>
      <c r="M99" s="1">
        <v>0.0</v>
      </c>
    </row>
    <row r="100">
      <c r="A100" s="1" t="s">
        <v>41</v>
      </c>
      <c r="B100" s="1" t="s">
        <v>42</v>
      </c>
      <c r="C100" s="1">
        <v>444.65</v>
      </c>
      <c r="D100" s="1">
        <v>446.6</v>
      </c>
      <c r="E100" s="1">
        <v>1.95</v>
      </c>
      <c r="F100" s="1">
        <v>0.0</v>
      </c>
      <c r="G100" s="1">
        <v>1.95</v>
      </c>
      <c r="H100" s="1">
        <v>168.0</v>
      </c>
      <c r="I100" s="1">
        <v>86.16</v>
      </c>
      <c r="J100" s="1">
        <v>86.24</v>
      </c>
      <c r="K100" s="1" t="s">
        <v>44</v>
      </c>
      <c r="L100" s="1">
        <v>84.0</v>
      </c>
      <c r="M100" s="1">
        <v>84.0</v>
      </c>
    </row>
    <row r="101">
      <c r="A101" s="1" t="s">
        <v>41</v>
      </c>
      <c r="B101" s="1" t="s">
        <v>42</v>
      </c>
      <c r="C101" s="1">
        <v>446.85</v>
      </c>
      <c r="D101" s="1">
        <v>448.77</v>
      </c>
      <c r="E101" s="1">
        <v>1.92</v>
      </c>
      <c r="F101" s="1">
        <v>0.0</v>
      </c>
      <c r="G101" s="1">
        <v>1.92</v>
      </c>
      <c r="H101" s="1">
        <v>168.0</v>
      </c>
      <c r="I101" s="1">
        <v>87.33</v>
      </c>
      <c r="J101" s="1">
        <v>87.42</v>
      </c>
      <c r="K101" s="1" t="s">
        <v>44</v>
      </c>
      <c r="L101" s="1">
        <v>84.0</v>
      </c>
      <c r="M101" s="1">
        <v>84.0</v>
      </c>
    </row>
    <row r="102">
      <c r="A102" s="1" t="s">
        <v>41</v>
      </c>
      <c r="B102" s="1" t="s">
        <v>42</v>
      </c>
      <c r="C102" s="1">
        <v>448.9</v>
      </c>
      <c r="D102" s="1">
        <v>451.29</v>
      </c>
      <c r="E102" s="1">
        <v>2.39</v>
      </c>
      <c r="F102" s="1">
        <v>0.0</v>
      </c>
      <c r="G102" s="1">
        <v>2.39</v>
      </c>
      <c r="H102" s="1">
        <v>168.0</v>
      </c>
      <c r="I102" s="1">
        <v>70.24</v>
      </c>
      <c r="J102" s="1">
        <v>70.29</v>
      </c>
      <c r="K102" s="1" t="s">
        <v>44</v>
      </c>
      <c r="L102" s="1">
        <v>84.0</v>
      </c>
      <c r="M102" s="1">
        <v>84.0</v>
      </c>
    </row>
    <row r="103">
      <c r="A103" s="1" t="s">
        <v>41</v>
      </c>
      <c r="B103" s="1" t="s">
        <v>42</v>
      </c>
      <c r="C103" s="1">
        <v>451.43</v>
      </c>
      <c r="D103" s="1">
        <v>454.01</v>
      </c>
      <c r="E103" s="1">
        <v>2.59</v>
      </c>
      <c r="F103" s="1">
        <v>0.0</v>
      </c>
      <c r="G103" s="1">
        <v>2.58</v>
      </c>
      <c r="H103" s="1">
        <v>168.0</v>
      </c>
      <c r="I103" s="1">
        <v>64.98</v>
      </c>
      <c r="J103" s="1">
        <v>65.04</v>
      </c>
      <c r="K103" s="1" t="s">
        <v>57</v>
      </c>
      <c r="L103" s="1">
        <v>68.0</v>
      </c>
      <c r="M103" s="1">
        <v>100.0</v>
      </c>
    </row>
    <row r="104">
      <c r="A104" s="1" t="s">
        <v>41</v>
      </c>
      <c r="B104" s="1" t="s">
        <v>42</v>
      </c>
      <c r="C104" s="1">
        <v>454.35</v>
      </c>
      <c r="D104" s="1">
        <v>462.08</v>
      </c>
      <c r="E104" s="1">
        <v>7.73</v>
      </c>
      <c r="F104" s="1">
        <v>0.0</v>
      </c>
      <c r="G104" s="1">
        <v>7.73</v>
      </c>
      <c r="H104" s="1">
        <v>160.0</v>
      </c>
      <c r="I104" s="1">
        <v>20.69</v>
      </c>
      <c r="J104" s="1">
        <v>20.69</v>
      </c>
      <c r="K104" s="1" t="s">
        <v>43</v>
      </c>
      <c r="L104" s="1">
        <v>-160.0</v>
      </c>
      <c r="M104" s="1">
        <v>0.0</v>
      </c>
    </row>
    <row r="105">
      <c r="A105" s="77" t="s">
        <v>45</v>
      </c>
    </row>
    <row r="106">
      <c r="A106" s="78" t="s">
        <v>46</v>
      </c>
      <c r="B106" s="79"/>
      <c r="C106" s="79"/>
      <c r="D106" s="79"/>
      <c r="E106" s="80">
        <f t="shared" ref="E106:J106" si="1">SUMIF($K$2:$K$103,"superdense",E1:E103)</f>
        <v>208.03</v>
      </c>
      <c r="F106" s="80">
        <f t="shared" si="1"/>
        <v>0</v>
      </c>
      <c r="G106" s="80">
        <f t="shared" si="1"/>
        <v>208</v>
      </c>
      <c r="H106" s="80">
        <f t="shared" si="1"/>
        <v>8432</v>
      </c>
      <c r="I106" s="80">
        <f t="shared" si="1"/>
        <v>2746.56</v>
      </c>
      <c r="J106" s="80">
        <f t="shared" si="1"/>
        <v>2748.3</v>
      </c>
      <c r="K106" s="80"/>
      <c r="L106" s="80">
        <f>IFERROR(__xludf.DUMMYFUNCTION("SUM(FILTER(L$1:L$103,$K$1:$K$103=""superdense""))"),4284.0)</f>
        <v>4284</v>
      </c>
      <c r="M106" s="80">
        <f>IFERROR(__xludf.DUMMYFUNCTION("SUM(FILTER(M1:M103,$K$1:$K$103=""superdense""))"),4284.0)</f>
        <v>4284</v>
      </c>
      <c r="N106" s="79"/>
      <c r="O106" s="79"/>
      <c r="P106" s="79"/>
      <c r="Q106" s="79"/>
      <c r="R106" s="79"/>
      <c r="S106" s="79"/>
      <c r="T106" s="79"/>
      <c r="U106" s="79"/>
      <c r="V106" s="79"/>
      <c r="W106" s="79"/>
      <c r="X106" s="79"/>
      <c r="Y106" s="79"/>
      <c r="Z106" s="79"/>
    </row>
    <row r="107">
      <c r="A107" s="78" t="s">
        <v>47</v>
      </c>
      <c r="B107" s="79"/>
      <c r="C107" s="79"/>
      <c r="D107" s="79"/>
      <c r="E107" s="80">
        <f>AVERAGEIF(K2:K104,"superdense",E2:E103)</f>
        <v>2.497843137</v>
      </c>
      <c r="F107" s="80">
        <f t="shared" ref="F107:J107" si="2">AVERAGEIF($K$2:$K$103,"superdense",F2:F103)</f>
        <v>0</v>
      </c>
      <c r="G107" s="80">
        <f t="shared" si="2"/>
        <v>2.496666667</v>
      </c>
      <c r="H107" s="80">
        <f t="shared" si="2"/>
        <v>168</v>
      </c>
      <c r="I107" s="80">
        <f t="shared" si="2"/>
        <v>69.77882353</v>
      </c>
      <c r="J107" s="80">
        <f t="shared" si="2"/>
        <v>69.83078431</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IFERROR(__xludf.DUMMYFUNCTION("MAX(FILTER(E1:E103,$K$1:$K$103=""superdense""))"),3.95)</f>
        <v>3.95</v>
      </c>
      <c r="F108" s="81">
        <f>IFERROR(__xludf.DUMMYFUNCTION("MAX(FILTER(F1:F103,$K$1:$K$103=""superdense""))"),0.0)</f>
        <v>0</v>
      </c>
      <c r="G108" s="81">
        <f>IFERROR(__xludf.DUMMYFUNCTION("MAX(FILTER(G1:G103,$K$1:$K$103=""superdense""))"),3.95)</f>
        <v>3.95</v>
      </c>
      <c r="H108" s="81">
        <f>IFERROR(__xludf.DUMMYFUNCTION("MAX(FILTER(H1:H103,$K$1:$K$103=""superdense""))"),168.0)</f>
        <v>168</v>
      </c>
      <c r="I108" s="81">
        <f>IFERROR(__xludf.DUMMYFUNCTION("MAX(FILTER(I1:I103,$K$1:$K$103=""superdense""))"),91.87)</f>
        <v>91.87</v>
      </c>
      <c r="J108" s="81">
        <f>IFERROR(__xludf.DUMMYFUNCTION("MAX(FILTER(J1:J103,$K$1:$K$103=""superdense""))"),91.94)</f>
        <v>91.94</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IFERROR(__xludf.DUMMYFUNCTION("MIN(FILTER(E1:E103,$K$1:$K$103=""superdense""))"),1.83)</f>
        <v>1.83</v>
      </c>
      <c r="F109" s="82">
        <f>IFERROR(__xludf.DUMMYFUNCTION("MIN(FILTER(F1:F103,$K$1:$K$103=""superdense""))"),0.0)</f>
        <v>0</v>
      </c>
      <c r="G109" s="82">
        <f>IFERROR(__xludf.DUMMYFUNCTION("MIN(FILTER(G1:G103,$K$1:$K$103=""superdense""))"),1.83)</f>
        <v>1.83</v>
      </c>
      <c r="H109" s="82">
        <f>IFERROR(__xludf.DUMMYFUNCTION("MIN(FILTER(H1:H103,$K$1:$K$103=""superdense""))"),168.0)</f>
        <v>168</v>
      </c>
      <c r="I109" s="82">
        <f>IFERROR(__xludf.DUMMYFUNCTION("MIN(FILTER(I1:I103,$K1:$K103=""superdense""))"),42.56)</f>
        <v>42.56</v>
      </c>
      <c r="J109" s="82">
        <f>IFERROR(__xludf.DUMMYFUNCTION("MIN(FILTER(J1:J103,$K1:$K103=""superdense""))"),42.58)</f>
        <v>42.58</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IFERROR(__xludf.DUMMYFUNCTION("MEDIAN(FILTER(E1:E103,$K$1:$K$103=""superdense""))"),2.36)</f>
        <v>2.36</v>
      </c>
      <c r="F110" s="83">
        <f>IFERROR(__xludf.DUMMYFUNCTION("MEDIAN(FILTER(F1:F103,$K$1:$K$103=""superdense""))"),0.0)</f>
        <v>0</v>
      </c>
      <c r="G110" s="83">
        <f>IFERROR(__xludf.DUMMYFUNCTION("MEDIAN(FILTER(G1:G103,$K$1:$K$103=""superdense""))"),2.36)</f>
        <v>2.36</v>
      </c>
      <c r="H110" s="83">
        <f>IFERROR(__xludf.DUMMYFUNCTION("MEDIAN(FILTER(H1:H103,$K$1:$K$103=""superdense""))"),168.0)</f>
        <v>168</v>
      </c>
      <c r="I110" s="83">
        <f>IFERROR(__xludf.DUMMYFUNCTION("MEDIAN(FILTER(I1:I103,$K$1:$K$103=""superdense""))"),71.21)</f>
        <v>71.21</v>
      </c>
      <c r="J110" s="83">
        <f>IFERROR(__xludf.DUMMYFUNCTION("MEDIAN(FILTER(J1:J103,$K$1:$K$103=""superdense""))"),71.26)</f>
        <v>71.26</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IFERROR(__xludf.DUMMYFUNCTION("STDEV.S(FILTER(E1:E103,$K$1:$K$103=""superdense""))"),0.5169344783451388)</f>
        <v>0.5169344783</v>
      </c>
      <c r="F111" s="83">
        <f>IFERROR(__xludf.DUMMYFUNCTION("STDEV.S(FILTER(F1:F103,$K$1:$K$103=""superdense""))"),0.0)</f>
        <v>0</v>
      </c>
      <c r="G111" s="83">
        <f>IFERROR(__xludf.DUMMYFUNCTION("STDEV.S(FILTER(G1:G103,$K$1:$K$103=""superdense""))"),0.5172646002450455)</f>
        <v>0.5172646002</v>
      </c>
      <c r="H111" s="83">
        <f>IFERROR(__xludf.DUMMYFUNCTION("STDEV.S(FILTER(H1:H103,$K$1:$K$103=""superdense""))"),0.0)</f>
        <v>0</v>
      </c>
      <c r="I111" s="83">
        <f>IFERROR(__xludf.DUMMYFUNCTION("STDEV.S(FILTER(I1:I103,$K$1:$K$103=""superdense""))"),12.675996788743491)</f>
        <v>12.67599679</v>
      </c>
      <c r="J111" s="83">
        <f>IFERROR(__xludf.DUMMYFUNCTION("STDEV.S(FILTER(J1:J103,$K$1:$K$103=""superdense""))"),12.69232474263675)</f>
        <v>12.69232474</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5440</v>
      </c>
    </row>
    <row r="131">
      <c r="A131" s="77" t="s">
        <v>54</v>
      </c>
      <c r="B131" s="3">
        <f>SUM(H2:H103)-B130</f>
        <v>11424</v>
      </c>
    </row>
    <row r="132">
      <c r="A132" s="77" t="s">
        <v>55</v>
      </c>
      <c r="B132" s="3">
        <f>SUM(M2:M103)</f>
        <v>5984</v>
      </c>
    </row>
    <row r="133">
      <c r="A133" s="77" t="s">
        <v>56</v>
      </c>
      <c r="B133" s="3">
        <f>B131/B132</f>
        <v>1.909090909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1.54</v>
      </c>
      <c r="D2" s="1">
        <v>3.68</v>
      </c>
      <c r="E2" s="1">
        <v>2.14</v>
      </c>
      <c r="F2" s="1">
        <v>0.0</v>
      </c>
      <c r="G2" s="1">
        <v>2.14</v>
      </c>
      <c r="H2" s="1">
        <v>160.0</v>
      </c>
      <c r="I2" s="1">
        <v>74.92</v>
      </c>
      <c r="J2" s="1">
        <v>74.92</v>
      </c>
      <c r="K2" s="1" t="s">
        <v>43</v>
      </c>
      <c r="L2" s="1">
        <v>-160.0</v>
      </c>
      <c r="M2" s="1">
        <v>0.0</v>
      </c>
    </row>
    <row r="3">
      <c r="A3" s="1" t="s">
        <v>41</v>
      </c>
      <c r="B3" s="1" t="s">
        <v>42</v>
      </c>
      <c r="C3" s="1">
        <v>3.78</v>
      </c>
      <c r="D3" s="1">
        <v>10.02</v>
      </c>
      <c r="E3" s="1">
        <v>6.24</v>
      </c>
      <c r="F3" s="1">
        <v>0.0</v>
      </c>
      <c r="G3" s="1">
        <v>6.24</v>
      </c>
      <c r="H3" s="1">
        <v>160.0</v>
      </c>
      <c r="I3" s="1">
        <v>25.64</v>
      </c>
      <c r="J3" s="1">
        <v>25.64</v>
      </c>
      <c r="K3" s="1" t="s">
        <v>43</v>
      </c>
      <c r="L3" s="1">
        <v>-160.0</v>
      </c>
      <c r="M3" s="1">
        <v>0.0</v>
      </c>
    </row>
    <row r="4">
      <c r="A4" s="1" t="s">
        <v>41</v>
      </c>
      <c r="B4" s="1" t="s">
        <v>42</v>
      </c>
      <c r="C4" s="1">
        <v>10.06</v>
      </c>
      <c r="D4" s="1">
        <v>18.83</v>
      </c>
      <c r="E4" s="1">
        <v>8.77</v>
      </c>
      <c r="F4" s="1">
        <v>0.0</v>
      </c>
      <c r="G4" s="1">
        <v>8.77</v>
      </c>
      <c r="H4" s="1">
        <v>160.0</v>
      </c>
      <c r="I4" s="1">
        <v>18.23</v>
      </c>
      <c r="J4" s="1">
        <v>18.23</v>
      </c>
      <c r="K4" s="1" t="s">
        <v>43</v>
      </c>
      <c r="L4" s="1">
        <v>-160.0</v>
      </c>
      <c r="M4" s="1">
        <v>0.0</v>
      </c>
    </row>
    <row r="5">
      <c r="A5" s="1" t="s">
        <v>41</v>
      </c>
      <c r="B5" s="1" t="s">
        <v>42</v>
      </c>
      <c r="C5" s="1">
        <v>18.88</v>
      </c>
      <c r="D5" s="1">
        <v>21.76</v>
      </c>
      <c r="E5" s="1">
        <v>2.88</v>
      </c>
      <c r="F5" s="1">
        <v>0.0</v>
      </c>
      <c r="G5" s="1">
        <v>2.88</v>
      </c>
      <c r="H5" s="1">
        <v>168.0</v>
      </c>
      <c r="I5" s="1">
        <v>58.24</v>
      </c>
      <c r="J5" s="1">
        <v>58.27</v>
      </c>
      <c r="K5" s="1" t="s">
        <v>44</v>
      </c>
      <c r="L5" s="1">
        <v>84.0</v>
      </c>
      <c r="M5" s="1">
        <v>84.0</v>
      </c>
    </row>
    <row r="6">
      <c r="A6" s="1" t="s">
        <v>41</v>
      </c>
      <c r="B6" s="1" t="s">
        <v>42</v>
      </c>
      <c r="C6" s="1">
        <v>23.0</v>
      </c>
      <c r="D6" s="1">
        <v>25.26</v>
      </c>
      <c r="E6" s="1">
        <v>2.27</v>
      </c>
      <c r="F6" s="1">
        <v>0.0</v>
      </c>
      <c r="G6" s="1">
        <v>2.27</v>
      </c>
      <c r="H6" s="1">
        <v>168.0</v>
      </c>
      <c r="I6" s="1">
        <v>74.11</v>
      </c>
      <c r="J6" s="1">
        <v>74.16</v>
      </c>
      <c r="K6" s="1" t="s">
        <v>44</v>
      </c>
      <c r="L6" s="1">
        <v>84.0</v>
      </c>
      <c r="M6" s="1">
        <v>84.0</v>
      </c>
    </row>
    <row r="7">
      <c r="A7" s="1" t="s">
        <v>41</v>
      </c>
      <c r="B7" s="1" t="s">
        <v>42</v>
      </c>
      <c r="C7" s="1">
        <v>25.62</v>
      </c>
      <c r="D7" s="1">
        <v>28.41</v>
      </c>
      <c r="E7" s="1">
        <v>2.79</v>
      </c>
      <c r="F7" s="1">
        <v>0.0</v>
      </c>
      <c r="G7" s="1">
        <v>2.79</v>
      </c>
      <c r="H7" s="1">
        <v>168.0</v>
      </c>
      <c r="I7" s="1">
        <v>60.28</v>
      </c>
      <c r="J7" s="1">
        <v>60.32</v>
      </c>
      <c r="K7" s="1" t="s">
        <v>44</v>
      </c>
      <c r="L7" s="1">
        <v>84.0</v>
      </c>
      <c r="M7" s="1">
        <v>84.0</v>
      </c>
    </row>
    <row r="8">
      <c r="A8" s="1" t="s">
        <v>41</v>
      </c>
      <c r="B8" s="1" t="s">
        <v>42</v>
      </c>
      <c r="C8" s="1">
        <v>28.57</v>
      </c>
      <c r="D8" s="1">
        <v>31.65</v>
      </c>
      <c r="E8" s="1">
        <v>3.08</v>
      </c>
      <c r="F8" s="1">
        <v>0.0</v>
      </c>
      <c r="G8" s="1">
        <v>3.08</v>
      </c>
      <c r="H8" s="1">
        <v>168.0</v>
      </c>
      <c r="I8" s="1">
        <v>54.47</v>
      </c>
      <c r="J8" s="1">
        <v>54.5</v>
      </c>
      <c r="K8" s="1" t="s">
        <v>44</v>
      </c>
      <c r="L8" s="1">
        <v>84.0</v>
      </c>
      <c r="M8" s="1">
        <v>84.0</v>
      </c>
    </row>
    <row r="9">
      <c r="A9" s="1" t="s">
        <v>41</v>
      </c>
      <c r="B9" s="1" t="s">
        <v>42</v>
      </c>
      <c r="C9" s="1">
        <v>31.83</v>
      </c>
      <c r="D9" s="1">
        <v>40.53</v>
      </c>
      <c r="E9" s="1">
        <v>8.7</v>
      </c>
      <c r="F9" s="1">
        <v>0.0</v>
      </c>
      <c r="G9" s="1">
        <v>8.7</v>
      </c>
      <c r="H9" s="1">
        <v>160.0</v>
      </c>
      <c r="I9" s="1">
        <v>18.39</v>
      </c>
      <c r="J9" s="1">
        <v>18.39</v>
      </c>
      <c r="K9" s="1" t="s">
        <v>43</v>
      </c>
      <c r="L9" s="1">
        <v>-160.0</v>
      </c>
      <c r="M9" s="1">
        <v>0.0</v>
      </c>
    </row>
    <row r="10">
      <c r="A10" s="1" t="s">
        <v>41</v>
      </c>
      <c r="B10" s="1" t="s">
        <v>42</v>
      </c>
      <c r="C10" s="1">
        <v>40.7</v>
      </c>
      <c r="D10" s="1">
        <v>48.57</v>
      </c>
      <c r="E10" s="1">
        <v>7.87</v>
      </c>
      <c r="F10" s="1">
        <v>0.0</v>
      </c>
      <c r="G10" s="1">
        <v>7.87</v>
      </c>
      <c r="H10" s="1">
        <v>160.0</v>
      </c>
      <c r="I10" s="1">
        <v>20.32</v>
      </c>
      <c r="J10" s="1">
        <v>20.32</v>
      </c>
      <c r="K10" s="1" t="s">
        <v>43</v>
      </c>
      <c r="L10" s="1">
        <v>-160.0</v>
      </c>
      <c r="M10" s="1">
        <v>0.0</v>
      </c>
    </row>
    <row r="11">
      <c r="A11" s="1" t="s">
        <v>41</v>
      </c>
      <c r="B11" s="1" t="s">
        <v>42</v>
      </c>
      <c r="C11" s="1">
        <v>48.69</v>
      </c>
      <c r="D11" s="1">
        <v>58.66</v>
      </c>
      <c r="E11" s="1">
        <v>9.98</v>
      </c>
      <c r="F11" s="1">
        <v>0.0</v>
      </c>
      <c r="G11" s="1">
        <v>9.98</v>
      </c>
      <c r="H11" s="1">
        <v>160.0</v>
      </c>
      <c r="I11" s="1">
        <v>16.04</v>
      </c>
      <c r="J11" s="1">
        <v>16.04</v>
      </c>
      <c r="K11" s="1" t="s">
        <v>43</v>
      </c>
      <c r="L11" s="1">
        <v>-160.0</v>
      </c>
      <c r="M11" s="1">
        <v>0.0</v>
      </c>
    </row>
    <row r="12">
      <c r="A12" s="1" t="s">
        <v>41</v>
      </c>
      <c r="B12" s="1" t="s">
        <v>42</v>
      </c>
      <c r="C12" s="1">
        <v>58.83</v>
      </c>
      <c r="D12" s="1">
        <v>61.24</v>
      </c>
      <c r="E12" s="1">
        <v>2.41</v>
      </c>
      <c r="F12" s="1">
        <v>0.0</v>
      </c>
      <c r="G12" s="1">
        <v>2.41</v>
      </c>
      <c r="H12" s="1">
        <v>168.0</v>
      </c>
      <c r="I12" s="1">
        <v>69.71</v>
      </c>
      <c r="J12" s="1">
        <v>69.75</v>
      </c>
      <c r="K12" s="1" t="s">
        <v>44</v>
      </c>
      <c r="L12" s="1">
        <v>84.0</v>
      </c>
      <c r="M12" s="1">
        <v>84.0</v>
      </c>
    </row>
    <row r="13">
      <c r="A13" s="1" t="s">
        <v>41</v>
      </c>
      <c r="B13" s="1" t="s">
        <v>42</v>
      </c>
      <c r="C13" s="1">
        <v>61.46</v>
      </c>
      <c r="D13" s="1">
        <v>63.22</v>
      </c>
      <c r="E13" s="1">
        <v>1.76</v>
      </c>
      <c r="F13" s="1">
        <v>0.0</v>
      </c>
      <c r="G13" s="1">
        <v>1.75</v>
      </c>
      <c r="H13" s="1">
        <v>168.0</v>
      </c>
      <c r="I13" s="1">
        <v>95.67</v>
      </c>
      <c r="J13" s="1">
        <v>95.76</v>
      </c>
      <c r="K13" s="1" t="s">
        <v>44</v>
      </c>
      <c r="L13" s="1">
        <v>84.0</v>
      </c>
      <c r="M13" s="1">
        <v>84.0</v>
      </c>
    </row>
    <row r="14">
      <c r="A14" s="1" t="s">
        <v>41</v>
      </c>
      <c r="B14" s="1" t="s">
        <v>42</v>
      </c>
      <c r="C14" s="1">
        <v>63.91</v>
      </c>
      <c r="D14" s="1">
        <v>66.47</v>
      </c>
      <c r="E14" s="1">
        <v>2.56</v>
      </c>
      <c r="F14" s="1">
        <v>0.0</v>
      </c>
      <c r="G14" s="1">
        <v>2.56</v>
      </c>
      <c r="H14" s="1">
        <v>168.0</v>
      </c>
      <c r="I14" s="1">
        <v>65.55</v>
      </c>
      <c r="J14" s="1">
        <v>65.58</v>
      </c>
      <c r="K14" s="1" t="s">
        <v>44</v>
      </c>
      <c r="L14" s="1">
        <v>84.0</v>
      </c>
      <c r="M14" s="1">
        <v>84.0</v>
      </c>
    </row>
    <row r="15">
      <c r="A15" s="1" t="s">
        <v>41</v>
      </c>
      <c r="B15" s="1" t="s">
        <v>42</v>
      </c>
      <c r="C15" s="1">
        <v>66.63</v>
      </c>
      <c r="D15" s="1">
        <v>68.91</v>
      </c>
      <c r="E15" s="1">
        <v>2.29</v>
      </c>
      <c r="F15" s="1">
        <v>0.0</v>
      </c>
      <c r="G15" s="1">
        <v>2.29</v>
      </c>
      <c r="H15" s="1">
        <v>168.0</v>
      </c>
      <c r="I15" s="1">
        <v>73.42</v>
      </c>
      <c r="J15" s="1">
        <v>73.47</v>
      </c>
      <c r="K15" s="1" t="s">
        <v>44</v>
      </c>
      <c r="L15" s="1">
        <v>84.0</v>
      </c>
      <c r="M15" s="1">
        <v>84.0</v>
      </c>
    </row>
    <row r="16">
      <c r="A16" s="1" t="s">
        <v>41</v>
      </c>
      <c r="B16" s="1" t="s">
        <v>42</v>
      </c>
      <c r="C16" s="1">
        <v>69.09</v>
      </c>
      <c r="D16" s="1">
        <v>73.3</v>
      </c>
      <c r="E16" s="1">
        <v>4.21</v>
      </c>
      <c r="F16" s="1">
        <v>0.0</v>
      </c>
      <c r="G16" s="1">
        <v>4.21</v>
      </c>
      <c r="H16" s="1">
        <v>160.0</v>
      </c>
      <c r="I16" s="1">
        <v>38.03</v>
      </c>
      <c r="J16" s="1">
        <v>38.03</v>
      </c>
      <c r="K16" s="1" t="s">
        <v>43</v>
      </c>
      <c r="L16" s="1">
        <v>-160.0</v>
      </c>
      <c r="M16" s="1">
        <v>0.0</v>
      </c>
    </row>
    <row r="17">
      <c r="A17" s="1" t="s">
        <v>41</v>
      </c>
      <c r="B17" s="1" t="s">
        <v>42</v>
      </c>
      <c r="C17" s="1">
        <v>73.37</v>
      </c>
      <c r="D17" s="1">
        <v>83.32</v>
      </c>
      <c r="E17" s="1">
        <v>9.96</v>
      </c>
      <c r="F17" s="1">
        <v>0.0</v>
      </c>
      <c r="G17" s="1">
        <v>9.96</v>
      </c>
      <c r="H17" s="1">
        <v>160.0</v>
      </c>
      <c r="I17" s="1">
        <v>16.07</v>
      </c>
      <c r="J17" s="1">
        <v>16.07</v>
      </c>
      <c r="K17" s="1" t="s">
        <v>43</v>
      </c>
      <c r="L17" s="1">
        <v>-160.0</v>
      </c>
      <c r="M17" s="1">
        <v>0.0</v>
      </c>
    </row>
    <row r="18">
      <c r="A18" s="1" t="s">
        <v>41</v>
      </c>
      <c r="B18" s="1" t="s">
        <v>42</v>
      </c>
      <c r="C18" s="1">
        <v>83.48</v>
      </c>
      <c r="D18" s="1">
        <v>92.67</v>
      </c>
      <c r="E18" s="1">
        <v>9.19</v>
      </c>
      <c r="F18" s="1">
        <v>0.0</v>
      </c>
      <c r="G18" s="1">
        <v>9.19</v>
      </c>
      <c r="H18" s="1">
        <v>160.0</v>
      </c>
      <c r="I18" s="1">
        <v>17.41</v>
      </c>
      <c r="J18" s="1">
        <v>17.41</v>
      </c>
      <c r="K18" s="1" t="s">
        <v>43</v>
      </c>
      <c r="L18" s="1">
        <v>-160.0</v>
      </c>
      <c r="M18" s="1">
        <v>0.0</v>
      </c>
    </row>
    <row r="19">
      <c r="A19" s="1" t="s">
        <v>41</v>
      </c>
      <c r="B19" s="1" t="s">
        <v>42</v>
      </c>
      <c r="C19" s="1">
        <v>92.75</v>
      </c>
      <c r="D19" s="1">
        <v>95.32</v>
      </c>
      <c r="E19" s="1">
        <v>2.57</v>
      </c>
      <c r="F19" s="1">
        <v>0.0</v>
      </c>
      <c r="G19" s="1">
        <v>2.57</v>
      </c>
      <c r="H19" s="1">
        <v>168.0</v>
      </c>
      <c r="I19" s="1">
        <v>65.32</v>
      </c>
      <c r="J19" s="1">
        <v>65.36</v>
      </c>
      <c r="K19" s="1" t="s">
        <v>44</v>
      </c>
      <c r="L19" s="1">
        <v>84.0</v>
      </c>
      <c r="M19" s="1">
        <v>84.0</v>
      </c>
    </row>
    <row r="20">
      <c r="A20" s="1" t="s">
        <v>41</v>
      </c>
      <c r="B20" s="1" t="s">
        <v>42</v>
      </c>
      <c r="C20" s="1">
        <v>95.61</v>
      </c>
      <c r="D20" s="1">
        <v>98.14</v>
      </c>
      <c r="E20" s="1">
        <v>2.54</v>
      </c>
      <c r="F20" s="1">
        <v>0.0</v>
      </c>
      <c r="G20" s="1">
        <v>2.54</v>
      </c>
      <c r="H20" s="1">
        <v>168.0</v>
      </c>
      <c r="I20" s="1">
        <v>66.19</v>
      </c>
      <c r="J20" s="1">
        <v>66.23</v>
      </c>
      <c r="K20" s="1" t="s">
        <v>44</v>
      </c>
      <c r="L20" s="1">
        <v>84.0</v>
      </c>
      <c r="M20" s="1">
        <v>84.0</v>
      </c>
    </row>
    <row r="21">
      <c r="A21" s="1" t="s">
        <v>41</v>
      </c>
      <c r="B21" s="1" t="s">
        <v>42</v>
      </c>
      <c r="C21" s="1">
        <v>98.48</v>
      </c>
      <c r="D21" s="1">
        <v>100.58</v>
      </c>
      <c r="E21" s="1">
        <v>2.09</v>
      </c>
      <c r="F21" s="1">
        <v>0.0</v>
      </c>
      <c r="G21" s="1">
        <v>2.09</v>
      </c>
      <c r="H21" s="1">
        <v>168.0</v>
      </c>
      <c r="I21" s="1">
        <v>80.23</v>
      </c>
      <c r="J21" s="1">
        <v>80.28</v>
      </c>
      <c r="K21" s="1" t="s">
        <v>44</v>
      </c>
      <c r="L21" s="1">
        <v>84.0</v>
      </c>
      <c r="M21" s="1">
        <v>84.0</v>
      </c>
    </row>
    <row r="22">
      <c r="A22" s="1" t="s">
        <v>41</v>
      </c>
      <c r="B22" s="1" t="s">
        <v>42</v>
      </c>
      <c r="C22" s="1">
        <v>100.81</v>
      </c>
      <c r="D22" s="1">
        <v>103.14</v>
      </c>
      <c r="E22" s="1">
        <v>2.33</v>
      </c>
      <c r="F22" s="1">
        <v>0.0</v>
      </c>
      <c r="G22" s="1">
        <v>2.33</v>
      </c>
      <c r="H22" s="1">
        <v>168.0</v>
      </c>
      <c r="I22" s="1">
        <v>72.1</v>
      </c>
      <c r="J22" s="1">
        <v>72.14</v>
      </c>
      <c r="K22" s="1" t="s">
        <v>44</v>
      </c>
      <c r="L22" s="1">
        <v>84.0</v>
      </c>
      <c r="M22" s="1">
        <v>84.0</v>
      </c>
    </row>
    <row r="23">
      <c r="A23" s="1" t="s">
        <v>41</v>
      </c>
      <c r="B23" s="1" t="s">
        <v>42</v>
      </c>
      <c r="C23" s="1">
        <v>103.27</v>
      </c>
      <c r="D23" s="1">
        <v>109.25</v>
      </c>
      <c r="E23" s="1">
        <v>5.98</v>
      </c>
      <c r="F23" s="1">
        <v>0.0</v>
      </c>
      <c r="G23" s="1">
        <v>5.98</v>
      </c>
      <c r="H23" s="1">
        <v>160.0</v>
      </c>
      <c r="I23" s="1">
        <v>26.74</v>
      </c>
      <c r="J23" s="1">
        <v>26.74</v>
      </c>
      <c r="K23" s="1" t="s">
        <v>43</v>
      </c>
      <c r="L23" s="1">
        <v>-160.0</v>
      </c>
      <c r="M23" s="1">
        <v>0.0</v>
      </c>
    </row>
    <row r="24">
      <c r="A24" s="1" t="s">
        <v>41</v>
      </c>
      <c r="B24" s="1" t="s">
        <v>42</v>
      </c>
      <c r="C24" s="1">
        <v>109.3</v>
      </c>
      <c r="D24" s="1">
        <v>115.9</v>
      </c>
      <c r="E24" s="1">
        <v>6.6</v>
      </c>
      <c r="F24" s="1">
        <v>0.0</v>
      </c>
      <c r="G24" s="1">
        <v>6.6</v>
      </c>
      <c r="H24" s="1">
        <v>160.0</v>
      </c>
      <c r="I24" s="1">
        <v>24.25</v>
      </c>
      <c r="J24" s="1">
        <v>24.25</v>
      </c>
      <c r="K24" s="1" t="s">
        <v>43</v>
      </c>
      <c r="L24" s="1">
        <v>-160.0</v>
      </c>
      <c r="M24" s="1">
        <v>0.0</v>
      </c>
    </row>
    <row r="25">
      <c r="A25" s="1" t="s">
        <v>41</v>
      </c>
      <c r="B25" s="1" t="s">
        <v>42</v>
      </c>
      <c r="C25" s="1">
        <v>115.95</v>
      </c>
      <c r="D25" s="1">
        <v>123.11</v>
      </c>
      <c r="E25" s="1">
        <v>7.15</v>
      </c>
      <c r="F25" s="1">
        <v>0.0</v>
      </c>
      <c r="G25" s="1">
        <v>7.15</v>
      </c>
      <c r="H25" s="1">
        <v>160.0</v>
      </c>
      <c r="I25" s="1">
        <v>22.36</v>
      </c>
      <c r="J25" s="1">
        <v>22.36</v>
      </c>
      <c r="K25" s="1" t="s">
        <v>43</v>
      </c>
      <c r="L25" s="1">
        <v>-160.0</v>
      </c>
      <c r="M25" s="1">
        <v>0.0</v>
      </c>
    </row>
    <row r="26">
      <c r="A26" s="1" t="s">
        <v>41</v>
      </c>
      <c r="B26" s="1" t="s">
        <v>42</v>
      </c>
      <c r="C26" s="1">
        <v>123.21</v>
      </c>
      <c r="D26" s="1">
        <v>125.88</v>
      </c>
      <c r="E26" s="1">
        <v>2.67</v>
      </c>
      <c r="F26" s="1">
        <v>0.0</v>
      </c>
      <c r="G26" s="1">
        <v>2.67</v>
      </c>
      <c r="H26" s="1">
        <v>168.0</v>
      </c>
      <c r="I26" s="1">
        <v>62.99</v>
      </c>
      <c r="J26" s="1">
        <v>63.03</v>
      </c>
      <c r="K26" s="1" t="s">
        <v>44</v>
      </c>
      <c r="L26" s="1">
        <v>84.0</v>
      </c>
      <c r="M26" s="1">
        <v>84.0</v>
      </c>
    </row>
    <row r="27">
      <c r="A27" s="1" t="s">
        <v>41</v>
      </c>
      <c r="B27" s="1" t="s">
        <v>42</v>
      </c>
      <c r="C27" s="1">
        <v>125.93</v>
      </c>
      <c r="D27" s="1">
        <v>128.3</v>
      </c>
      <c r="E27" s="1">
        <v>2.37</v>
      </c>
      <c r="F27" s="1">
        <v>0.0</v>
      </c>
      <c r="G27" s="1">
        <v>2.37</v>
      </c>
      <c r="H27" s="1">
        <v>168.0</v>
      </c>
      <c r="I27" s="1">
        <v>70.94</v>
      </c>
      <c r="J27" s="1">
        <v>70.98</v>
      </c>
      <c r="K27" s="1" t="s">
        <v>44</v>
      </c>
      <c r="L27" s="1">
        <v>84.0</v>
      </c>
      <c r="M27" s="1">
        <v>84.0</v>
      </c>
    </row>
    <row r="28">
      <c r="A28" s="1" t="s">
        <v>41</v>
      </c>
      <c r="B28" s="1" t="s">
        <v>42</v>
      </c>
      <c r="C28" s="1">
        <v>128.58</v>
      </c>
      <c r="D28" s="1">
        <v>130.83</v>
      </c>
      <c r="E28" s="1">
        <v>2.24</v>
      </c>
      <c r="F28" s="1">
        <v>0.0</v>
      </c>
      <c r="G28" s="1">
        <v>2.24</v>
      </c>
      <c r="H28" s="1">
        <v>168.0</v>
      </c>
      <c r="I28" s="1">
        <v>74.85</v>
      </c>
      <c r="J28" s="1">
        <v>74.9</v>
      </c>
      <c r="K28" s="1" t="s">
        <v>44</v>
      </c>
      <c r="L28" s="1">
        <v>84.0</v>
      </c>
      <c r="M28" s="1">
        <v>84.0</v>
      </c>
    </row>
    <row r="29">
      <c r="A29" s="1" t="s">
        <v>41</v>
      </c>
      <c r="B29" s="1" t="s">
        <v>42</v>
      </c>
      <c r="C29" s="1">
        <v>131.06</v>
      </c>
      <c r="D29" s="1">
        <v>133.75</v>
      </c>
      <c r="E29" s="1">
        <v>2.68</v>
      </c>
      <c r="F29" s="1">
        <v>0.0</v>
      </c>
      <c r="G29" s="1">
        <v>2.68</v>
      </c>
      <c r="H29" s="1">
        <v>168.0</v>
      </c>
      <c r="I29" s="1">
        <v>62.65</v>
      </c>
      <c r="J29" s="1">
        <v>62.68</v>
      </c>
      <c r="K29" s="1" t="s">
        <v>44</v>
      </c>
      <c r="L29" s="1">
        <v>84.0</v>
      </c>
      <c r="M29" s="1">
        <v>84.0</v>
      </c>
    </row>
    <row r="30">
      <c r="A30" s="1" t="s">
        <v>41</v>
      </c>
      <c r="B30" s="1" t="s">
        <v>42</v>
      </c>
      <c r="C30" s="1">
        <v>133.92</v>
      </c>
      <c r="D30" s="1">
        <v>141.72</v>
      </c>
      <c r="E30" s="1">
        <v>7.8</v>
      </c>
      <c r="F30" s="1">
        <v>0.0</v>
      </c>
      <c r="G30" s="1">
        <v>7.8</v>
      </c>
      <c r="H30" s="1">
        <v>160.0</v>
      </c>
      <c r="I30" s="1">
        <v>20.52</v>
      </c>
      <c r="J30" s="1">
        <v>20.52</v>
      </c>
      <c r="K30" s="1" t="s">
        <v>43</v>
      </c>
      <c r="L30" s="1">
        <v>-160.0</v>
      </c>
      <c r="M30" s="1">
        <v>0.0</v>
      </c>
    </row>
    <row r="31">
      <c r="A31" s="1" t="s">
        <v>41</v>
      </c>
      <c r="B31" s="1" t="s">
        <v>42</v>
      </c>
      <c r="C31" s="1">
        <v>141.74</v>
      </c>
      <c r="D31" s="1">
        <v>148.45</v>
      </c>
      <c r="E31" s="1">
        <v>6.71</v>
      </c>
      <c r="F31" s="1">
        <v>0.0</v>
      </c>
      <c r="G31" s="1">
        <v>6.71</v>
      </c>
      <c r="H31" s="1">
        <v>160.0</v>
      </c>
      <c r="I31" s="1">
        <v>23.86</v>
      </c>
      <c r="J31" s="1">
        <v>23.86</v>
      </c>
      <c r="K31" s="1" t="s">
        <v>43</v>
      </c>
      <c r="L31" s="1">
        <v>-160.0</v>
      </c>
      <c r="M31" s="1">
        <v>0.0</v>
      </c>
    </row>
    <row r="32">
      <c r="A32" s="1" t="s">
        <v>41</v>
      </c>
      <c r="B32" s="1" t="s">
        <v>42</v>
      </c>
      <c r="C32" s="1">
        <v>148.48</v>
      </c>
      <c r="D32" s="1">
        <v>157.17</v>
      </c>
      <c r="E32" s="1">
        <v>8.68</v>
      </c>
      <c r="F32" s="1">
        <v>0.0</v>
      </c>
      <c r="G32" s="1">
        <v>8.68</v>
      </c>
      <c r="H32" s="1">
        <v>160.0</v>
      </c>
      <c r="I32" s="1">
        <v>18.42</v>
      </c>
      <c r="J32" s="1">
        <v>18.42</v>
      </c>
      <c r="K32" s="1" t="s">
        <v>43</v>
      </c>
      <c r="L32" s="1">
        <v>-160.0</v>
      </c>
      <c r="M32" s="1">
        <v>0.0</v>
      </c>
    </row>
    <row r="33">
      <c r="A33" s="1" t="s">
        <v>41</v>
      </c>
      <c r="B33" s="1" t="s">
        <v>42</v>
      </c>
      <c r="C33" s="1">
        <v>157.21</v>
      </c>
      <c r="D33" s="1">
        <v>159.67</v>
      </c>
      <c r="E33" s="1">
        <v>2.46</v>
      </c>
      <c r="F33" s="1">
        <v>0.0</v>
      </c>
      <c r="G33" s="1">
        <v>2.46</v>
      </c>
      <c r="H33" s="1">
        <v>168.0</v>
      </c>
      <c r="I33" s="1">
        <v>68.26</v>
      </c>
      <c r="J33" s="1">
        <v>68.3</v>
      </c>
      <c r="K33" s="1" t="s">
        <v>44</v>
      </c>
      <c r="L33" s="1">
        <v>84.0</v>
      </c>
      <c r="M33" s="1">
        <v>84.0</v>
      </c>
    </row>
    <row r="34">
      <c r="A34" s="1" t="s">
        <v>41</v>
      </c>
      <c r="B34" s="1" t="s">
        <v>42</v>
      </c>
      <c r="C34" s="1">
        <v>160.53</v>
      </c>
      <c r="D34" s="1">
        <v>163.81</v>
      </c>
      <c r="E34" s="1">
        <v>3.28</v>
      </c>
      <c r="F34" s="1">
        <v>0.0</v>
      </c>
      <c r="G34" s="1">
        <v>3.28</v>
      </c>
      <c r="H34" s="1">
        <v>168.0</v>
      </c>
      <c r="I34" s="1">
        <v>51.23</v>
      </c>
      <c r="J34" s="1">
        <v>51.26</v>
      </c>
      <c r="K34" s="1" t="s">
        <v>44</v>
      </c>
      <c r="L34" s="1">
        <v>84.0</v>
      </c>
      <c r="M34" s="1">
        <v>84.0</v>
      </c>
    </row>
    <row r="35">
      <c r="A35" s="1" t="s">
        <v>41</v>
      </c>
      <c r="B35" s="1" t="s">
        <v>42</v>
      </c>
      <c r="C35" s="1">
        <v>164.04</v>
      </c>
      <c r="D35" s="1">
        <v>166.34</v>
      </c>
      <c r="E35" s="1">
        <v>2.29</v>
      </c>
      <c r="F35" s="1">
        <v>0.0</v>
      </c>
      <c r="G35" s="1">
        <v>2.29</v>
      </c>
      <c r="H35" s="1">
        <v>168.0</v>
      </c>
      <c r="I35" s="1">
        <v>73.33</v>
      </c>
      <c r="J35" s="1">
        <v>73.38</v>
      </c>
      <c r="K35" s="1" t="s">
        <v>44</v>
      </c>
      <c r="L35" s="1">
        <v>84.0</v>
      </c>
      <c r="M35" s="1">
        <v>84.0</v>
      </c>
    </row>
    <row r="36">
      <c r="A36" s="1" t="s">
        <v>41</v>
      </c>
      <c r="B36" s="1" t="s">
        <v>42</v>
      </c>
      <c r="C36" s="1">
        <v>166.53</v>
      </c>
      <c r="D36" s="1">
        <v>169.2</v>
      </c>
      <c r="E36" s="1">
        <v>2.68</v>
      </c>
      <c r="F36" s="1">
        <v>0.0</v>
      </c>
      <c r="G36" s="1">
        <v>2.67</v>
      </c>
      <c r="H36" s="1">
        <v>168.0</v>
      </c>
      <c r="I36" s="1">
        <v>62.77</v>
      </c>
      <c r="J36" s="1">
        <v>62.81</v>
      </c>
      <c r="K36" s="1" t="s">
        <v>44</v>
      </c>
      <c r="L36" s="1">
        <v>84.0</v>
      </c>
      <c r="M36" s="1">
        <v>84.0</v>
      </c>
    </row>
    <row r="37">
      <c r="A37" s="1" t="s">
        <v>41</v>
      </c>
      <c r="B37" s="1" t="s">
        <v>42</v>
      </c>
      <c r="C37" s="1">
        <v>169.41</v>
      </c>
      <c r="D37" s="1">
        <v>177.82</v>
      </c>
      <c r="E37" s="1">
        <v>8.41</v>
      </c>
      <c r="F37" s="1">
        <v>0.0</v>
      </c>
      <c r="G37" s="1">
        <v>8.41</v>
      </c>
      <c r="H37" s="1">
        <v>160.0</v>
      </c>
      <c r="I37" s="1">
        <v>19.03</v>
      </c>
      <c r="J37" s="1">
        <v>19.03</v>
      </c>
      <c r="K37" s="1" t="s">
        <v>43</v>
      </c>
      <c r="L37" s="1">
        <v>-160.0</v>
      </c>
      <c r="M37" s="1">
        <v>0.0</v>
      </c>
    </row>
    <row r="38">
      <c r="A38" s="1" t="s">
        <v>41</v>
      </c>
      <c r="B38" s="1" t="s">
        <v>42</v>
      </c>
      <c r="C38" s="1">
        <v>177.95</v>
      </c>
      <c r="D38" s="1">
        <v>186.66</v>
      </c>
      <c r="E38" s="1">
        <v>8.71</v>
      </c>
      <c r="F38" s="1">
        <v>0.0</v>
      </c>
      <c r="G38" s="1">
        <v>8.71</v>
      </c>
      <c r="H38" s="1">
        <v>160.0</v>
      </c>
      <c r="I38" s="1">
        <v>18.37</v>
      </c>
      <c r="J38" s="1">
        <v>18.37</v>
      </c>
      <c r="K38" s="1" t="s">
        <v>43</v>
      </c>
      <c r="L38" s="1">
        <v>-160.0</v>
      </c>
      <c r="M38" s="1">
        <v>0.0</v>
      </c>
    </row>
    <row r="39">
      <c r="A39" s="1" t="s">
        <v>41</v>
      </c>
      <c r="B39" s="1" t="s">
        <v>42</v>
      </c>
      <c r="C39" s="1">
        <v>186.72</v>
      </c>
      <c r="D39" s="1">
        <v>193.58</v>
      </c>
      <c r="E39" s="1">
        <v>6.87</v>
      </c>
      <c r="F39" s="1">
        <v>0.0</v>
      </c>
      <c r="G39" s="1">
        <v>6.87</v>
      </c>
      <c r="H39" s="1">
        <v>160.0</v>
      </c>
      <c r="I39" s="1">
        <v>23.31</v>
      </c>
      <c r="J39" s="1">
        <v>23.31</v>
      </c>
      <c r="K39" s="1" t="s">
        <v>43</v>
      </c>
      <c r="L39" s="1">
        <v>-160.0</v>
      </c>
      <c r="M39" s="1">
        <v>0.0</v>
      </c>
    </row>
    <row r="40">
      <c r="A40" s="1" t="s">
        <v>41</v>
      </c>
      <c r="B40" s="1" t="s">
        <v>42</v>
      </c>
      <c r="C40" s="1">
        <v>194.13</v>
      </c>
      <c r="D40" s="1">
        <v>196.76</v>
      </c>
      <c r="E40" s="1">
        <v>2.63</v>
      </c>
      <c r="F40" s="1">
        <v>0.0</v>
      </c>
      <c r="G40" s="1">
        <v>2.63</v>
      </c>
      <c r="H40" s="1">
        <v>168.0</v>
      </c>
      <c r="I40" s="1">
        <v>63.78</v>
      </c>
      <c r="J40" s="1">
        <v>63.82</v>
      </c>
      <c r="K40" s="1" t="s">
        <v>44</v>
      </c>
      <c r="L40" s="1">
        <v>84.0</v>
      </c>
      <c r="M40" s="1">
        <v>84.0</v>
      </c>
    </row>
    <row r="41">
      <c r="A41" s="1" t="s">
        <v>41</v>
      </c>
      <c r="B41" s="1" t="s">
        <v>42</v>
      </c>
      <c r="C41" s="1">
        <v>197.06</v>
      </c>
      <c r="D41" s="1">
        <v>199.31</v>
      </c>
      <c r="E41" s="1">
        <v>2.24</v>
      </c>
      <c r="F41" s="1">
        <v>0.0</v>
      </c>
      <c r="G41" s="1">
        <v>2.24</v>
      </c>
      <c r="H41" s="1">
        <v>168.0</v>
      </c>
      <c r="I41" s="1">
        <v>74.88</v>
      </c>
      <c r="J41" s="1">
        <v>74.94</v>
      </c>
      <c r="K41" s="1" t="s">
        <v>44</v>
      </c>
      <c r="L41" s="1">
        <v>84.0</v>
      </c>
      <c r="M41" s="1">
        <v>84.0</v>
      </c>
    </row>
    <row r="42">
      <c r="A42" s="1" t="s">
        <v>41</v>
      </c>
      <c r="B42" s="1" t="s">
        <v>42</v>
      </c>
      <c r="C42" s="1">
        <v>199.45</v>
      </c>
      <c r="D42" s="1">
        <v>201.55</v>
      </c>
      <c r="E42" s="1">
        <v>2.1</v>
      </c>
      <c r="F42" s="1">
        <v>0.0</v>
      </c>
      <c r="G42" s="1">
        <v>2.1</v>
      </c>
      <c r="H42" s="1">
        <v>168.0</v>
      </c>
      <c r="I42" s="1">
        <v>80.06</v>
      </c>
      <c r="J42" s="1">
        <v>80.12</v>
      </c>
      <c r="K42" s="1" t="s">
        <v>44</v>
      </c>
      <c r="L42" s="1">
        <v>84.0</v>
      </c>
      <c r="M42" s="1">
        <v>84.0</v>
      </c>
    </row>
    <row r="43">
      <c r="A43" s="1" t="s">
        <v>41</v>
      </c>
      <c r="B43" s="1" t="s">
        <v>42</v>
      </c>
      <c r="C43" s="1">
        <v>201.69</v>
      </c>
      <c r="D43" s="1">
        <v>204.22</v>
      </c>
      <c r="E43" s="1">
        <v>2.53</v>
      </c>
      <c r="F43" s="1">
        <v>0.0</v>
      </c>
      <c r="G43" s="1">
        <v>2.52</v>
      </c>
      <c r="H43" s="1">
        <v>168.0</v>
      </c>
      <c r="I43" s="1">
        <v>66.53</v>
      </c>
      <c r="J43" s="1">
        <v>66.57</v>
      </c>
      <c r="K43" s="1" t="s">
        <v>44</v>
      </c>
      <c r="L43" s="1">
        <v>84.0</v>
      </c>
      <c r="M43" s="1">
        <v>84.0</v>
      </c>
    </row>
    <row r="44">
      <c r="A44" s="1" t="s">
        <v>41</v>
      </c>
      <c r="B44" s="1" t="s">
        <v>42</v>
      </c>
      <c r="C44" s="1">
        <v>204.38</v>
      </c>
      <c r="D44" s="1">
        <v>212.99</v>
      </c>
      <c r="E44" s="1">
        <v>8.61</v>
      </c>
      <c r="F44" s="1">
        <v>0.0</v>
      </c>
      <c r="G44" s="1">
        <v>8.61</v>
      </c>
      <c r="H44" s="1">
        <v>160.0</v>
      </c>
      <c r="I44" s="1">
        <v>18.58</v>
      </c>
      <c r="J44" s="1">
        <v>18.58</v>
      </c>
      <c r="K44" s="1" t="s">
        <v>43</v>
      </c>
      <c r="L44" s="1">
        <v>-160.0</v>
      </c>
      <c r="M44" s="1">
        <v>0.0</v>
      </c>
    </row>
    <row r="45">
      <c r="A45" s="1" t="s">
        <v>41</v>
      </c>
      <c r="B45" s="1" t="s">
        <v>42</v>
      </c>
      <c r="C45" s="1">
        <v>213.06</v>
      </c>
      <c r="D45" s="1">
        <v>220.99</v>
      </c>
      <c r="E45" s="1">
        <v>7.93</v>
      </c>
      <c r="F45" s="1">
        <v>0.0</v>
      </c>
      <c r="G45" s="1">
        <v>7.93</v>
      </c>
      <c r="H45" s="1">
        <v>160.0</v>
      </c>
      <c r="I45" s="1">
        <v>20.18</v>
      </c>
      <c r="J45" s="1">
        <v>20.18</v>
      </c>
      <c r="K45" s="1" t="s">
        <v>43</v>
      </c>
      <c r="L45" s="1">
        <v>-160.0</v>
      </c>
      <c r="M45" s="1">
        <v>0.0</v>
      </c>
    </row>
    <row r="46">
      <c r="A46" s="1" t="s">
        <v>41</v>
      </c>
      <c r="B46" s="1" t="s">
        <v>42</v>
      </c>
      <c r="C46" s="1">
        <v>221.02</v>
      </c>
      <c r="D46" s="1">
        <v>229.53</v>
      </c>
      <c r="E46" s="1">
        <v>8.52</v>
      </c>
      <c r="F46" s="1">
        <v>0.0</v>
      </c>
      <c r="G46" s="1">
        <v>8.52</v>
      </c>
      <c r="H46" s="1">
        <v>160.0</v>
      </c>
      <c r="I46" s="1">
        <v>18.79</v>
      </c>
      <c r="J46" s="1">
        <v>18.79</v>
      </c>
      <c r="K46" s="1" t="s">
        <v>43</v>
      </c>
      <c r="L46" s="1">
        <v>-160.0</v>
      </c>
      <c r="M46" s="1">
        <v>0.0</v>
      </c>
    </row>
    <row r="47">
      <c r="A47" s="1" t="s">
        <v>41</v>
      </c>
      <c r="B47" s="1" t="s">
        <v>42</v>
      </c>
      <c r="C47" s="1">
        <v>229.58</v>
      </c>
      <c r="D47" s="1">
        <v>232.8</v>
      </c>
      <c r="E47" s="1">
        <v>3.22</v>
      </c>
      <c r="F47" s="1">
        <v>0.0</v>
      </c>
      <c r="G47" s="1">
        <v>3.22</v>
      </c>
      <c r="H47" s="1">
        <v>168.0</v>
      </c>
      <c r="I47" s="1">
        <v>52.18</v>
      </c>
      <c r="J47" s="1">
        <v>52.2</v>
      </c>
      <c r="K47" s="1" t="s">
        <v>44</v>
      </c>
      <c r="L47" s="1">
        <v>84.0</v>
      </c>
      <c r="M47" s="1">
        <v>84.0</v>
      </c>
    </row>
    <row r="48">
      <c r="A48" s="1" t="s">
        <v>41</v>
      </c>
      <c r="B48" s="1" t="s">
        <v>42</v>
      </c>
      <c r="C48" s="1">
        <v>233.03</v>
      </c>
      <c r="D48" s="1">
        <v>235.02</v>
      </c>
      <c r="E48" s="1">
        <v>1.99</v>
      </c>
      <c r="F48" s="1">
        <v>0.0</v>
      </c>
      <c r="G48" s="1">
        <v>1.99</v>
      </c>
      <c r="H48" s="1">
        <v>168.0</v>
      </c>
      <c r="I48" s="1">
        <v>84.37</v>
      </c>
      <c r="J48" s="1">
        <v>84.47</v>
      </c>
      <c r="K48" s="1" t="s">
        <v>44</v>
      </c>
      <c r="L48" s="1">
        <v>84.0</v>
      </c>
      <c r="M48" s="1">
        <v>84.0</v>
      </c>
    </row>
    <row r="49">
      <c r="A49" s="1" t="s">
        <v>41</v>
      </c>
      <c r="B49" s="1" t="s">
        <v>42</v>
      </c>
      <c r="C49" s="1">
        <v>235.12</v>
      </c>
      <c r="D49" s="1">
        <v>238.2</v>
      </c>
      <c r="E49" s="1">
        <v>3.08</v>
      </c>
      <c r="F49" s="1">
        <v>0.0</v>
      </c>
      <c r="G49" s="1">
        <v>3.08</v>
      </c>
      <c r="H49" s="1">
        <v>168.0</v>
      </c>
      <c r="I49" s="1">
        <v>54.58</v>
      </c>
      <c r="J49" s="1">
        <v>54.61</v>
      </c>
      <c r="K49" s="1" t="s">
        <v>44</v>
      </c>
      <c r="L49" s="1">
        <v>84.0</v>
      </c>
      <c r="M49" s="1">
        <v>84.0</v>
      </c>
    </row>
    <row r="50">
      <c r="A50" s="1" t="s">
        <v>41</v>
      </c>
      <c r="B50" s="1" t="s">
        <v>42</v>
      </c>
      <c r="C50" s="1">
        <v>238.36</v>
      </c>
      <c r="D50" s="1">
        <v>240.47</v>
      </c>
      <c r="E50" s="1">
        <v>2.12</v>
      </c>
      <c r="F50" s="1">
        <v>0.0</v>
      </c>
      <c r="G50" s="1">
        <v>2.11</v>
      </c>
      <c r="H50" s="1">
        <v>168.0</v>
      </c>
      <c r="I50" s="1">
        <v>79.4</v>
      </c>
      <c r="J50" s="1">
        <v>79.47</v>
      </c>
      <c r="K50" s="1" t="s">
        <v>44</v>
      </c>
      <c r="L50" s="1">
        <v>84.0</v>
      </c>
      <c r="M50" s="1">
        <v>84.0</v>
      </c>
    </row>
    <row r="51">
      <c r="A51" s="1" t="s">
        <v>41</v>
      </c>
      <c r="B51" s="1" t="s">
        <v>42</v>
      </c>
      <c r="C51" s="1">
        <v>240.7</v>
      </c>
      <c r="D51" s="1">
        <v>248.79</v>
      </c>
      <c r="E51" s="1">
        <v>8.09</v>
      </c>
      <c r="F51" s="1">
        <v>0.0</v>
      </c>
      <c r="G51" s="1">
        <v>8.09</v>
      </c>
      <c r="H51" s="1">
        <v>160.0</v>
      </c>
      <c r="I51" s="1">
        <v>19.78</v>
      </c>
      <c r="J51" s="1">
        <v>19.78</v>
      </c>
      <c r="K51" s="1" t="s">
        <v>43</v>
      </c>
      <c r="L51" s="1">
        <v>-160.0</v>
      </c>
      <c r="M51" s="1">
        <v>0.0</v>
      </c>
    </row>
    <row r="52">
      <c r="A52" s="1" t="s">
        <v>41</v>
      </c>
      <c r="B52" s="1" t="s">
        <v>42</v>
      </c>
      <c r="C52" s="1">
        <v>248.85</v>
      </c>
      <c r="D52" s="1">
        <v>258.11</v>
      </c>
      <c r="E52" s="1">
        <v>9.27</v>
      </c>
      <c r="F52" s="1">
        <v>0.0</v>
      </c>
      <c r="G52" s="1">
        <v>9.27</v>
      </c>
      <c r="H52" s="1">
        <v>160.0</v>
      </c>
      <c r="I52" s="1">
        <v>17.27</v>
      </c>
      <c r="J52" s="1">
        <v>17.27</v>
      </c>
      <c r="K52" s="1" t="s">
        <v>43</v>
      </c>
      <c r="L52" s="1">
        <v>-160.0</v>
      </c>
      <c r="M52" s="1">
        <v>0.0</v>
      </c>
    </row>
    <row r="53">
      <c r="A53" s="1" t="s">
        <v>41</v>
      </c>
      <c r="B53" s="1" t="s">
        <v>42</v>
      </c>
      <c r="C53" s="1">
        <v>258.25</v>
      </c>
      <c r="D53" s="1">
        <v>265.0</v>
      </c>
      <c r="E53" s="1">
        <v>6.75</v>
      </c>
      <c r="F53" s="1">
        <v>0.0</v>
      </c>
      <c r="G53" s="1">
        <v>6.75</v>
      </c>
      <c r="H53" s="1">
        <v>160.0</v>
      </c>
      <c r="I53" s="1">
        <v>23.71</v>
      </c>
      <c r="J53" s="1">
        <v>23.71</v>
      </c>
      <c r="K53" s="1" t="s">
        <v>43</v>
      </c>
      <c r="L53" s="1">
        <v>-160.0</v>
      </c>
      <c r="M53" s="1">
        <v>0.0</v>
      </c>
    </row>
    <row r="54">
      <c r="A54" s="1" t="s">
        <v>41</v>
      </c>
      <c r="B54" s="1" t="s">
        <v>42</v>
      </c>
      <c r="C54" s="1">
        <v>265.02</v>
      </c>
      <c r="D54" s="1">
        <v>267.26</v>
      </c>
      <c r="E54" s="1">
        <v>2.23</v>
      </c>
      <c r="F54" s="1">
        <v>0.0</v>
      </c>
      <c r="G54" s="1">
        <v>2.23</v>
      </c>
      <c r="H54" s="1">
        <v>168.0</v>
      </c>
      <c r="I54" s="1">
        <v>75.2</v>
      </c>
      <c r="J54" s="1">
        <v>75.26</v>
      </c>
      <c r="K54" s="1" t="s">
        <v>44</v>
      </c>
      <c r="L54" s="1">
        <v>84.0</v>
      </c>
      <c r="M54" s="1">
        <v>84.0</v>
      </c>
    </row>
    <row r="55">
      <c r="A55" s="1" t="s">
        <v>41</v>
      </c>
      <c r="B55" s="1" t="s">
        <v>42</v>
      </c>
      <c r="C55" s="1">
        <v>267.37</v>
      </c>
      <c r="D55" s="1">
        <v>270.03</v>
      </c>
      <c r="E55" s="1">
        <v>2.65</v>
      </c>
      <c r="F55" s="1">
        <v>0.0</v>
      </c>
      <c r="G55" s="1">
        <v>2.65</v>
      </c>
      <c r="H55" s="1">
        <v>168.0</v>
      </c>
      <c r="I55" s="1">
        <v>63.31</v>
      </c>
      <c r="J55" s="1">
        <v>63.35</v>
      </c>
      <c r="K55" s="1" t="s">
        <v>44</v>
      </c>
      <c r="L55" s="1">
        <v>84.0</v>
      </c>
      <c r="M55" s="1">
        <v>84.0</v>
      </c>
    </row>
    <row r="56">
      <c r="A56" s="1" t="s">
        <v>41</v>
      </c>
      <c r="B56" s="1" t="s">
        <v>42</v>
      </c>
      <c r="C56" s="1">
        <v>270.3</v>
      </c>
      <c r="D56" s="1">
        <v>272.82</v>
      </c>
      <c r="E56" s="1">
        <v>2.52</v>
      </c>
      <c r="F56" s="1">
        <v>0.0</v>
      </c>
      <c r="G56" s="1">
        <v>2.52</v>
      </c>
      <c r="H56" s="1">
        <v>168.0</v>
      </c>
      <c r="I56" s="1">
        <v>66.61</v>
      </c>
      <c r="J56" s="1">
        <v>66.65</v>
      </c>
      <c r="K56" s="1" t="s">
        <v>44</v>
      </c>
      <c r="L56" s="1">
        <v>84.0</v>
      </c>
      <c r="M56" s="1">
        <v>84.0</v>
      </c>
    </row>
    <row r="57">
      <c r="A57" s="1" t="s">
        <v>41</v>
      </c>
      <c r="B57" s="1" t="s">
        <v>42</v>
      </c>
      <c r="C57" s="1">
        <v>272.95</v>
      </c>
      <c r="D57" s="1">
        <v>275.05</v>
      </c>
      <c r="E57" s="1">
        <v>2.1</v>
      </c>
      <c r="F57" s="1">
        <v>0.0</v>
      </c>
      <c r="G57" s="1">
        <v>2.09</v>
      </c>
      <c r="H57" s="1">
        <v>168.0</v>
      </c>
      <c r="I57" s="1">
        <v>80.13</v>
      </c>
      <c r="J57" s="1">
        <v>80.2</v>
      </c>
      <c r="K57" s="1" t="s">
        <v>44</v>
      </c>
      <c r="L57" s="1">
        <v>84.0</v>
      </c>
      <c r="M57" s="1">
        <v>84.0</v>
      </c>
    </row>
    <row r="58">
      <c r="A58" s="1" t="s">
        <v>41</v>
      </c>
      <c r="B58" s="1" t="s">
        <v>42</v>
      </c>
      <c r="C58" s="1">
        <v>275.32</v>
      </c>
      <c r="D58" s="1">
        <v>283.27</v>
      </c>
      <c r="E58" s="1">
        <v>7.94</v>
      </c>
      <c r="F58" s="1">
        <v>0.0</v>
      </c>
      <c r="G58" s="1">
        <v>7.94</v>
      </c>
      <c r="H58" s="1">
        <v>160.0</v>
      </c>
      <c r="I58" s="1">
        <v>20.14</v>
      </c>
      <c r="J58" s="1">
        <v>20.14</v>
      </c>
      <c r="K58" s="1" t="s">
        <v>43</v>
      </c>
      <c r="L58" s="1">
        <v>-160.0</v>
      </c>
      <c r="M58" s="1">
        <v>0.0</v>
      </c>
    </row>
    <row r="59">
      <c r="A59" s="1" t="s">
        <v>41</v>
      </c>
      <c r="B59" s="1" t="s">
        <v>42</v>
      </c>
      <c r="C59" s="1">
        <v>283.52</v>
      </c>
      <c r="D59" s="1">
        <v>292.08</v>
      </c>
      <c r="E59" s="1">
        <v>8.56</v>
      </c>
      <c r="F59" s="1">
        <v>0.0</v>
      </c>
      <c r="G59" s="1">
        <v>8.56</v>
      </c>
      <c r="H59" s="1">
        <v>160.0</v>
      </c>
      <c r="I59" s="1">
        <v>18.68</v>
      </c>
      <c r="J59" s="1">
        <v>18.68</v>
      </c>
      <c r="K59" s="1" t="s">
        <v>43</v>
      </c>
      <c r="L59" s="1">
        <v>-160.0</v>
      </c>
      <c r="M59" s="1">
        <v>0.0</v>
      </c>
    </row>
    <row r="60">
      <c r="A60" s="1" t="s">
        <v>41</v>
      </c>
      <c r="B60" s="1" t="s">
        <v>42</v>
      </c>
      <c r="C60" s="1">
        <v>292.16</v>
      </c>
      <c r="D60" s="1">
        <v>301.27</v>
      </c>
      <c r="E60" s="1">
        <v>9.11</v>
      </c>
      <c r="F60" s="1">
        <v>0.0</v>
      </c>
      <c r="G60" s="1">
        <v>9.11</v>
      </c>
      <c r="H60" s="1">
        <v>160.0</v>
      </c>
      <c r="I60" s="1">
        <v>17.57</v>
      </c>
      <c r="J60" s="1">
        <v>17.57</v>
      </c>
      <c r="K60" s="1" t="s">
        <v>43</v>
      </c>
      <c r="L60" s="1">
        <v>-160.0</v>
      </c>
      <c r="M60" s="1">
        <v>0.0</v>
      </c>
    </row>
    <row r="61">
      <c r="A61" s="1" t="s">
        <v>41</v>
      </c>
      <c r="B61" s="1" t="s">
        <v>42</v>
      </c>
      <c r="C61" s="1">
        <v>301.32</v>
      </c>
      <c r="D61" s="1">
        <v>303.39</v>
      </c>
      <c r="E61" s="1">
        <v>2.07</v>
      </c>
      <c r="F61" s="1">
        <v>0.0</v>
      </c>
      <c r="G61" s="1">
        <v>2.06</v>
      </c>
      <c r="H61" s="1">
        <v>168.0</v>
      </c>
      <c r="I61" s="1">
        <v>81.32</v>
      </c>
      <c r="J61" s="1">
        <v>81.39</v>
      </c>
      <c r="K61" s="1" t="s">
        <v>44</v>
      </c>
      <c r="L61" s="1">
        <v>84.0</v>
      </c>
      <c r="M61" s="1">
        <v>84.0</v>
      </c>
    </row>
    <row r="62">
      <c r="A62" s="1" t="s">
        <v>41</v>
      </c>
      <c r="B62" s="1" t="s">
        <v>42</v>
      </c>
      <c r="C62" s="1">
        <v>303.94</v>
      </c>
      <c r="D62" s="1">
        <v>306.63</v>
      </c>
      <c r="E62" s="1">
        <v>2.69</v>
      </c>
      <c r="F62" s="1">
        <v>0.0</v>
      </c>
      <c r="G62" s="1">
        <v>2.69</v>
      </c>
      <c r="H62" s="1">
        <v>168.0</v>
      </c>
      <c r="I62" s="1">
        <v>62.42</v>
      </c>
      <c r="J62" s="1">
        <v>62.47</v>
      </c>
      <c r="K62" s="1" t="s">
        <v>44</v>
      </c>
      <c r="L62" s="1">
        <v>84.0</v>
      </c>
      <c r="M62" s="1">
        <v>84.0</v>
      </c>
    </row>
    <row r="63">
      <c r="A63" s="1" t="s">
        <v>41</v>
      </c>
      <c r="B63" s="1" t="s">
        <v>42</v>
      </c>
      <c r="C63" s="1">
        <v>306.82</v>
      </c>
      <c r="D63" s="1">
        <v>309.06</v>
      </c>
      <c r="E63" s="1">
        <v>2.24</v>
      </c>
      <c r="F63" s="1">
        <v>0.0</v>
      </c>
      <c r="G63" s="1">
        <v>2.23</v>
      </c>
      <c r="H63" s="1">
        <v>168.0</v>
      </c>
      <c r="I63" s="1">
        <v>75.11</v>
      </c>
      <c r="J63" s="1">
        <v>75.18</v>
      </c>
      <c r="K63" s="1" t="s">
        <v>44</v>
      </c>
      <c r="L63" s="1">
        <v>84.0</v>
      </c>
      <c r="M63" s="1">
        <v>84.0</v>
      </c>
    </row>
    <row r="64">
      <c r="A64" s="1" t="s">
        <v>41</v>
      </c>
      <c r="B64" s="1" t="s">
        <v>42</v>
      </c>
      <c r="C64" s="1">
        <v>309.26</v>
      </c>
      <c r="D64" s="1">
        <v>312.55</v>
      </c>
      <c r="E64" s="1">
        <v>3.29</v>
      </c>
      <c r="F64" s="1">
        <v>0.0</v>
      </c>
      <c r="G64" s="1">
        <v>3.29</v>
      </c>
      <c r="H64" s="1">
        <v>168.0</v>
      </c>
      <c r="I64" s="1">
        <v>51.06</v>
      </c>
      <c r="J64" s="1">
        <v>51.09</v>
      </c>
      <c r="K64" s="1" t="s">
        <v>44</v>
      </c>
      <c r="L64" s="1">
        <v>84.0</v>
      </c>
      <c r="M64" s="1">
        <v>84.0</v>
      </c>
    </row>
    <row r="65">
      <c r="A65" s="1" t="s">
        <v>41</v>
      </c>
      <c r="B65" s="1" t="s">
        <v>42</v>
      </c>
      <c r="C65" s="1">
        <v>312.66</v>
      </c>
      <c r="D65" s="1">
        <v>318.4</v>
      </c>
      <c r="E65" s="1">
        <v>5.74</v>
      </c>
      <c r="F65" s="1">
        <v>0.0</v>
      </c>
      <c r="G65" s="1">
        <v>5.74</v>
      </c>
      <c r="H65" s="1">
        <v>160.0</v>
      </c>
      <c r="I65" s="1">
        <v>27.88</v>
      </c>
      <c r="J65" s="1">
        <v>27.88</v>
      </c>
      <c r="K65" s="1" t="s">
        <v>43</v>
      </c>
      <c r="L65" s="1">
        <v>-160.0</v>
      </c>
      <c r="M65" s="1">
        <v>0.0</v>
      </c>
    </row>
    <row r="66">
      <c r="A66" s="1" t="s">
        <v>41</v>
      </c>
      <c r="B66" s="1" t="s">
        <v>42</v>
      </c>
      <c r="C66" s="1">
        <v>318.49</v>
      </c>
      <c r="D66" s="1">
        <v>326.19</v>
      </c>
      <c r="E66" s="1">
        <v>7.7</v>
      </c>
      <c r="F66" s="1">
        <v>0.0</v>
      </c>
      <c r="G66" s="1">
        <v>7.7</v>
      </c>
      <c r="H66" s="1">
        <v>160.0</v>
      </c>
      <c r="I66" s="1">
        <v>20.78</v>
      </c>
      <c r="J66" s="1">
        <v>20.78</v>
      </c>
      <c r="K66" s="1" t="s">
        <v>43</v>
      </c>
      <c r="L66" s="1">
        <v>-160.0</v>
      </c>
      <c r="M66" s="1">
        <v>0.0</v>
      </c>
    </row>
    <row r="67">
      <c r="A67" s="1" t="s">
        <v>41</v>
      </c>
      <c r="B67" s="1" t="s">
        <v>42</v>
      </c>
      <c r="C67" s="1">
        <v>326.22</v>
      </c>
      <c r="D67" s="1">
        <v>334.38</v>
      </c>
      <c r="E67" s="1">
        <v>8.16</v>
      </c>
      <c r="F67" s="1">
        <v>0.0</v>
      </c>
      <c r="G67" s="1">
        <v>8.16</v>
      </c>
      <c r="H67" s="1">
        <v>160.0</v>
      </c>
      <c r="I67" s="1">
        <v>19.62</v>
      </c>
      <c r="J67" s="1">
        <v>19.62</v>
      </c>
      <c r="K67" s="1" t="s">
        <v>43</v>
      </c>
      <c r="L67" s="1">
        <v>-160.0</v>
      </c>
      <c r="M67" s="1">
        <v>0.0</v>
      </c>
    </row>
    <row r="68">
      <c r="A68" s="1" t="s">
        <v>41</v>
      </c>
      <c r="B68" s="1" t="s">
        <v>42</v>
      </c>
      <c r="C68" s="1">
        <v>334.41</v>
      </c>
      <c r="D68" s="1">
        <v>337.47</v>
      </c>
      <c r="E68" s="1">
        <v>3.06</v>
      </c>
      <c r="F68" s="1">
        <v>0.0</v>
      </c>
      <c r="G68" s="1">
        <v>3.06</v>
      </c>
      <c r="H68" s="1">
        <v>168.0</v>
      </c>
      <c r="I68" s="1">
        <v>54.87</v>
      </c>
      <c r="J68" s="1">
        <v>54.9</v>
      </c>
      <c r="K68" s="1" t="s">
        <v>44</v>
      </c>
      <c r="L68" s="1">
        <v>84.0</v>
      </c>
      <c r="M68" s="1">
        <v>84.0</v>
      </c>
    </row>
    <row r="69">
      <c r="A69" s="1" t="s">
        <v>41</v>
      </c>
      <c r="B69" s="1" t="s">
        <v>42</v>
      </c>
      <c r="C69" s="1">
        <v>337.58</v>
      </c>
      <c r="D69" s="1">
        <v>339.88</v>
      </c>
      <c r="E69" s="1">
        <v>2.29</v>
      </c>
      <c r="F69" s="1">
        <v>0.0</v>
      </c>
      <c r="G69" s="1">
        <v>2.29</v>
      </c>
      <c r="H69" s="1">
        <v>168.0</v>
      </c>
      <c r="I69" s="1">
        <v>73.29</v>
      </c>
      <c r="J69" s="1">
        <v>73.34</v>
      </c>
      <c r="K69" s="1" t="s">
        <v>44</v>
      </c>
      <c r="L69" s="1">
        <v>84.0</v>
      </c>
      <c r="M69" s="1">
        <v>84.0</v>
      </c>
    </row>
    <row r="70">
      <c r="A70" s="1" t="s">
        <v>41</v>
      </c>
      <c r="B70" s="1" t="s">
        <v>42</v>
      </c>
      <c r="C70" s="1">
        <v>339.98</v>
      </c>
      <c r="D70" s="1">
        <v>342.89</v>
      </c>
      <c r="E70" s="1">
        <v>2.9</v>
      </c>
      <c r="F70" s="1">
        <v>0.0</v>
      </c>
      <c r="G70" s="1">
        <v>2.9</v>
      </c>
      <c r="H70" s="1">
        <v>168.0</v>
      </c>
      <c r="I70" s="1">
        <v>57.91</v>
      </c>
      <c r="J70" s="1">
        <v>57.94</v>
      </c>
      <c r="K70" s="1" t="s">
        <v>44</v>
      </c>
      <c r="L70" s="1">
        <v>84.0</v>
      </c>
      <c r="M70" s="1">
        <v>84.0</v>
      </c>
    </row>
    <row r="71">
      <c r="A71" s="1" t="s">
        <v>41</v>
      </c>
      <c r="B71" s="1" t="s">
        <v>42</v>
      </c>
      <c r="C71" s="1">
        <v>343.01</v>
      </c>
      <c r="D71" s="1">
        <v>345.37</v>
      </c>
      <c r="E71" s="1">
        <v>2.36</v>
      </c>
      <c r="F71" s="1">
        <v>0.0</v>
      </c>
      <c r="G71" s="1">
        <v>2.35</v>
      </c>
      <c r="H71" s="1">
        <v>168.0</v>
      </c>
      <c r="I71" s="1">
        <v>71.31</v>
      </c>
      <c r="J71" s="1">
        <v>71.36</v>
      </c>
      <c r="K71" s="1" t="s">
        <v>44</v>
      </c>
      <c r="L71" s="1">
        <v>84.0</v>
      </c>
      <c r="M71" s="1">
        <v>84.0</v>
      </c>
    </row>
    <row r="72">
      <c r="A72" s="1" t="s">
        <v>41</v>
      </c>
      <c r="B72" s="1" t="s">
        <v>42</v>
      </c>
      <c r="C72" s="1">
        <v>345.49</v>
      </c>
      <c r="D72" s="1">
        <v>353.29</v>
      </c>
      <c r="E72" s="1">
        <v>7.8</v>
      </c>
      <c r="F72" s="1">
        <v>0.0</v>
      </c>
      <c r="G72" s="1">
        <v>7.8</v>
      </c>
      <c r="H72" s="1">
        <v>160.0</v>
      </c>
      <c r="I72" s="1">
        <v>20.5</v>
      </c>
      <c r="J72" s="1">
        <v>20.5</v>
      </c>
      <c r="K72" s="1" t="s">
        <v>43</v>
      </c>
      <c r="L72" s="1">
        <v>-160.0</v>
      </c>
      <c r="M72" s="1">
        <v>0.0</v>
      </c>
    </row>
    <row r="73">
      <c r="A73" s="1" t="s">
        <v>41</v>
      </c>
      <c r="B73" s="1" t="s">
        <v>42</v>
      </c>
      <c r="C73" s="1">
        <v>353.42</v>
      </c>
      <c r="D73" s="1">
        <v>361.13</v>
      </c>
      <c r="E73" s="1">
        <v>7.71</v>
      </c>
      <c r="F73" s="1">
        <v>0.0</v>
      </c>
      <c r="G73" s="1">
        <v>7.71</v>
      </c>
      <c r="H73" s="1">
        <v>160.0</v>
      </c>
      <c r="I73" s="1">
        <v>20.75</v>
      </c>
      <c r="J73" s="1">
        <v>20.75</v>
      </c>
      <c r="K73" s="1" t="s">
        <v>43</v>
      </c>
      <c r="L73" s="1">
        <v>-160.0</v>
      </c>
      <c r="M73" s="1">
        <v>0.0</v>
      </c>
    </row>
    <row r="74">
      <c r="A74" s="1" t="s">
        <v>41</v>
      </c>
      <c r="B74" s="1" t="s">
        <v>42</v>
      </c>
      <c r="C74" s="1">
        <v>361.13</v>
      </c>
      <c r="D74" s="1">
        <v>367.48</v>
      </c>
      <c r="E74" s="1">
        <v>6.35</v>
      </c>
      <c r="F74" s="1">
        <v>0.0</v>
      </c>
      <c r="G74" s="1">
        <v>6.35</v>
      </c>
      <c r="H74" s="1">
        <v>160.0</v>
      </c>
      <c r="I74" s="1">
        <v>25.21</v>
      </c>
      <c r="J74" s="1">
        <v>25.21</v>
      </c>
      <c r="K74" s="1" t="s">
        <v>43</v>
      </c>
      <c r="L74" s="1">
        <v>-160.0</v>
      </c>
      <c r="M74" s="1">
        <v>0.0</v>
      </c>
    </row>
    <row r="75">
      <c r="A75" s="1" t="s">
        <v>41</v>
      </c>
      <c r="B75" s="1" t="s">
        <v>42</v>
      </c>
      <c r="C75" s="1">
        <v>367.55</v>
      </c>
      <c r="D75" s="1">
        <v>370.35</v>
      </c>
      <c r="E75" s="1">
        <v>2.8</v>
      </c>
      <c r="F75" s="1">
        <v>0.0</v>
      </c>
      <c r="G75" s="1">
        <v>2.8</v>
      </c>
      <c r="H75" s="1">
        <v>168.0</v>
      </c>
      <c r="I75" s="1">
        <v>60.06</v>
      </c>
      <c r="J75" s="1">
        <v>60.09</v>
      </c>
      <c r="K75" s="1" t="s">
        <v>44</v>
      </c>
      <c r="L75" s="1">
        <v>84.0</v>
      </c>
      <c r="M75" s="1">
        <v>84.0</v>
      </c>
    </row>
    <row r="76">
      <c r="A76" s="1" t="s">
        <v>41</v>
      </c>
      <c r="B76" s="1" t="s">
        <v>42</v>
      </c>
      <c r="C76" s="1">
        <v>370.6</v>
      </c>
      <c r="D76" s="1">
        <v>372.86</v>
      </c>
      <c r="E76" s="1">
        <v>2.26</v>
      </c>
      <c r="F76" s="1">
        <v>0.0</v>
      </c>
      <c r="G76" s="1">
        <v>2.26</v>
      </c>
      <c r="H76" s="1">
        <v>168.0</v>
      </c>
      <c r="I76" s="1">
        <v>74.36</v>
      </c>
      <c r="J76" s="1">
        <v>74.42</v>
      </c>
      <c r="K76" s="1" t="s">
        <v>44</v>
      </c>
      <c r="L76" s="1">
        <v>84.0</v>
      </c>
      <c r="M76" s="1">
        <v>84.0</v>
      </c>
    </row>
    <row r="77">
      <c r="A77" s="1" t="s">
        <v>41</v>
      </c>
      <c r="B77" s="1" t="s">
        <v>42</v>
      </c>
      <c r="C77" s="1">
        <v>373.16</v>
      </c>
      <c r="D77" s="1">
        <v>375.41</v>
      </c>
      <c r="E77" s="1">
        <v>2.25</v>
      </c>
      <c r="F77" s="1">
        <v>0.0</v>
      </c>
      <c r="G77" s="1">
        <v>2.25</v>
      </c>
      <c r="H77" s="1">
        <v>168.0</v>
      </c>
      <c r="I77" s="1">
        <v>74.75</v>
      </c>
      <c r="J77" s="1">
        <v>74.81</v>
      </c>
      <c r="K77" s="1" t="s">
        <v>44</v>
      </c>
      <c r="L77" s="1">
        <v>84.0</v>
      </c>
      <c r="M77" s="1">
        <v>84.0</v>
      </c>
    </row>
    <row r="78">
      <c r="A78" s="1" t="s">
        <v>41</v>
      </c>
      <c r="B78" s="1" t="s">
        <v>42</v>
      </c>
      <c r="C78" s="1">
        <v>375.59</v>
      </c>
      <c r="D78" s="1">
        <v>377.66</v>
      </c>
      <c r="E78" s="1">
        <v>2.06</v>
      </c>
      <c r="F78" s="1">
        <v>0.0</v>
      </c>
      <c r="G78" s="1">
        <v>2.06</v>
      </c>
      <c r="H78" s="1">
        <v>168.0</v>
      </c>
      <c r="I78" s="1">
        <v>81.53</v>
      </c>
      <c r="J78" s="1">
        <v>81.6</v>
      </c>
      <c r="K78" s="1" t="s">
        <v>44</v>
      </c>
      <c r="L78" s="1">
        <v>84.0</v>
      </c>
      <c r="M78" s="1">
        <v>84.0</v>
      </c>
    </row>
    <row r="79">
      <c r="A79" s="1" t="s">
        <v>41</v>
      </c>
      <c r="B79" s="1" t="s">
        <v>42</v>
      </c>
      <c r="C79" s="1">
        <v>377.82</v>
      </c>
      <c r="D79" s="1">
        <v>384.91</v>
      </c>
      <c r="E79" s="1">
        <v>7.1</v>
      </c>
      <c r="F79" s="1">
        <v>0.0</v>
      </c>
      <c r="G79" s="1">
        <v>7.1</v>
      </c>
      <c r="H79" s="1">
        <v>160.0</v>
      </c>
      <c r="I79" s="1">
        <v>22.55</v>
      </c>
      <c r="J79" s="1">
        <v>22.55</v>
      </c>
      <c r="K79" s="1" t="s">
        <v>43</v>
      </c>
      <c r="L79" s="1">
        <v>-160.0</v>
      </c>
      <c r="M79" s="1">
        <v>0.0</v>
      </c>
    </row>
    <row r="80">
      <c r="A80" s="1" t="s">
        <v>41</v>
      </c>
      <c r="B80" s="1" t="s">
        <v>42</v>
      </c>
      <c r="C80" s="1">
        <v>384.96</v>
      </c>
      <c r="D80" s="1">
        <v>394.09</v>
      </c>
      <c r="E80" s="1">
        <v>9.13</v>
      </c>
      <c r="F80" s="1">
        <v>0.0</v>
      </c>
      <c r="G80" s="1">
        <v>9.13</v>
      </c>
      <c r="H80" s="1">
        <v>160.0</v>
      </c>
      <c r="I80" s="1">
        <v>17.53</v>
      </c>
      <c r="J80" s="1">
        <v>17.53</v>
      </c>
      <c r="K80" s="1" t="s">
        <v>43</v>
      </c>
      <c r="L80" s="1">
        <v>-160.0</v>
      </c>
      <c r="M80" s="1">
        <v>0.0</v>
      </c>
    </row>
    <row r="81">
      <c r="A81" s="1" t="s">
        <v>41</v>
      </c>
      <c r="B81" s="1" t="s">
        <v>42</v>
      </c>
      <c r="C81" s="1">
        <v>394.16</v>
      </c>
      <c r="D81" s="1">
        <v>401.7</v>
      </c>
      <c r="E81" s="1">
        <v>7.55</v>
      </c>
      <c r="F81" s="1">
        <v>0.0</v>
      </c>
      <c r="G81" s="1">
        <v>7.55</v>
      </c>
      <c r="H81" s="1">
        <v>160.0</v>
      </c>
      <c r="I81" s="1">
        <v>21.2</v>
      </c>
      <c r="J81" s="1">
        <v>21.2</v>
      </c>
      <c r="K81" s="1" t="s">
        <v>43</v>
      </c>
      <c r="L81" s="1">
        <v>-160.0</v>
      </c>
      <c r="M81" s="1">
        <v>0.0</v>
      </c>
    </row>
    <row r="82">
      <c r="A82" s="1" t="s">
        <v>41</v>
      </c>
      <c r="B82" s="1" t="s">
        <v>42</v>
      </c>
      <c r="C82" s="1">
        <v>401.75</v>
      </c>
      <c r="D82" s="1">
        <v>404.03</v>
      </c>
      <c r="E82" s="1">
        <v>2.28</v>
      </c>
      <c r="F82" s="1">
        <v>0.0</v>
      </c>
      <c r="G82" s="1">
        <v>2.28</v>
      </c>
      <c r="H82" s="1">
        <v>168.0</v>
      </c>
      <c r="I82" s="1">
        <v>73.65</v>
      </c>
      <c r="J82" s="1">
        <v>73.7</v>
      </c>
      <c r="K82" s="1" t="s">
        <v>44</v>
      </c>
      <c r="L82" s="1">
        <v>84.0</v>
      </c>
      <c r="M82" s="1">
        <v>84.0</v>
      </c>
    </row>
    <row r="83">
      <c r="A83" s="1" t="s">
        <v>41</v>
      </c>
      <c r="B83" s="1" t="s">
        <v>42</v>
      </c>
      <c r="C83" s="1">
        <v>404.21</v>
      </c>
      <c r="D83" s="1">
        <v>406.52</v>
      </c>
      <c r="E83" s="1">
        <v>2.31</v>
      </c>
      <c r="F83" s="1">
        <v>0.0</v>
      </c>
      <c r="G83" s="1">
        <v>2.31</v>
      </c>
      <c r="H83" s="1">
        <v>168.0</v>
      </c>
      <c r="I83" s="1">
        <v>72.66</v>
      </c>
      <c r="J83" s="1">
        <v>72.71</v>
      </c>
      <c r="K83" s="1" t="s">
        <v>44</v>
      </c>
      <c r="L83" s="1">
        <v>84.0</v>
      </c>
      <c r="M83" s="1">
        <v>84.0</v>
      </c>
    </row>
    <row r="84">
      <c r="A84" s="1" t="s">
        <v>41</v>
      </c>
      <c r="B84" s="1" t="s">
        <v>42</v>
      </c>
      <c r="C84" s="1">
        <v>406.77</v>
      </c>
      <c r="D84" s="1">
        <v>408.73</v>
      </c>
      <c r="E84" s="1">
        <v>1.96</v>
      </c>
      <c r="F84" s="1">
        <v>0.0</v>
      </c>
      <c r="G84" s="1">
        <v>1.96</v>
      </c>
      <c r="H84" s="1">
        <v>168.0</v>
      </c>
      <c r="I84" s="1">
        <v>85.69</v>
      </c>
      <c r="J84" s="1">
        <v>85.77</v>
      </c>
      <c r="K84" s="1" t="s">
        <v>44</v>
      </c>
      <c r="L84" s="1">
        <v>84.0</v>
      </c>
      <c r="M84" s="1">
        <v>84.0</v>
      </c>
    </row>
    <row r="85">
      <c r="A85" s="1" t="s">
        <v>41</v>
      </c>
      <c r="B85" s="1" t="s">
        <v>42</v>
      </c>
      <c r="C85" s="1">
        <v>408.98</v>
      </c>
      <c r="D85" s="1">
        <v>410.93</v>
      </c>
      <c r="E85" s="1">
        <v>1.96</v>
      </c>
      <c r="F85" s="1">
        <v>0.0</v>
      </c>
      <c r="G85" s="1">
        <v>1.95</v>
      </c>
      <c r="H85" s="1">
        <v>168.0</v>
      </c>
      <c r="I85" s="1">
        <v>85.92</v>
      </c>
      <c r="J85" s="1">
        <v>85.99</v>
      </c>
      <c r="K85" s="1" t="s">
        <v>44</v>
      </c>
      <c r="L85" s="1">
        <v>84.0</v>
      </c>
      <c r="M85" s="1">
        <v>84.0</v>
      </c>
    </row>
    <row r="86">
      <c r="A86" s="1" t="s">
        <v>41</v>
      </c>
      <c r="B86" s="1" t="s">
        <v>42</v>
      </c>
      <c r="C86" s="1">
        <v>411.04</v>
      </c>
      <c r="D86" s="1">
        <v>419.52</v>
      </c>
      <c r="E86" s="1">
        <v>8.48</v>
      </c>
      <c r="F86" s="1">
        <v>0.0</v>
      </c>
      <c r="G86" s="1">
        <v>8.48</v>
      </c>
      <c r="H86" s="1">
        <v>160.0</v>
      </c>
      <c r="I86" s="1">
        <v>18.87</v>
      </c>
      <c r="J86" s="1">
        <v>18.87</v>
      </c>
      <c r="K86" s="1" t="s">
        <v>43</v>
      </c>
      <c r="L86" s="1">
        <v>-160.0</v>
      </c>
      <c r="M86" s="1">
        <v>0.0</v>
      </c>
    </row>
    <row r="87">
      <c r="A87" s="1" t="s">
        <v>41</v>
      </c>
      <c r="B87" s="1" t="s">
        <v>42</v>
      </c>
      <c r="C87" s="1">
        <v>419.64</v>
      </c>
      <c r="D87" s="1">
        <v>427.03</v>
      </c>
      <c r="E87" s="1">
        <v>7.39</v>
      </c>
      <c r="F87" s="1">
        <v>0.0</v>
      </c>
      <c r="G87" s="1">
        <v>7.39</v>
      </c>
      <c r="H87" s="1">
        <v>160.0</v>
      </c>
      <c r="I87" s="1">
        <v>21.65</v>
      </c>
      <c r="J87" s="1">
        <v>21.65</v>
      </c>
      <c r="K87" s="1" t="s">
        <v>43</v>
      </c>
      <c r="L87" s="1">
        <v>-160.0</v>
      </c>
      <c r="M87" s="1">
        <v>0.0</v>
      </c>
    </row>
    <row r="88">
      <c r="A88" s="1" t="s">
        <v>41</v>
      </c>
      <c r="B88" s="1" t="s">
        <v>42</v>
      </c>
      <c r="C88" s="1">
        <v>427.11</v>
      </c>
      <c r="D88" s="1">
        <v>434.58</v>
      </c>
      <c r="E88" s="1">
        <v>7.47</v>
      </c>
      <c r="F88" s="1">
        <v>0.0</v>
      </c>
      <c r="G88" s="1">
        <v>7.47</v>
      </c>
      <c r="H88" s="1">
        <v>160.0</v>
      </c>
      <c r="I88" s="1">
        <v>21.42</v>
      </c>
      <c r="J88" s="1">
        <v>21.42</v>
      </c>
      <c r="K88" s="1" t="s">
        <v>43</v>
      </c>
      <c r="L88" s="1">
        <v>-160.0</v>
      </c>
      <c r="M88" s="1">
        <v>0.0</v>
      </c>
    </row>
    <row r="89">
      <c r="A89" s="1" t="s">
        <v>41</v>
      </c>
      <c r="B89" s="1" t="s">
        <v>42</v>
      </c>
      <c r="C89" s="1">
        <v>434.63</v>
      </c>
      <c r="D89" s="1">
        <v>436.84</v>
      </c>
      <c r="E89" s="1">
        <v>2.21</v>
      </c>
      <c r="F89" s="1">
        <v>0.0</v>
      </c>
      <c r="G89" s="1">
        <v>2.21</v>
      </c>
      <c r="H89" s="1">
        <v>168.0</v>
      </c>
      <c r="I89" s="1">
        <v>76.1</v>
      </c>
      <c r="J89" s="1">
        <v>76.16</v>
      </c>
      <c r="K89" s="1" t="s">
        <v>44</v>
      </c>
      <c r="L89" s="1">
        <v>84.0</v>
      </c>
      <c r="M89" s="1">
        <v>84.0</v>
      </c>
    </row>
    <row r="90">
      <c r="A90" s="1" t="s">
        <v>41</v>
      </c>
      <c r="B90" s="1" t="s">
        <v>42</v>
      </c>
      <c r="C90" s="1">
        <v>437.59</v>
      </c>
      <c r="D90" s="1">
        <v>440.38</v>
      </c>
      <c r="E90" s="1">
        <v>2.8</v>
      </c>
      <c r="F90" s="1">
        <v>0.0</v>
      </c>
      <c r="G90" s="1">
        <v>2.79</v>
      </c>
      <c r="H90" s="1">
        <v>168.0</v>
      </c>
      <c r="I90" s="1">
        <v>60.08</v>
      </c>
      <c r="J90" s="1">
        <v>60.12</v>
      </c>
      <c r="K90" s="1" t="s">
        <v>44</v>
      </c>
      <c r="L90" s="1">
        <v>84.0</v>
      </c>
      <c r="M90" s="1">
        <v>84.0</v>
      </c>
    </row>
    <row r="91">
      <c r="A91" s="1" t="s">
        <v>41</v>
      </c>
      <c r="B91" s="1" t="s">
        <v>42</v>
      </c>
      <c r="C91" s="1">
        <v>440.62</v>
      </c>
      <c r="D91" s="1">
        <v>443.3</v>
      </c>
      <c r="E91" s="1">
        <v>2.68</v>
      </c>
      <c r="F91" s="1">
        <v>0.0</v>
      </c>
      <c r="G91" s="1">
        <v>2.68</v>
      </c>
      <c r="H91" s="1">
        <v>168.0</v>
      </c>
      <c r="I91" s="1">
        <v>62.7</v>
      </c>
      <c r="J91" s="1">
        <v>62.74</v>
      </c>
      <c r="K91" s="1" t="s">
        <v>44</v>
      </c>
      <c r="L91" s="1">
        <v>84.0</v>
      </c>
      <c r="M91" s="1">
        <v>84.0</v>
      </c>
    </row>
    <row r="92">
      <c r="A92" s="1" t="s">
        <v>41</v>
      </c>
      <c r="B92" s="1" t="s">
        <v>42</v>
      </c>
      <c r="C92" s="1">
        <v>443.97</v>
      </c>
      <c r="D92" s="1">
        <v>446.64</v>
      </c>
      <c r="E92" s="1">
        <v>2.67</v>
      </c>
      <c r="F92" s="1">
        <v>0.0</v>
      </c>
      <c r="G92" s="1">
        <v>2.67</v>
      </c>
      <c r="H92" s="1">
        <v>168.0</v>
      </c>
      <c r="I92" s="1">
        <v>62.91</v>
      </c>
      <c r="J92" s="1">
        <v>62.94</v>
      </c>
      <c r="K92" s="1" t="s">
        <v>44</v>
      </c>
      <c r="L92" s="1">
        <v>84.0</v>
      </c>
      <c r="M92" s="1">
        <v>84.0</v>
      </c>
    </row>
    <row r="93">
      <c r="A93" s="1" t="s">
        <v>41</v>
      </c>
      <c r="B93" s="1" t="s">
        <v>42</v>
      </c>
      <c r="C93" s="1">
        <v>446.87</v>
      </c>
      <c r="D93" s="1">
        <v>454.1</v>
      </c>
      <c r="E93" s="1">
        <v>7.23</v>
      </c>
      <c r="F93" s="1">
        <v>0.0</v>
      </c>
      <c r="G93" s="1">
        <v>7.23</v>
      </c>
      <c r="H93" s="1">
        <v>160.0</v>
      </c>
      <c r="I93" s="1">
        <v>22.13</v>
      </c>
      <c r="J93" s="1">
        <v>22.13</v>
      </c>
      <c r="K93" s="1" t="s">
        <v>43</v>
      </c>
      <c r="L93" s="1">
        <v>-160.0</v>
      </c>
      <c r="M93" s="1">
        <v>0.0</v>
      </c>
    </row>
    <row r="94">
      <c r="A94" s="1" t="s">
        <v>41</v>
      </c>
      <c r="B94" s="1" t="s">
        <v>42</v>
      </c>
      <c r="C94" s="1">
        <v>454.25</v>
      </c>
      <c r="D94" s="1">
        <v>461.69</v>
      </c>
      <c r="E94" s="1">
        <v>7.44</v>
      </c>
      <c r="F94" s="1">
        <v>0.0</v>
      </c>
      <c r="G94" s="1">
        <v>7.44</v>
      </c>
      <c r="H94" s="1">
        <v>160.0</v>
      </c>
      <c r="I94" s="1">
        <v>21.5</v>
      </c>
      <c r="J94" s="1">
        <v>21.5</v>
      </c>
      <c r="K94" s="1" t="s">
        <v>43</v>
      </c>
      <c r="L94" s="1">
        <v>-160.0</v>
      </c>
      <c r="M94" s="1">
        <v>0.0</v>
      </c>
    </row>
    <row r="95">
      <c r="A95" s="1" t="s">
        <v>41</v>
      </c>
      <c r="B95" s="1" t="s">
        <v>42</v>
      </c>
      <c r="C95" s="1">
        <v>462.26</v>
      </c>
      <c r="D95" s="1">
        <v>470.78</v>
      </c>
      <c r="E95" s="1">
        <v>8.53</v>
      </c>
      <c r="F95" s="1">
        <v>0.0</v>
      </c>
      <c r="G95" s="1">
        <v>8.53</v>
      </c>
      <c r="H95" s="1">
        <v>160.0</v>
      </c>
      <c r="I95" s="1">
        <v>18.77</v>
      </c>
      <c r="J95" s="1">
        <v>18.77</v>
      </c>
      <c r="K95" s="1" t="s">
        <v>43</v>
      </c>
      <c r="L95" s="1">
        <v>-160.0</v>
      </c>
      <c r="M95" s="1">
        <v>0.0</v>
      </c>
    </row>
    <row r="96">
      <c r="A96" s="1" t="s">
        <v>41</v>
      </c>
      <c r="B96" s="1" t="s">
        <v>42</v>
      </c>
      <c r="C96" s="1">
        <v>470.87</v>
      </c>
      <c r="D96" s="1">
        <v>473.38</v>
      </c>
      <c r="E96" s="1">
        <v>2.51</v>
      </c>
      <c r="F96" s="1">
        <v>0.0</v>
      </c>
      <c r="G96" s="1">
        <v>2.51</v>
      </c>
      <c r="H96" s="1">
        <v>168.0</v>
      </c>
      <c r="I96" s="1">
        <v>66.99</v>
      </c>
      <c r="J96" s="1">
        <v>67.03</v>
      </c>
      <c r="K96" s="1" t="s">
        <v>44</v>
      </c>
      <c r="L96" s="1">
        <v>84.0</v>
      </c>
      <c r="M96" s="1">
        <v>84.0</v>
      </c>
    </row>
    <row r="97">
      <c r="A97" s="1" t="s">
        <v>41</v>
      </c>
      <c r="B97" s="1" t="s">
        <v>42</v>
      </c>
      <c r="C97" s="1">
        <v>473.58</v>
      </c>
      <c r="D97" s="1">
        <v>476.13</v>
      </c>
      <c r="E97" s="1">
        <v>2.54</v>
      </c>
      <c r="F97" s="1">
        <v>0.0</v>
      </c>
      <c r="G97" s="1">
        <v>2.54</v>
      </c>
      <c r="H97" s="1">
        <v>168.0</v>
      </c>
      <c r="I97" s="1">
        <v>66.09</v>
      </c>
      <c r="J97" s="1">
        <v>66.14</v>
      </c>
      <c r="K97" s="1" t="s">
        <v>44</v>
      </c>
      <c r="L97" s="1">
        <v>84.0</v>
      </c>
      <c r="M97" s="1">
        <v>84.0</v>
      </c>
    </row>
    <row r="98">
      <c r="A98" s="1" t="s">
        <v>41</v>
      </c>
      <c r="B98" s="1" t="s">
        <v>42</v>
      </c>
      <c r="C98" s="1">
        <v>476.36</v>
      </c>
      <c r="D98" s="1">
        <v>478.64</v>
      </c>
      <c r="E98" s="1">
        <v>2.28</v>
      </c>
      <c r="F98" s="1">
        <v>0.0</v>
      </c>
      <c r="G98" s="1">
        <v>2.28</v>
      </c>
      <c r="H98" s="1">
        <v>168.0</v>
      </c>
      <c r="I98" s="1">
        <v>73.69</v>
      </c>
      <c r="J98" s="1">
        <v>73.75</v>
      </c>
      <c r="K98" s="1" t="s">
        <v>44</v>
      </c>
      <c r="L98" s="1">
        <v>84.0</v>
      </c>
      <c r="M98" s="1">
        <v>84.0</v>
      </c>
    </row>
    <row r="99">
      <c r="A99" s="1" t="s">
        <v>41</v>
      </c>
      <c r="B99" s="1" t="s">
        <v>42</v>
      </c>
      <c r="C99" s="1">
        <v>478.77</v>
      </c>
      <c r="D99" s="1">
        <v>481.43</v>
      </c>
      <c r="E99" s="1">
        <v>2.66</v>
      </c>
      <c r="F99" s="1">
        <v>0.0</v>
      </c>
      <c r="G99" s="1">
        <v>2.66</v>
      </c>
      <c r="H99" s="1">
        <v>168.0</v>
      </c>
      <c r="I99" s="1">
        <v>63.22</v>
      </c>
      <c r="J99" s="1">
        <v>63.26</v>
      </c>
      <c r="K99" s="1" t="s">
        <v>44</v>
      </c>
      <c r="L99" s="1">
        <v>84.0</v>
      </c>
      <c r="M99" s="1">
        <v>84.0</v>
      </c>
    </row>
    <row r="100">
      <c r="A100" s="1" t="s">
        <v>41</v>
      </c>
      <c r="B100" s="1" t="s">
        <v>42</v>
      </c>
      <c r="C100" s="1">
        <v>482.09</v>
      </c>
      <c r="D100" s="1">
        <v>491.04</v>
      </c>
      <c r="E100" s="1">
        <v>8.95</v>
      </c>
      <c r="F100" s="1">
        <v>0.0</v>
      </c>
      <c r="G100" s="1">
        <v>8.95</v>
      </c>
      <c r="H100" s="1">
        <v>160.0</v>
      </c>
      <c r="I100" s="1">
        <v>17.88</v>
      </c>
      <c r="J100" s="1">
        <v>17.88</v>
      </c>
      <c r="K100" s="1" t="s">
        <v>43</v>
      </c>
      <c r="L100" s="1">
        <v>-160.0</v>
      </c>
      <c r="M100" s="1">
        <v>0.0</v>
      </c>
    </row>
    <row r="101">
      <c r="A101" s="1" t="s">
        <v>41</v>
      </c>
      <c r="B101" s="1" t="s">
        <v>42</v>
      </c>
      <c r="C101" s="1">
        <v>491.07</v>
      </c>
      <c r="D101" s="1">
        <v>497.93</v>
      </c>
      <c r="E101" s="1">
        <v>6.86</v>
      </c>
      <c r="F101" s="1">
        <v>0.0</v>
      </c>
      <c r="G101" s="1">
        <v>6.86</v>
      </c>
      <c r="H101" s="1">
        <v>160.0</v>
      </c>
      <c r="I101" s="1">
        <v>23.31</v>
      </c>
      <c r="J101" s="1">
        <v>23.31</v>
      </c>
      <c r="K101" s="1" t="s">
        <v>43</v>
      </c>
      <c r="L101" s="1">
        <v>-160.0</v>
      </c>
      <c r="M101" s="1">
        <v>0.0</v>
      </c>
    </row>
    <row r="105">
      <c r="A105" s="77" t="s">
        <v>45</v>
      </c>
    </row>
    <row r="106">
      <c r="A106" s="78" t="s">
        <v>46</v>
      </c>
      <c r="B106" s="79"/>
      <c r="C106" s="79"/>
      <c r="D106" s="79"/>
      <c r="E106" s="80">
        <f t="shared" ref="E106:J106" si="1">SUMIF($K$2:$K$103,"superdense",E1:E103)</f>
        <v>217.05</v>
      </c>
      <c r="F106" s="80">
        <f t="shared" si="1"/>
        <v>0</v>
      </c>
      <c r="G106" s="80">
        <f t="shared" si="1"/>
        <v>217.01</v>
      </c>
      <c r="H106" s="80">
        <f t="shared" si="1"/>
        <v>9296</v>
      </c>
      <c r="I106" s="80">
        <f t="shared" si="1"/>
        <v>3185.67</v>
      </c>
      <c r="J106" s="80">
        <f t="shared" si="1"/>
        <v>3187.7</v>
      </c>
      <c r="K106" s="80"/>
      <c r="L106" s="80">
        <f>IFERROR(__xludf.DUMMYFUNCTION("SUM(FILTER(L$1:L$103,$K$1:$K$103=""superdense""))"),4704.0)</f>
        <v>4704</v>
      </c>
      <c r="M106" s="80">
        <f>IFERROR(__xludf.DUMMYFUNCTION("SUM(FILTER(M1:M103,$K$1:$K$103=""superdense""))"),4704.0)</f>
        <v>4704</v>
      </c>
      <c r="N106" s="79"/>
      <c r="O106" s="79"/>
      <c r="P106" s="79"/>
      <c r="Q106" s="79"/>
      <c r="R106" s="79"/>
      <c r="S106" s="79"/>
      <c r="T106" s="79"/>
      <c r="U106" s="79"/>
      <c r="V106" s="79"/>
      <c r="W106" s="79"/>
      <c r="X106" s="79"/>
      <c r="Y106" s="79"/>
      <c r="Z106" s="79"/>
    </row>
    <row r="107">
      <c r="A107" s="78" t="s">
        <v>47</v>
      </c>
      <c r="B107" s="79"/>
      <c r="C107" s="79"/>
      <c r="D107" s="79"/>
      <c r="E107" s="80">
        <f>AVERAGEIF(K2:K104,"superdense",E2:E103)</f>
        <v>2.478214286</v>
      </c>
      <c r="F107" s="80">
        <f t="shared" ref="F107:J107" si="2">AVERAGEIF($K$2:$K$103,"superdense",F2:F103)</f>
        <v>0</v>
      </c>
      <c r="G107" s="80">
        <f t="shared" si="2"/>
        <v>2.476428571</v>
      </c>
      <c r="H107" s="80">
        <f t="shared" si="2"/>
        <v>168</v>
      </c>
      <c r="I107" s="80">
        <f t="shared" si="2"/>
        <v>69.12553571</v>
      </c>
      <c r="J107" s="80">
        <f t="shared" si="2"/>
        <v>69.17357143</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IFERROR(__xludf.DUMMYFUNCTION("MAX(FILTER(E1:E103,$K$1:$K$103=""superdense""))"),3.29)</f>
        <v>3.29</v>
      </c>
      <c r="F108" s="81">
        <f>IFERROR(__xludf.DUMMYFUNCTION("MAX(FILTER(F1:F103,$K$1:$K$103=""superdense""))"),0.0)</f>
        <v>0</v>
      </c>
      <c r="G108" s="81">
        <f>IFERROR(__xludf.DUMMYFUNCTION("MAX(FILTER(G1:G103,$K$1:$K$103=""superdense""))"),3.29)</f>
        <v>3.29</v>
      </c>
      <c r="H108" s="81">
        <f>IFERROR(__xludf.DUMMYFUNCTION("MAX(FILTER(H1:H103,$K$1:$K$103=""superdense""))"),168.0)</f>
        <v>168</v>
      </c>
      <c r="I108" s="81">
        <f>IFERROR(__xludf.DUMMYFUNCTION("MAX(FILTER(I1:I103,$K$1:$K$103=""superdense""))"),95.67)</f>
        <v>95.67</v>
      </c>
      <c r="J108" s="81">
        <f>IFERROR(__xludf.DUMMYFUNCTION("MAX(FILTER(J1:J103,$K$1:$K$103=""superdense""))"),95.76)</f>
        <v>95.76</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IFERROR(__xludf.DUMMYFUNCTION("MIN(FILTER(E1:E103,$K$1:$K$103=""superdense""))"),1.76)</f>
        <v>1.76</v>
      </c>
      <c r="F109" s="82">
        <f>IFERROR(__xludf.DUMMYFUNCTION("MIN(FILTER(F1:F103,$K$1:$K$103=""superdense""))"),0.0)</f>
        <v>0</v>
      </c>
      <c r="G109" s="82">
        <f>IFERROR(__xludf.DUMMYFUNCTION("MIN(FILTER(G1:G103,$K$1:$K$103=""superdense""))"),1.75)</f>
        <v>1.75</v>
      </c>
      <c r="H109" s="82">
        <f>IFERROR(__xludf.DUMMYFUNCTION("MIN(FILTER(H1:H103,$K$1:$K$103=""superdense""))"),168.0)</f>
        <v>168</v>
      </c>
      <c r="I109" s="82">
        <f>IFERROR(__xludf.DUMMYFUNCTION("MIN(FILTER(I1:I103,$K1:$K103=""superdense""))"),51.06)</f>
        <v>51.06</v>
      </c>
      <c r="J109" s="82">
        <f>IFERROR(__xludf.DUMMYFUNCTION("MIN(FILTER(J1:J103,$K1:$K103=""superdense""))"),51.09)</f>
        <v>51.09</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IFERROR(__xludf.DUMMYFUNCTION("MEDIAN(FILTER(E1:E103,$K$1:$K$103=""superdense""))"),2.435)</f>
        <v>2.435</v>
      </c>
      <c r="F110" s="83">
        <f>IFERROR(__xludf.DUMMYFUNCTION("MEDIAN(FILTER(F1:F103,$K$1:$K$103=""superdense""))"),0.0)</f>
        <v>0</v>
      </c>
      <c r="G110" s="83">
        <f>IFERROR(__xludf.DUMMYFUNCTION("MEDIAN(FILTER(G1:G103,$K$1:$K$103=""superdense""))"),2.435)</f>
        <v>2.435</v>
      </c>
      <c r="H110" s="83">
        <f>IFERROR(__xludf.DUMMYFUNCTION("MEDIAN(FILTER(H1:H103,$K$1:$K$103=""superdense""))"),168.0)</f>
        <v>168</v>
      </c>
      <c r="I110" s="83">
        <f>IFERROR(__xludf.DUMMYFUNCTION("MEDIAN(FILTER(I1:I103,$K$1:$K$103=""superdense""))"),68.985)</f>
        <v>68.985</v>
      </c>
      <c r="J110" s="83">
        <f>IFERROR(__xludf.DUMMYFUNCTION("MEDIAN(FILTER(J1:J103,$K$1:$K$103=""superdense""))"),69.025)</f>
        <v>69.025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IFERROR(__xludf.DUMMYFUNCTION("STDEV.S(FILTER(E1:E103,$K$1:$K$103=""superdense""))"),0.3522246552872296)</f>
        <v>0.3522246553</v>
      </c>
      <c r="F111" s="83">
        <f>IFERROR(__xludf.DUMMYFUNCTION("STDEV.S(FILTER(F1:F103,$K$1:$K$103=""superdense""))"),0.0)</f>
        <v>0</v>
      </c>
      <c r="G111" s="83">
        <f>IFERROR(__xludf.DUMMYFUNCTION("STDEV.S(FILTER(G1:G103,$K$1:$K$103=""superdense""))"),0.35336012313697285)</f>
        <v>0.3533601231</v>
      </c>
      <c r="H111" s="83">
        <f>IFERROR(__xludf.DUMMYFUNCTION("STDEV.S(FILTER(H1:H103,$K$1:$K$103=""superdense""))"),0.0)</f>
        <v>0</v>
      </c>
      <c r="I111" s="83">
        <f>IFERROR(__xludf.DUMMYFUNCTION("STDEV.S(FILTER(I1:I103,$K$1:$K$103=""superdense""))"),9.645208875563387)</f>
        <v>9.645208876</v>
      </c>
      <c r="J111" s="83">
        <f>IFERROR(__xludf.DUMMYFUNCTION("STDEV.S(FILTER(J1:J103,$K$1:$K$103=""superdense""))"),9.659961495984136)</f>
        <v>9.659961496</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7040</v>
      </c>
    </row>
    <row r="131">
      <c r="A131" s="77" t="s">
        <v>54</v>
      </c>
      <c r="B131" s="3">
        <f>SUM(H2:H103)-B130</f>
        <v>9408</v>
      </c>
    </row>
    <row r="132">
      <c r="A132" s="77" t="s">
        <v>55</v>
      </c>
      <c r="B132" s="3">
        <f>SUM(M2:M103)</f>
        <v>4704</v>
      </c>
    </row>
    <row r="133">
      <c r="A133" s="77" t="s">
        <v>56</v>
      </c>
      <c r="B133" s="3">
        <f>B131/B132</f>
        <v>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1.65</v>
      </c>
      <c r="D2" s="1">
        <v>7.37</v>
      </c>
      <c r="E2" s="1">
        <v>5.72</v>
      </c>
      <c r="F2" s="1">
        <v>0.0</v>
      </c>
      <c r="G2" s="1">
        <v>5.72</v>
      </c>
      <c r="H2" s="1">
        <v>160.0</v>
      </c>
      <c r="I2" s="1">
        <v>27.97</v>
      </c>
      <c r="J2" s="1">
        <v>27.97</v>
      </c>
      <c r="K2" s="1" t="s">
        <v>43</v>
      </c>
      <c r="L2" s="1">
        <v>-160.0</v>
      </c>
      <c r="M2" s="1">
        <v>0.0</v>
      </c>
    </row>
    <row r="3">
      <c r="A3" s="1" t="s">
        <v>41</v>
      </c>
      <c r="B3" s="1" t="s">
        <v>42</v>
      </c>
      <c r="C3" s="1">
        <v>7.37</v>
      </c>
      <c r="D3" s="1">
        <v>15.83</v>
      </c>
      <c r="E3" s="1">
        <v>8.46</v>
      </c>
      <c r="F3" s="1">
        <v>0.0</v>
      </c>
      <c r="G3" s="1">
        <v>8.46</v>
      </c>
      <c r="H3" s="1">
        <v>160.0</v>
      </c>
      <c r="I3" s="1">
        <v>18.92</v>
      </c>
      <c r="J3" s="1">
        <v>18.92</v>
      </c>
      <c r="K3" s="1" t="s">
        <v>43</v>
      </c>
      <c r="L3" s="1">
        <v>-160.0</v>
      </c>
      <c r="M3" s="1">
        <v>0.0</v>
      </c>
    </row>
    <row r="4">
      <c r="A4" s="1" t="s">
        <v>41</v>
      </c>
      <c r="B4" s="1" t="s">
        <v>42</v>
      </c>
      <c r="C4" s="1">
        <v>15.86</v>
      </c>
      <c r="D4" s="1">
        <v>19.6</v>
      </c>
      <c r="E4" s="1">
        <v>3.74</v>
      </c>
      <c r="F4" s="1">
        <v>0.0</v>
      </c>
      <c r="G4" s="1">
        <v>3.74</v>
      </c>
      <c r="H4" s="1">
        <v>160.0</v>
      </c>
      <c r="I4" s="1">
        <v>42.82</v>
      </c>
      <c r="J4" s="1">
        <v>42.82</v>
      </c>
      <c r="K4" s="1" t="s">
        <v>43</v>
      </c>
      <c r="L4" s="1">
        <v>-160.0</v>
      </c>
      <c r="M4" s="1">
        <v>0.0</v>
      </c>
    </row>
    <row r="5">
      <c r="A5" s="1" t="s">
        <v>41</v>
      </c>
      <c r="B5" s="1" t="s">
        <v>42</v>
      </c>
      <c r="C5" s="1">
        <v>19.64</v>
      </c>
      <c r="D5" s="1">
        <v>21.56</v>
      </c>
      <c r="E5" s="1">
        <v>1.92</v>
      </c>
      <c r="F5" s="1">
        <v>0.0</v>
      </c>
      <c r="G5" s="1">
        <v>1.92</v>
      </c>
      <c r="H5" s="1">
        <v>160.0</v>
      </c>
      <c r="I5" s="1">
        <v>83.52</v>
      </c>
      <c r="J5" s="1">
        <v>83.52</v>
      </c>
      <c r="K5" s="1" t="s">
        <v>43</v>
      </c>
      <c r="L5" s="1">
        <v>-160.0</v>
      </c>
      <c r="M5" s="1">
        <v>0.0</v>
      </c>
    </row>
    <row r="6">
      <c r="A6" s="1" t="s">
        <v>41</v>
      </c>
      <c r="B6" s="1" t="s">
        <v>42</v>
      </c>
      <c r="C6" s="1">
        <v>21.56</v>
      </c>
      <c r="D6" s="1">
        <v>23.61</v>
      </c>
      <c r="E6" s="1">
        <v>2.05</v>
      </c>
      <c r="F6" s="1">
        <v>0.0</v>
      </c>
      <c r="G6" s="1">
        <v>2.05</v>
      </c>
      <c r="H6" s="1">
        <v>168.0</v>
      </c>
      <c r="I6" s="1">
        <v>81.91</v>
      </c>
      <c r="J6" s="1">
        <v>81.98</v>
      </c>
      <c r="K6" s="1" t="s">
        <v>44</v>
      </c>
      <c r="L6" s="1">
        <v>84.0</v>
      </c>
      <c r="M6" s="1">
        <v>84.0</v>
      </c>
    </row>
    <row r="7">
      <c r="A7" s="1" t="s">
        <v>41</v>
      </c>
      <c r="B7" s="1" t="s">
        <v>42</v>
      </c>
      <c r="C7" s="1">
        <v>24.16</v>
      </c>
      <c r="D7" s="1">
        <v>26.63</v>
      </c>
      <c r="E7" s="1">
        <v>2.47</v>
      </c>
      <c r="F7" s="1">
        <v>0.0</v>
      </c>
      <c r="G7" s="1">
        <v>2.47</v>
      </c>
      <c r="H7" s="1">
        <v>168.0</v>
      </c>
      <c r="I7" s="1">
        <v>68.09</v>
      </c>
      <c r="J7" s="1">
        <v>68.14</v>
      </c>
      <c r="K7" s="1" t="s">
        <v>44</v>
      </c>
      <c r="L7" s="1">
        <v>84.0</v>
      </c>
      <c r="M7" s="1">
        <v>84.0</v>
      </c>
    </row>
    <row r="8">
      <c r="A8" s="1" t="s">
        <v>41</v>
      </c>
      <c r="B8" s="1" t="s">
        <v>42</v>
      </c>
      <c r="C8" s="1">
        <v>26.89</v>
      </c>
      <c r="D8" s="1">
        <v>29.71</v>
      </c>
      <c r="E8" s="1">
        <v>2.82</v>
      </c>
      <c r="F8" s="1">
        <v>0.0</v>
      </c>
      <c r="G8" s="1">
        <v>2.82</v>
      </c>
      <c r="H8" s="1">
        <v>168.0</v>
      </c>
      <c r="I8" s="1">
        <v>59.5</v>
      </c>
      <c r="J8" s="1">
        <v>59.54</v>
      </c>
      <c r="K8" s="1" t="s">
        <v>44</v>
      </c>
      <c r="L8" s="1">
        <v>84.0</v>
      </c>
      <c r="M8" s="1">
        <v>84.0</v>
      </c>
    </row>
    <row r="9">
      <c r="A9" s="1" t="s">
        <v>41</v>
      </c>
      <c r="B9" s="1" t="s">
        <v>42</v>
      </c>
      <c r="C9" s="1">
        <v>29.97</v>
      </c>
      <c r="D9" s="1">
        <v>32.71</v>
      </c>
      <c r="E9" s="1">
        <v>2.74</v>
      </c>
      <c r="F9" s="1">
        <v>0.0</v>
      </c>
      <c r="G9" s="1">
        <v>2.74</v>
      </c>
      <c r="H9" s="1">
        <v>168.0</v>
      </c>
      <c r="I9" s="1">
        <v>61.36</v>
      </c>
      <c r="J9" s="1">
        <v>61.4</v>
      </c>
      <c r="K9" s="1" t="s">
        <v>44</v>
      </c>
      <c r="L9" s="1">
        <v>84.0</v>
      </c>
      <c r="M9" s="1">
        <v>84.0</v>
      </c>
    </row>
    <row r="10">
      <c r="A10" s="1" t="s">
        <v>41</v>
      </c>
      <c r="B10" s="1" t="s">
        <v>42</v>
      </c>
      <c r="C10" s="1">
        <v>33.15</v>
      </c>
      <c r="D10" s="1">
        <v>39.89</v>
      </c>
      <c r="E10" s="1">
        <v>6.74</v>
      </c>
      <c r="F10" s="1">
        <v>0.0</v>
      </c>
      <c r="G10" s="1">
        <v>6.74</v>
      </c>
      <c r="H10" s="1">
        <v>160.0</v>
      </c>
      <c r="I10" s="1">
        <v>23.75</v>
      </c>
      <c r="J10" s="1">
        <v>23.75</v>
      </c>
      <c r="K10" s="1" t="s">
        <v>43</v>
      </c>
      <c r="L10" s="1">
        <v>-160.0</v>
      </c>
      <c r="M10" s="1">
        <v>0.0</v>
      </c>
    </row>
    <row r="11">
      <c r="A11" s="1" t="s">
        <v>41</v>
      </c>
      <c r="B11" s="1" t="s">
        <v>42</v>
      </c>
      <c r="C11" s="1">
        <v>40.15</v>
      </c>
      <c r="D11" s="1">
        <v>48.59</v>
      </c>
      <c r="E11" s="1">
        <v>8.43</v>
      </c>
      <c r="F11" s="1">
        <v>0.0</v>
      </c>
      <c r="G11" s="1">
        <v>8.43</v>
      </c>
      <c r="H11" s="1">
        <v>160.0</v>
      </c>
      <c r="I11" s="1">
        <v>18.97</v>
      </c>
      <c r="J11" s="1">
        <v>18.97</v>
      </c>
      <c r="K11" s="1" t="s">
        <v>43</v>
      </c>
      <c r="L11" s="1">
        <v>-160.0</v>
      </c>
      <c r="M11" s="1">
        <v>0.0</v>
      </c>
    </row>
    <row r="12">
      <c r="A12" s="1" t="s">
        <v>41</v>
      </c>
      <c r="B12" s="1" t="s">
        <v>42</v>
      </c>
      <c r="C12" s="1">
        <v>48.66</v>
      </c>
      <c r="D12" s="1">
        <v>54.55</v>
      </c>
      <c r="E12" s="1">
        <v>5.89</v>
      </c>
      <c r="F12" s="1">
        <v>0.0</v>
      </c>
      <c r="G12" s="1">
        <v>5.89</v>
      </c>
      <c r="H12" s="1">
        <v>160.0</v>
      </c>
      <c r="I12" s="1">
        <v>27.16</v>
      </c>
      <c r="J12" s="1">
        <v>27.16</v>
      </c>
      <c r="K12" s="1" t="s">
        <v>43</v>
      </c>
      <c r="L12" s="1">
        <v>-160.0</v>
      </c>
      <c r="M12" s="1">
        <v>0.0</v>
      </c>
    </row>
    <row r="13">
      <c r="A13" s="1" t="s">
        <v>41</v>
      </c>
      <c r="B13" s="1" t="s">
        <v>42</v>
      </c>
      <c r="C13" s="1">
        <v>55.09</v>
      </c>
      <c r="D13" s="1">
        <v>62.39</v>
      </c>
      <c r="E13" s="1">
        <v>7.29</v>
      </c>
      <c r="F13" s="1">
        <v>0.0</v>
      </c>
      <c r="G13" s="1">
        <v>7.29</v>
      </c>
      <c r="H13" s="1">
        <v>160.0</v>
      </c>
      <c r="I13" s="1">
        <v>21.94</v>
      </c>
      <c r="J13" s="1">
        <v>21.94</v>
      </c>
      <c r="K13" s="1" t="s">
        <v>43</v>
      </c>
      <c r="L13" s="1">
        <v>-160.0</v>
      </c>
      <c r="M13" s="1">
        <v>0.0</v>
      </c>
    </row>
    <row r="14">
      <c r="A14" s="1" t="s">
        <v>41</v>
      </c>
      <c r="B14" s="1" t="s">
        <v>42</v>
      </c>
      <c r="C14" s="1">
        <v>62.39</v>
      </c>
      <c r="D14" s="1">
        <v>64.78</v>
      </c>
      <c r="E14" s="1">
        <v>2.4</v>
      </c>
      <c r="F14" s="1">
        <v>0.0</v>
      </c>
      <c r="G14" s="1">
        <v>2.4</v>
      </c>
      <c r="H14" s="1">
        <v>168.0</v>
      </c>
      <c r="I14" s="1">
        <v>70.09</v>
      </c>
      <c r="J14" s="1">
        <v>70.15</v>
      </c>
      <c r="K14" s="1" t="s">
        <v>44</v>
      </c>
      <c r="L14" s="1">
        <v>84.0</v>
      </c>
      <c r="M14" s="1">
        <v>84.0</v>
      </c>
    </row>
    <row r="15">
      <c r="A15" s="1" t="s">
        <v>41</v>
      </c>
      <c r="B15" s="1" t="s">
        <v>42</v>
      </c>
      <c r="C15" s="1">
        <v>65.09</v>
      </c>
      <c r="D15" s="1">
        <v>67.21</v>
      </c>
      <c r="E15" s="1">
        <v>2.13</v>
      </c>
      <c r="F15" s="1">
        <v>0.0</v>
      </c>
      <c r="G15" s="1">
        <v>2.13</v>
      </c>
      <c r="H15" s="1">
        <v>168.0</v>
      </c>
      <c r="I15" s="1">
        <v>78.98</v>
      </c>
      <c r="J15" s="1">
        <v>79.04</v>
      </c>
      <c r="K15" s="1" t="s">
        <v>44</v>
      </c>
      <c r="L15" s="1">
        <v>84.0</v>
      </c>
      <c r="M15" s="1">
        <v>84.0</v>
      </c>
    </row>
    <row r="16">
      <c r="A16" s="1" t="s">
        <v>41</v>
      </c>
      <c r="B16" s="1" t="s">
        <v>42</v>
      </c>
      <c r="C16" s="1">
        <v>67.47</v>
      </c>
      <c r="D16" s="1">
        <v>70.13</v>
      </c>
      <c r="E16" s="1">
        <v>2.67</v>
      </c>
      <c r="F16" s="1">
        <v>0.0</v>
      </c>
      <c r="G16" s="1">
        <v>2.66</v>
      </c>
      <c r="H16" s="1">
        <v>168.0</v>
      </c>
      <c r="I16" s="1">
        <v>63.0</v>
      </c>
      <c r="J16" s="1">
        <v>63.05</v>
      </c>
      <c r="K16" s="1" t="s">
        <v>44</v>
      </c>
      <c r="L16" s="1">
        <v>84.0</v>
      </c>
      <c r="M16" s="1">
        <v>84.0</v>
      </c>
    </row>
    <row r="17">
      <c r="A17" s="1" t="s">
        <v>41</v>
      </c>
      <c r="B17" s="1" t="s">
        <v>42</v>
      </c>
      <c r="C17" s="1">
        <v>70.26</v>
      </c>
      <c r="D17" s="1">
        <v>73.52</v>
      </c>
      <c r="E17" s="1">
        <v>3.26</v>
      </c>
      <c r="F17" s="1">
        <v>0.0</v>
      </c>
      <c r="G17" s="1">
        <v>3.26</v>
      </c>
      <c r="H17" s="1">
        <v>168.0</v>
      </c>
      <c r="I17" s="1">
        <v>51.54</v>
      </c>
      <c r="J17" s="1">
        <v>51.57</v>
      </c>
      <c r="K17" s="1" t="s">
        <v>44</v>
      </c>
      <c r="L17" s="1">
        <v>84.0</v>
      </c>
      <c r="M17" s="1">
        <v>84.0</v>
      </c>
    </row>
    <row r="18">
      <c r="A18" s="1" t="s">
        <v>41</v>
      </c>
      <c r="B18" s="1" t="s">
        <v>42</v>
      </c>
      <c r="C18" s="1">
        <v>73.68</v>
      </c>
      <c r="D18" s="1">
        <v>80.18</v>
      </c>
      <c r="E18" s="1">
        <v>6.5</v>
      </c>
      <c r="F18" s="1">
        <v>0.0</v>
      </c>
      <c r="G18" s="1">
        <v>6.5</v>
      </c>
      <c r="H18" s="1">
        <v>160.0</v>
      </c>
      <c r="I18" s="1">
        <v>24.63</v>
      </c>
      <c r="J18" s="1">
        <v>24.63</v>
      </c>
      <c r="K18" s="1" t="s">
        <v>43</v>
      </c>
      <c r="L18" s="1">
        <v>-160.0</v>
      </c>
      <c r="M18" s="1">
        <v>0.0</v>
      </c>
    </row>
    <row r="19">
      <c r="A19" s="1" t="s">
        <v>41</v>
      </c>
      <c r="B19" s="1" t="s">
        <v>42</v>
      </c>
      <c r="C19" s="1">
        <v>80.22</v>
      </c>
      <c r="D19" s="1">
        <v>88.79</v>
      </c>
      <c r="E19" s="1">
        <v>8.57</v>
      </c>
      <c r="F19" s="1">
        <v>0.0</v>
      </c>
      <c r="G19" s="1">
        <v>8.57</v>
      </c>
      <c r="H19" s="1">
        <v>160.0</v>
      </c>
      <c r="I19" s="1">
        <v>18.66</v>
      </c>
      <c r="J19" s="1">
        <v>18.66</v>
      </c>
      <c r="K19" s="1" t="s">
        <v>43</v>
      </c>
      <c r="L19" s="1">
        <v>-160.0</v>
      </c>
      <c r="M19" s="1">
        <v>0.0</v>
      </c>
    </row>
    <row r="20">
      <c r="A20" s="1" t="s">
        <v>41</v>
      </c>
      <c r="B20" s="1" t="s">
        <v>42</v>
      </c>
      <c r="C20" s="1">
        <v>88.81</v>
      </c>
      <c r="D20" s="1">
        <v>96.71</v>
      </c>
      <c r="E20" s="1">
        <v>7.9</v>
      </c>
      <c r="F20" s="1">
        <v>0.0</v>
      </c>
      <c r="G20" s="1">
        <v>7.9</v>
      </c>
      <c r="H20" s="1">
        <v>160.0</v>
      </c>
      <c r="I20" s="1">
        <v>20.25</v>
      </c>
      <c r="J20" s="1">
        <v>20.25</v>
      </c>
      <c r="K20" s="1" t="s">
        <v>43</v>
      </c>
      <c r="L20" s="1">
        <v>-160.0</v>
      </c>
      <c r="M20" s="1">
        <v>0.0</v>
      </c>
    </row>
    <row r="21">
      <c r="A21" s="1" t="s">
        <v>41</v>
      </c>
      <c r="B21" s="1" t="s">
        <v>42</v>
      </c>
      <c r="C21" s="1">
        <v>96.75</v>
      </c>
      <c r="D21" s="1">
        <v>106.15</v>
      </c>
      <c r="E21" s="1">
        <v>9.4</v>
      </c>
      <c r="F21" s="1">
        <v>0.0</v>
      </c>
      <c r="G21" s="1">
        <v>9.4</v>
      </c>
      <c r="H21" s="1">
        <v>160.0</v>
      </c>
      <c r="I21" s="1">
        <v>17.03</v>
      </c>
      <c r="J21" s="1">
        <v>17.03</v>
      </c>
      <c r="K21" s="1" t="s">
        <v>43</v>
      </c>
      <c r="L21" s="1">
        <v>-160.0</v>
      </c>
      <c r="M21" s="1">
        <v>0.0</v>
      </c>
    </row>
    <row r="22">
      <c r="A22" s="1" t="s">
        <v>41</v>
      </c>
      <c r="B22" s="1" t="s">
        <v>42</v>
      </c>
      <c r="C22" s="1">
        <v>106.18</v>
      </c>
      <c r="D22" s="1">
        <v>108.26</v>
      </c>
      <c r="E22" s="1">
        <v>2.08</v>
      </c>
      <c r="F22" s="1">
        <v>0.0</v>
      </c>
      <c r="G22" s="1">
        <v>2.08</v>
      </c>
      <c r="H22" s="1">
        <v>168.0</v>
      </c>
      <c r="I22" s="1">
        <v>80.76</v>
      </c>
      <c r="J22" s="1">
        <v>80.84</v>
      </c>
      <c r="K22" s="1" t="s">
        <v>44</v>
      </c>
      <c r="L22" s="1">
        <v>84.0</v>
      </c>
      <c r="M22" s="1">
        <v>84.0</v>
      </c>
    </row>
    <row r="23">
      <c r="A23" s="1" t="s">
        <v>41</v>
      </c>
      <c r="B23" s="1" t="s">
        <v>42</v>
      </c>
      <c r="C23" s="1">
        <v>108.51</v>
      </c>
      <c r="D23" s="1">
        <v>111.52</v>
      </c>
      <c r="E23" s="1">
        <v>3.01</v>
      </c>
      <c r="F23" s="1">
        <v>0.0</v>
      </c>
      <c r="G23" s="1">
        <v>3.01</v>
      </c>
      <c r="H23" s="1">
        <v>168.0</v>
      </c>
      <c r="I23" s="1">
        <v>55.76</v>
      </c>
      <c r="J23" s="1">
        <v>55.79</v>
      </c>
      <c r="K23" s="1" t="s">
        <v>44</v>
      </c>
      <c r="L23" s="1">
        <v>84.0</v>
      </c>
      <c r="M23" s="1">
        <v>84.0</v>
      </c>
    </row>
    <row r="24">
      <c r="A24" s="1" t="s">
        <v>41</v>
      </c>
      <c r="B24" s="1" t="s">
        <v>42</v>
      </c>
      <c r="C24" s="1">
        <v>111.78</v>
      </c>
      <c r="D24" s="1">
        <v>114.05</v>
      </c>
      <c r="E24" s="1">
        <v>2.27</v>
      </c>
      <c r="F24" s="1">
        <v>0.0</v>
      </c>
      <c r="G24" s="1">
        <v>2.27</v>
      </c>
      <c r="H24" s="1">
        <v>168.0</v>
      </c>
      <c r="I24" s="1">
        <v>74.09</v>
      </c>
      <c r="J24" s="1">
        <v>74.15</v>
      </c>
      <c r="K24" s="1" t="s">
        <v>44</v>
      </c>
      <c r="L24" s="1">
        <v>84.0</v>
      </c>
      <c r="M24" s="1">
        <v>84.0</v>
      </c>
    </row>
    <row r="25">
      <c r="A25" s="1" t="s">
        <v>41</v>
      </c>
      <c r="B25" s="1" t="s">
        <v>42</v>
      </c>
      <c r="C25" s="1">
        <v>114.29</v>
      </c>
      <c r="D25" s="1">
        <v>116.83</v>
      </c>
      <c r="E25" s="1">
        <v>2.54</v>
      </c>
      <c r="F25" s="1">
        <v>0.0</v>
      </c>
      <c r="G25" s="1">
        <v>2.54</v>
      </c>
      <c r="H25" s="1">
        <v>168.0</v>
      </c>
      <c r="I25" s="1">
        <v>66.2</v>
      </c>
      <c r="J25" s="1">
        <v>66.25</v>
      </c>
      <c r="K25" s="1" t="s">
        <v>44</v>
      </c>
      <c r="L25" s="1">
        <v>84.0</v>
      </c>
      <c r="M25" s="1">
        <v>84.0</v>
      </c>
    </row>
    <row r="26">
      <c r="A26" s="1" t="s">
        <v>41</v>
      </c>
      <c r="B26" s="1" t="s">
        <v>42</v>
      </c>
      <c r="C26" s="1">
        <v>117.09</v>
      </c>
      <c r="D26" s="1">
        <v>125.35</v>
      </c>
      <c r="E26" s="1">
        <v>8.26</v>
      </c>
      <c r="F26" s="1">
        <v>0.0</v>
      </c>
      <c r="G26" s="1">
        <v>8.26</v>
      </c>
      <c r="H26" s="1">
        <v>160.0</v>
      </c>
      <c r="I26" s="1">
        <v>19.37</v>
      </c>
      <c r="J26" s="1">
        <v>19.37</v>
      </c>
      <c r="K26" s="1" t="s">
        <v>43</v>
      </c>
      <c r="L26" s="1">
        <v>-160.0</v>
      </c>
      <c r="M26" s="1">
        <v>0.0</v>
      </c>
    </row>
    <row r="27">
      <c r="A27" s="1" t="s">
        <v>41</v>
      </c>
      <c r="B27" s="1" t="s">
        <v>42</v>
      </c>
      <c r="C27" s="1">
        <v>125.46</v>
      </c>
      <c r="D27" s="1">
        <v>132.08</v>
      </c>
      <c r="E27" s="1">
        <v>6.62</v>
      </c>
      <c r="F27" s="1">
        <v>0.0</v>
      </c>
      <c r="G27" s="1">
        <v>6.62</v>
      </c>
      <c r="H27" s="1">
        <v>160.0</v>
      </c>
      <c r="I27" s="1">
        <v>24.17</v>
      </c>
      <c r="J27" s="1">
        <v>24.17</v>
      </c>
      <c r="K27" s="1" t="s">
        <v>43</v>
      </c>
      <c r="L27" s="1">
        <v>-160.0</v>
      </c>
      <c r="M27" s="1">
        <v>0.0</v>
      </c>
    </row>
    <row r="28">
      <c r="A28" s="1" t="s">
        <v>41</v>
      </c>
      <c r="B28" s="1" t="s">
        <v>42</v>
      </c>
      <c r="C28" s="1">
        <v>132.11</v>
      </c>
      <c r="D28" s="1">
        <v>140.96</v>
      </c>
      <c r="E28" s="1">
        <v>8.85</v>
      </c>
      <c r="F28" s="1">
        <v>0.0</v>
      </c>
      <c r="G28" s="1">
        <v>8.85</v>
      </c>
      <c r="H28" s="1">
        <v>160.0</v>
      </c>
      <c r="I28" s="1">
        <v>18.07</v>
      </c>
      <c r="J28" s="1">
        <v>18.07</v>
      </c>
      <c r="K28" s="1" t="s">
        <v>43</v>
      </c>
      <c r="L28" s="1">
        <v>-160.0</v>
      </c>
      <c r="M28" s="1">
        <v>0.0</v>
      </c>
    </row>
    <row r="29">
      <c r="A29" s="1" t="s">
        <v>41</v>
      </c>
      <c r="B29" s="1" t="s">
        <v>42</v>
      </c>
      <c r="C29" s="1">
        <v>141.09</v>
      </c>
      <c r="D29" s="1">
        <v>145.38</v>
      </c>
      <c r="E29" s="1">
        <v>4.29</v>
      </c>
      <c r="F29" s="1">
        <v>0.0</v>
      </c>
      <c r="G29" s="1">
        <v>4.29</v>
      </c>
      <c r="H29" s="1">
        <v>160.0</v>
      </c>
      <c r="I29" s="1">
        <v>37.26</v>
      </c>
      <c r="J29" s="1">
        <v>37.26</v>
      </c>
      <c r="K29" s="1" t="s">
        <v>43</v>
      </c>
      <c r="L29" s="1">
        <v>-160.0</v>
      </c>
      <c r="M29" s="1">
        <v>0.0</v>
      </c>
    </row>
    <row r="30">
      <c r="A30" s="1" t="s">
        <v>41</v>
      </c>
      <c r="B30" s="1" t="s">
        <v>42</v>
      </c>
      <c r="C30" s="1">
        <v>146.42</v>
      </c>
      <c r="D30" s="1">
        <v>148.85</v>
      </c>
      <c r="E30" s="1">
        <v>2.43</v>
      </c>
      <c r="F30" s="1">
        <v>0.0</v>
      </c>
      <c r="G30" s="1">
        <v>2.43</v>
      </c>
      <c r="H30" s="1">
        <v>168.0</v>
      </c>
      <c r="I30" s="1">
        <v>69.2</v>
      </c>
      <c r="J30" s="1">
        <v>69.25</v>
      </c>
      <c r="K30" s="1" t="s">
        <v>44</v>
      </c>
      <c r="L30" s="1">
        <v>84.0</v>
      </c>
      <c r="M30" s="1">
        <v>84.0</v>
      </c>
    </row>
    <row r="31">
      <c r="A31" s="1" t="s">
        <v>41</v>
      </c>
      <c r="B31" s="1" t="s">
        <v>42</v>
      </c>
      <c r="C31" s="1">
        <v>149.56</v>
      </c>
      <c r="D31" s="1">
        <v>151.8</v>
      </c>
      <c r="E31" s="1">
        <v>2.24</v>
      </c>
      <c r="F31" s="1">
        <v>0.0</v>
      </c>
      <c r="G31" s="1">
        <v>2.24</v>
      </c>
      <c r="H31" s="1">
        <v>168.0</v>
      </c>
      <c r="I31" s="1">
        <v>75.06</v>
      </c>
      <c r="J31" s="1">
        <v>75.13</v>
      </c>
      <c r="K31" s="1" t="s">
        <v>44</v>
      </c>
      <c r="L31" s="1">
        <v>84.0</v>
      </c>
      <c r="M31" s="1">
        <v>84.0</v>
      </c>
    </row>
    <row r="32">
      <c r="A32" s="1" t="s">
        <v>41</v>
      </c>
      <c r="B32" s="1" t="s">
        <v>42</v>
      </c>
      <c r="C32" s="1">
        <v>151.95</v>
      </c>
      <c r="D32" s="1">
        <v>154.92</v>
      </c>
      <c r="E32" s="1">
        <v>2.97</v>
      </c>
      <c r="F32" s="1">
        <v>0.0</v>
      </c>
      <c r="G32" s="1">
        <v>2.97</v>
      </c>
      <c r="H32" s="1">
        <v>168.0</v>
      </c>
      <c r="I32" s="1">
        <v>56.5</v>
      </c>
      <c r="J32" s="1">
        <v>56.53</v>
      </c>
      <c r="K32" s="1" t="s">
        <v>44</v>
      </c>
      <c r="L32" s="1">
        <v>84.0</v>
      </c>
      <c r="M32" s="1">
        <v>84.0</v>
      </c>
    </row>
    <row r="33">
      <c r="A33" s="1" t="s">
        <v>41</v>
      </c>
      <c r="B33" s="1" t="s">
        <v>42</v>
      </c>
      <c r="C33" s="1">
        <v>155.05</v>
      </c>
      <c r="D33" s="1">
        <v>157.76</v>
      </c>
      <c r="E33" s="1">
        <v>2.71</v>
      </c>
      <c r="F33" s="1">
        <v>0.0</v>
      </c>
      <c r="G33" s="1">
        <v>2.71</v>
      </c>
      <c r="H33" s="1">
        <v>168.0</v>
      </c>
      <c r="I33" s="1">
        <v>62.01</v>
      </c>
      <c r="J33" s="1">
        <v>62.06</v>
      </c>
      <c r="K33" s="1" t="s">
        <v>44</v>
      </c>
      <c r="L33" s="1">
        <v>84.0</v>
      </c>
      <c r="M33" s="1">
        <v>84.0</v>
      </c>
    </row>
    <row r="34">
      <c r="A34" s="1" t="s">
        <v>41</v>
      </c>
      <c r="B34" s="1" t="s">
        <v>42</v>
      </c>
      <c r="C34" s="1">
        <v>158.55</v>
      </c>
      <c r="D34" s="1">
        <v>166.49</v>
      </c>
      <c r="E34" s="1">
        <v>7.94</v>
      </c>
      <c r="F34" s="1">
        <v>0.0</v>
      </c>
      <c r="G34" s="1">
        <v>7.94</v>
      </c>
      <c r="H34" s="1">
        <v>160.0</v>
      </c>
      <c r="I34" s="1">
        <v>20.15</v>
      </c>
      <c r="J34" s="1">
        <v>20.15</v>
      </c>
      <c r="K34" s="1" t="s">
        <v>43</v>
      </c>
      <c r="L34" s="1">
        <v>-160.0</v>
      </c>
      <c r="M34" s="1">
        <v>0.0</v>
      </c>
    </row>
    <row r="35">
      <c r="A35" s="1" t="s">
        <v>41</v>
      </c>
      <c r="B35" s="1" t="s">
        <v>42</v>
      </c>
      <c r="C35" s="1">
        <v>166.56</v>
      </c>
      <c r="D35" s="1">
        <v>177.38</v>
      </c>
      <c r="E35" s="1">
        <v>10.82</v>
      </c>
      <c r="F35" s="1">
        <v>0.0</v>
      </c>
      <c r="G35" s="1">
        <v>10.82</v>
      </c>
      <c r="H35" s="1">
        <v>160.0</v>
      </c>
      <c r="I35" s="1">
        <v>14.78</v>
      </c>
      <c r="J35" s="1">
        <v>14.78</v>
      </c>
      <c r="K35" s="1" t="s">
        <v>43</v>
      </c>
      <c r="L35" s="1">
        <v>-160.0</v>
      </c>
      <c r="M35" s="1">
        <v>0.0</v>
      </c>
    </row>
    <row r="36">
      <c r="A36" s="1" t="s">
        <v>41</v>
      </c>
      <c r="B36" s="1" t="s">
        <v>42</v>
      </c>
      <c r="C36" s="1">
        <v>177.65</v>
      </c>
      <c r="D36" s="1">
        <v>187.6</v>
      </c>
      <c r="E36" s="1">
        <v>9.95</v>
      </c>
      <c r="F36" s="1">
        <v>0.0</v>
      </c>
      <c r="G36" s="1">
        <v>9.95</v>
      </c>
      <c r="H36" s="1">
        <v>160.0</v>
      </c>
      <c r="I36" s="1">
        <v>16.09</v>
      </c>
      <c r="J36" s="1">
        <v>16.09</v>
      </c>
      <c r="K36" s="1" t="s">
        <v>43</v>
      </c>
      <c r="L36" s="1">
        <v>-160.0</v>
      </c>
      <c r="M36" s="1">
        <v>0.0</v>
      </c>
    </row>
    <row r="37">
      <c r="A37" s="1" t="s">
        <v>41</v>
      </c>
      <c r="B37" s="1" t="s">
        <v>42</v>
      </c>
      <c r="C37" s="1">
        <v>187.78</v>
      </c>
      <c r="D37" s="1">
        <v>194.61</v>
      </c>
      <c r="E37" s="1">
        <v>6.83</v>
      </c>
      <c r="F37" s="1">
        <v>0.0</v>
      </c>
      <c r="G37" s="1">
        <v>6.83</v>
      </c>
      <c r="H37" s="1">
        <v>160.0</v>
      </c>
      <c r="I37" s="1">
        <v>23.43</v>
      </c>
      <c r="J37" s="1">
        <v>23.43</v>
      </c>
      <c r="K37" s="1" t="s">
        <v>43</v>
      </c>
      <c r="L37" s="1">
        <v>-160.0</v>
      </c>
      <c r="M37" s="1">
        <v>0.0</v>
      </c>
    </row>
    <row r="38">
      <c r="A38" s="1" t="s">
        <v>41</v>
      </c>
      <c r="B38" s="1" t="s">
        <v>42</v>
      </c>
      <c r="C38" s="1">
        <v>194.63</v>
      </c>
      <c r="D38" s="1">
        <v>196.85</v>
      </c>
      <c r="E38" s="1">
        <v>2.22</v>
      </c>
      <c r="F38" s="1">
        <v>0.0</v>
      </c>
      <c r="G38" s="1">
        <v>2.22</v>
      </c>
      <c r="H38" s="1">
        <v>168.0</v>
      </c>
      <c r="I38" s="1">
        <v>75.66</v>
      </c>
      <c r="J38" s="1">
        <v>75.72</v>
      </c>
      <c r="K38" s="1" t="s">
        <v>44</v>
      </c>
      <c r="L38" s="1">
        <v>84.0</v>
      </c>
      <c r="M38" s="1">
        <v>84.0</v>
      </c>
    </row>
    <row r="39">
      <c r="A39" s="1" t="s">
        <v>41</v>
      </c>
      <c r="B39" s="1" t="s">
        <v>42</v>
      </c>
      <c r="C39" s="1">
        <v>197.16</v>
      </c>
      <c r="D39" s="1">
        <v>200.02</v>
      </c>
      <c r="E39" s="1">
        <v>2.86</v>
      </c>
      <c r="F39" s="1">
        <v>0.0</v>
      </c>
      <c r="G39" s="1">
        <v>2.86</v>
      </c>
      <c r="H39" s="1">
        <v>168.0</v>
      </c>
      <c r="I39" s="1">
        <v>58.78</v>
      </c>
      <c r="J39" s="1">
        <v>58.82</v>
      </c>
      <c r="K39" s="1" t="s">
        <v>44</v>
      </c>
      <c r="L39" s="1">
        <v>84.0</v>
      </c>
      <c r="M39" s="1">
        <v>84.0</v>
      </c>
    </row>
    <row r="40">
      <c r="A40" s="1" t="s">
        <v>41</v>
      </c>
      <c r="B40" s="1" t="s">
        <v>42</v>
      </c>
      <c r="C40" s="1">
        <v>200.15</v>
      </c>
      <c r="D40" s="1">
        <v>203.17</v>
      </c>
      <c r="E40" s="1">
        <v>3.03</v>
      </c>
      <c r="F40" s="1">
        <v>0.0</v>
      </c>
      <c r="G40" s="1">
        <v>3.02</v>
      </c>
      <c r="H40" s="1">
        <v>168.0</v>
      </c>
      <c r="I40" s="1">
        <v>55.53</v>
      </c>
      <c r="J40" s="1">
        <v>55.56</v>
      </c>
      <c r="K40" s="1" t="s">
        <v>44</v>
      </c>
      <c r="L40" s="1">
        <v>84.0</v>
      </c>
      <c r="M40" s="1">
        <v>84.0</v>
      </c>
    </row>
    <row r="41">
      <c r="A41" s="1" t="s">
        <v>41</v>
      </c>
      <c r="B41" s="1" t="s">
        <v>42</v>
      </c>
      <c r="C41" s="1">
        <v>203.28</v>
      </c>
      <c r="D41" s="1">
        <v>205.68</v>
      </c>
      <c r="E41" s="1">
        <v>2.39</v>
      </c>
      <c r="F41" s="1">
        <v>0.0</v>
      </c>
      <c r="G41" s="1">
        <v>2.39</v>
      </c>
      <c r="H41" s="1">
        <v>168.0</v>
      </c>
      <c r="I41" s="1">
        <v>70.24</v>
      </c>
      <c r="J41" s="1">
        <v>70.3</v>
      </c>
      <c r="K41" s="1" t="s">
        <v>44</v>
      </c>
      <c r="L41" s="1">
        <v>84.0</v>
      </c>
      <c r="M41" s="1">
        <v>84.0</v>
      </c>
    </row>
    <row r="42">
      <c r="A42" s="1" t="s">
        <v>41</v>
      </c>
      <c r="B42" s="1" t="s">
        <v>42</v>
      </c>
      <c r="C42" s="1">
        <v>205.98</v>
      </c>
      <c r="D42" s="1">
        <v>214.23</v>
      </c>
      <c r="E42" s="1">
        <v>8.25</v>
      </c>
      <c r="F42" s="1">
        <v>0.0</v>
      </c>
      <c r="G42" s="1">
        <v>8.25</v>
      </c>
      <c r="H42" s="1">
        <v>160.0</v>
      </c>
      <c r="I42" s="1">
        <v>19.39</v>
      </c>
      <c r="J42" s="1">
        <v>19.39</v>
      </c>
      <c r="K42" s="1" t="s">
        <v>43</v>
      </c>
      <c r="L42" s="1">
        <v>-160.0</v>
      </c>
      <c r="M42" s="1">
        <v>0.0</v>
      </c>
    </row>
    <row r="43">
      <c r="A43" s="1" t="s">
        <v>41</v>
      </c>
      <c r="B43" s="1" t="s">
        <v>42</v>
      </c>
      <c r="C43" s="1">
        <v>214.38</v>
      </c>
      <c r="D43" s="1">
        <v>221.1</v>
      </c>
      <c r="E43" s="1">
        <v>6.72</v>
      </c>
      <c r="F43" s="1">
        <v>0.0</v>
      </c>
      <c r="G43" s="1">
        <v>6.72</v>
      </c>
      <c r="H43" s="1">
        <v>160.0</v>
      </c>
      <c r="I43" s="1">
        <v>23.81</v>
      </c>
      <c r="J43" s="1">
        <v>23.81</v>
      </c>
      <c r="K43" s="1" t="s">
        <v>43</v>
      </c>
      <c r="L43" s="1">
        <v>-160.0</v>
      </c>
      <c r="M43" s="1">
        <v>0.0</v>
      </c>
    </row>
    <row r="44">
      <c r="A44" s="1" t="s">
        <v>41</v>
      </c>
      <c r="B44" s="1" t="s">
        <v>42</v>
      </c>
      <c r="C44" s="1">
        <v>221.25</v>
      </c>
      <c r="D44" s="1">
        <v>230.2</v>
      </c>
      <c r="E44" s="1">
        <v>8.96</v>
      </c>
      <c r="F44" s="1">
        <v>0.0</v>
      </c>
      <c r="G44" s="1">
        <v>8.96</v>
      </c>
      <c r="H44" s="1">
        <v>160.0</v>
      </c>
      <c r="I44" s="1">
        <v>17.86</v>
      </c>
      <c r="J44" s="1">
        <v>17.86</v>
      </c>
      <c r="K44" s="1" t="s">
        <v>43</v>
      </c>
      <c r="L44" s="1">
        <v>-160.0</v>
      </c>
      <c r="M44" s="1">
        <v>0.0</v>
      </c>
    </row>
    <row r="45">
      <c r="A45" s="1" t="s">
        <v>41</v>
      </c>
      <c r="B45" s="1" t="s">
        <v>42</v>
      </c>
      <c r="C45" s="1">
        <v>230.45</v>
      </c>
      <c r="D45" s="1">
        <v>236.9</v>
      </c>
      <c r="E45" s="1">
        <v>6.44</v>
      </c>
      <c r="F45" s="1">
        <v>0.0</v>
      </c>
      <c r="G45" s="1">
        <v>6.44</v>
      </c>
      <c r="H45" s="1">
        <v>160.0</v>
      </c>
      <c r="I45" s="1">
        <v>24.83</v>
      </c>
      <c r="J45" s="1">
        <v>24.83</v>
      </c>
      <c r="K45" s="1" t="s">
        <v>43</v>
      </c>
      <c r="L45" s="1">
        <v>-160.0</v>
      </c>
      <c r="M45" s="1">
        <v>0.0</v>
      </c>
    </row>
    <row r="46">
      <c r="A46" s="1" t="s">
        <v>41</v>
      </c>
      <c r="B46" s="1" t="s">
        <v>42</v>
      </c>
      <c r="C46" s="1">
        <v>236.97</v>
      </c>
      <c r="D46" s="1">
        <v>239.41</v>
      </c>
      <c r="E46" s="1">
        <v>2.44</v>
      </c>
      <c r="F46" s="1">
        <v>0.0</v>
      </c>
      <c r="G46" s="1">
        <v>2.44</v>
      </c>
      <c r="H46" s="1">
        <v>168.0</v>
      </c>
      <c r="I46" s="1">
        <v>68.86</v>
      </c>
      <c r="J46" s="1">
        <v>68.9</v>
      </c>
      <c r="K46" s="1" t="s">
        <v>44</v>
      </c>
      <c r="L46" s="1">
        <v>84.0</v>
      </c>
      <c r="M46" s="1">
        <v>84.0</v>
      </c>
    </row>
    <row r="47">
      <c r="A47" s="1" t="s">
        <v>41</v>
      </c>
      <c r="B47" s="1" t="s">
        <v>42</v>
      </c>
      <c r="C47" s="1">
        <v>239.64</v>
      </c>
      <c r="D47" s="1">
        <v>241.61</v>
      </c>
      <c r="E47" s="1">
        <v>1.98</v>
      </c>
      <c r="F47" s="1">
        <v>0.0</v>
      </c>
      <c r="G47" s="1">
        <v>1.98</v>
      </c>
      <c r="H47" s="1">
        <v>168.0</v>
      </c>
      <c r="I47" s="1">
        <v>84.98</v>
      </c>
      <c r="J47" s="1">
        <v>85.05</v>
      </c>
      <c r="K47" s="1" t="s">
        <v>44</v>
      </c>
      <c r="L47" s="1">
        <v>84.0</v>
      </c>
      <c r="M47" s="1">
        <v>84.0</v>
      </c>
    </row>
    <row r="48">
      <c r="A48" s="1" t="s">
        <v>41</v>
      </c>
      <c r="B48" s="1" t="s">
        <v>42</v>
      </c>
      <c r="C48" s="1">
        <v>241.76</v>
      </c>
      <c r="D48" s="1">
        <v>244.92</v>
      </c>
      <c r="E48" s="1">
        <v>3.16</v>
      </c>
      <c r="F48" s="1">
        <v>0.0</v>
      </c>
      <c r="G48" s="1">
        <v>3.15</v>
      </c>
      <c r="H48" s="1">
        <v>168.0</v>
      </c>
      <c r="I48" s="1">
        <v>53.23</v>
      </c>
      <c r="J48" s="1">
        <v>53.26</v>
      </c>
      <c r="K48" s="1" t="s">
        <v>44</v>
      </c>
      <c r="L48" s="1">
        <v>84.0</v>
      </c>
      <c r="M48" s="1">
        <v>84.0</v>
      </c>
    </row>
    <row r="49">
      <c r="A49" s="1" t="s">
        <v>41</v>
      </c>
      <c r="B49" s="1" t="s">
        <v>42</v>
      </c>
      <c r="C49" s="1">
        <v>245.16</v>
      </c>
      <c r="D49" s="1">
        <v>247.73</v>
      </c>
      <c r="E49" s="1">
        <v>2.57</v>
      </c>
      <c r="F49" s="1">
        <v>0.0</v>
      </c>
      <c r="G49" s="1">
        <v>2.57</v>
      </c>
      <c r="H49" s="1">
        <v>168.0</v>
      </c>
      <c r="I49" s="1">
        <v>65.37</v>
      </c>
      <c r="J49" s="1">
        <v>65.42</v>
      </c>
      <c r="K49" s="1" t="s">
        <v>44</v>
      </c>
      <c r="L49" s="1">
        <v>84.0</v>
      </c>
      <c r="M49" s="1">
        <v>84.0</v>
      </c>
    </row>
    <row r="50">
      <c r="A50" s="1" t="s">
        <v>41</v>
      </c>
      <c r="B50" s="1" t="s">
        <v>42</v>
      </c>
      <c r="C50" s="1">
        <v>248.09</v>
      </c>
      <c r="D50" s="1">
        <v>255.4</v>
      </c>
      <c r="E50" s="1">
        <v>7.31</v>
      </c>
      <c r="F50" s="1">
        <v>0.0</v>
      </c>
      <c r="G50" s="1">
        <v>7.31</v>
      </c>
      <c r="H50" s="1">
        <v>160.0</v>
      </c>
      <c r="I50" s="1">
        <v>21.9</v>
      </c>
      <c r="J50" s="1">
        <v>21.9</v>
      </c>
      <c r="K50" s="1" t="s">
        <v>43</v>
      </c>
      <c r="L50" s="1">
        <v>-160.0</v>
      </c>
      <c r="M50" s="1">
        <v>0.0</v>
      </c>
    </row>
    <row r="51">
      <c r="A51" s="1" t="s">
        <v>41</v>
      </c>
      <c r="B51" s="1" t="s">
        <v>42</v>
      </c>
      <c r="C51" s="1">
        <v>255.58</v>
      </c>
      <c r="D51" s="1">
        <v>264.25</v>
      </c>
      <c r="E51" s="1">
        <v>8.67</v>
      </c>
      <c r="F51" s="1">
        <v>0.0</v>
      </c>
      <c r="G51" s="1">
        <v>8.67</v>
      </c>
      <c r="H51" s="1">
        <v>160.0</v>
      </c>
      <c r="I51" s="1">
        <v>18.45</v>
      </c>
      <c r="J51" s="1">
        <v>18.45</v>
      </c>
      <c r="K51" s="1" t="s">
        <v>43</v>
      </c>
      <c r="L51" s="1">
        <v>-160.0</v>
      </c>
      <c r="M51" s="1">
        <v>0.0</v>
      </c>
    </row>
    <row r="52">
      <c r="A52" s="1" t="s">
        <v>41</v>
      </c>
      <c r="B52" s="1" t="s">
        <v>42</v>
      </c>
      <c r="C52" s="1">
        <v>264.33</v>
      </c>
      <c r="D52" s="1">
        <v>271.73</v>
      </c>
      <c r="E52" s="1">
        <v>7.39</v>
      </c>
      <c r="F52" s="1">
        <v>0.0</v>
      </c>
      <c r="G52" s="1">
        <v>7.39</v>
      </c>
      <c r="H52" s="1">
        <v>160.0</v>
      </c>
      <c r="I52" s="1">
        <v>21.65</v>
      </c>
      <c r="J52" s="1">
        <v>21.65</v>
      </c>
      <c r="K52" s="1" t="s">
        <v>43</v>
      </c>
      <c r="L52" s="1">
        <v>-160.0</v>
      </c>
      <c r="M52" s="1">
        <v>0.0</v>
      </c>
    </row>
    <row r="53">
      <c r="A53" s="1" t="s">
        <v>41</v>
      </c>
      <c r="B53" s="1" t="s">
        <v>42</v>
      </c>
      <c r="C53" s="1">
        <v>271.77</v>
      </c>
      <c r="D53" s="1">
        <v>282.71</v>
      </c>
      <c r="E53" s="1">
        <v>10.94</v>
      </c>
      <c r="F53" s="1">
        <v>0.0</v>
      </c>
      <c r="G53" s="1">
        <v>10.94</v>
      </c>
      <c r="H53" s="1">
        <v>160.0</v>
      </c>
      <c r="I53" s="1">
        <v>14.62</v>
      </c>
      <c r="J53" s="1">
        <v>14.62</v>
      </c>
      <c r="K53" s="1" t="s">
        <v>43</v>
      </c>
      <c r="L53" s="1">
        <v>-160.0</v>
      </c>
      <c r="M53" s="1">
        <v>0.0</v>
      </c>
    </row>
    <row r="54">
      <c r="A54" s="1" t="s">
        <v>41</v>
      </c>
      <c r="B54" s="1" t="s">
        <v>42</v>
      </c>
      <c r="C54" s="1">
        <v>282.89</v>
      </c>
      <c r="D54" s="1">
        <v>284.92</v>
      </c>
      <c r="E54" s="1">
        <v>2.04</v>
      </c>
      <c r="F54" s="1">
        <v>0.0</v>
      </c>
      <c r="G54" s="1">
        <v>2.03</v>
      </c>
      <c r="H54" s="1">
        <v>168.0</v>
      </c>
      <c r="I54" s="1">
        <v>82.52</v>
      </c>
      <c r="J54" s="1">
        <v>82.59</v>
      </c>
      <c r="K54" s="1" t="s">
        <v>44</v>
      </c>
      <c r="L54" s="1">
        <v>84.0</v>
      </c>
      <c r="M54" s="1">
        <v>84.0</v>
      </c>
    </row>
    <row r="55">
      <c r="A55" s="1" t="s">
        <v>41</v>
      </c>
      <c r="B55" s="1" t="s">
        <v>42</v>
      </c>
      <c r="C55" s="1">
        <v>286.12</v>
      </c>
      <c r="D55" s="1">
        <v>288.15</v>
      </c>
      <c r="E55" s="1">
        <v>2.03</v>
      </c>
      <c r="F55" s="1">
        <v>0.0</v>
      </c>
      <c r="G55" s="1">
        <v>2.03</v>
      </c>
      <c r="H55" s="1">
        <v>168.0</v>
      </c>
      <c r="I55" s="1">
        <v>82.75</v>
      </c>
      <c r="J55" s="1">
        <v>82.81</v>
      </c>
      <c r="K55" s="1" t="s">
        <v>44</v>
      </c>
      <c r="L55" s="1">
        <v>84.0</v>
      </c>
      <c r="M55" s="1">
        <v>84.0</v>
      </c>
    </row>
    <row r="56">
      <c r="A56" s="1" t="s">
        <v>41</v>
      </c>
      <c r="B56" s="1" t="s">
        <v>42</v>
      </c>
      <c r="C56" s="1">
        <v>288.39</v>
      </c>
      <c r="D56" s="1">
        <v>290.81</v>
      </c>
      <c r="E56" s="1">
        <v>2.42</v>
      </c>
      <c r="F56" s="1">
        <v>0.0</v>
      </c>
      <c r="G56" s="1">
        <v>2.42</v>
      </c>
      <c r="H56" s="1">
        <v>168.0</v>
      </c>
      <c r="I56" s="1">
        <v>69.44</v>
      </c>
      <c r="J56" s="1">
        <v>69.51</v>
      </c>
      <c r="K56" s="1" t="s">
        <v>44</v>
      </c>
      <c r="L56" s="1">
        <v>84.0</v>
      </c>
      <c r="M56" s="1">
        <v>84.0</v>
      </c>
    </row>
    <row r="57">
      <c r="A57" s="1" t="s">
        <v>41</v>
      </c>
      <c r="B57" s="1" t="s">
        <v>42</v>
      </c>
      <c r="C57" s="1">
        <v>290.95</v>
      </c>
      <c r="D57" s="1">
        <v>294.01</v>
      </c>
      <c r="E57" s="1">
        <v>3.06</v>
      </c>
      <c r="F57" s="1">
        <v>0.0</v>
      </c>
      <c r="G57" s="1">
        <v>3.06</v>
      </c>
      <c r="H57" s="1">
        <v>168.0</v>
      </c>
      <c r="I57" s="1">
        <v>54.91</v>
      </c>
      <c r="J57" s="1">
        <v>54.94</v>
      </c>
      <c r="K57" s="1" t="s">
        <v>44</v>
      </c>
      <c r="L57" s="1">
        <v>84.0</v>
      </c>
      <c r="M57" s="1">
        <v>84.0</v>
      </c>
    </row>
    <row r="58">
      <c r="A58" s="1" t="s">
        <v>41</v>
      </c>
      <c r="B58" s="1" t="s">
        <v>42</v>
      </c>
      <c r="C58" s="1">
        <v>294.2</v>
      </c>
      <c r="D58" s="1">
        <v>302.99</v>
      </c>
      <c r="E58" s="1">
        <v>8.79</v>
      </c>
      <c r="F58" s="1">
        <v>0.0</v>
      </c>
      <c r="G58" s="1">
        <v>8.79</v>
      </c>
      <c r="H58" s="1">
        <v>160.0</v>
      </c>
      <c r="I58" s="1">
        <v>18.2</v>
      </c>
      <c r="J58" s="1">
        <v>18.2</v>
      </c>
      <c r="K58" s="1" t="s">
        <v>43</v>
      </c>
      <c r="L58" s="1">
        <v>-160.0</v>
      </c>
      <c r="M58" s="1">
        <v>0.0</v>
      </c>
    </row>
    <row r="59">
      <c r="A59" s="1" t="s">
        <v>41</v>
      </c>
      <c r="B59" s="1" t="s">
        <v>42</v>
      </c>
      <c r="C59" s="1">
        <v>303.13</v>
      </c>
      <c r="D59" s="1">
        <v>309.8</v>
      </c>
      <c r="E59" s="1">
        <v>6.67</v>
      </c>
      <c r="F59" s="1">
        <v>0.0</v>
      </c>
      <c r="G59" s="1">
        <v>6.67</v>
      </c>
      <c r="H59" s="1">
        <v>160.0</v>
      </c>
      <c r="I59" s="1">
        <v>23.99</v>
      </c>
      <c r="J59" s="1">
        <v>23.99</v>
      </c>
      <c r="K59" s="1" t="s">
        <v>43</v>
      </c>
      <c r="L59" s="1">
        <v>-160.0</v>
      </c>
      <c r="M59" s="1">
        <v>0.0</v>
      </c>
    </row>
    <row r="60">
      <c r="A60" s="1" t="s">
        <v>41</v>
      </c>
      <c r="B60" s="1" t="s">
        <v>42</v>
      </c>
      <c r="C60" s="1">
        <v>309.91</v>
      </c>
      <c r="D60" s="1">
        <v>318.16</v>
      </c>
      <c r="E60" s="1">
        <v>8.25</v>
      </c>
      <c r="F60" s="1">
        <v>0.0</v>
      </c>
      <c r="G60" s="1">
        <v>8.25</v>
      </c>
      <c r="H60" s="1">
        <v>160.0</v>
      </c>
      <c r="I60" s="1">
        <v>19.39</v>
      </c>
      <c r="J60" s="1">
        <v>19.39</v>
      </c>
      <c r="K60" s="1" t="s">
        <v>43</v>
      </c>
      <c r="L60" s="1">
        <v>-160.0</v>
      </c>
      <c r="M60" s="1">
        <v>0.0</v>
      </c>
    </row>
    <row r="61">
      <c r="A61" s="1" t="s">
        <v>41</v>
      </c>
      <c r="B61" s="1" t="s">
        <v>42</v>
      </c>
      <c r="C61" s="1">
        <v>318.19</v>
      </c>
      <c r="D61" s="1">
        <v>325.79</v>
      </c>
      <c r="E61" s="1">
        <v>7.61</v>
      </c>
      <c r="F61" s="1">
        <v>0.0</v>
      </c>
      <c r="G61" s="1">
        <v>7.61</v>
      </c>
      <c r="H61" s="1">
        <v>160.0</v>
      </c>
      <c r="I61" s="1">
        <v>21.03</v>
      </c>
      <c r="J61" s="1">
        <v>21.03</v>
      </c>
      <c r="K61" s="1" t="s">
        <v>43</v>
      </c>
      <c r="L61" s="1">
        <v>-160.0</v>
      </c>
      <c r="M61" s="1">
        <v>0.0</v>
      </c>
    </row>
    <row r="62">
      <c r="A62" s="1" t="s">
        <v>41</v>
      </c>
      <c r="B62" s="1" t="s">
        <v>42</v>
      </c>
      <c r="C62" s="1">
        <v>325.81</v>
      </c>
      <c r="D62" s="1">
        <v>330.13</v>
      </c>
      <c r="E62" s="1">
        <v>4.32</v>
      </c>
      <c r="F62" s="1">
        <v>0.0</v>
      </c>
      <c r="G62" s="1">
        <v>4.32</v>
      </c>
      <c r="H62" s="1">
        <v>168.0</v>
      </c>
      <c r="I62" s="1">
        <v>38.86</v>
      </c>
      <c r="J62" s="1">
        <v>38.88</v>
      </c>
      <c r="K62" s="1" t="s">
        <v>44</v>
      </c>
      <c r="L62" s="1">
        <v>84.0</v>
      </c>
      <c r="M62" s="1">
        <v>84.0</v>
      </c>
    </row>
    <row r="63">
      <c r="A63" s="1" t="s">
        <v>41</v>
      </c>
      <c r="B63" s="1" t="s">
        <v>42</v>
      </c>
      <c r="C63" s="1">
        <v>330.41</v>
      </c>
      <c r="D63" s="1">
        <v>334.18</v>
      </c>
      <c r="E63" s="1">
        <v>3.78</v>
      </c>
      <c r="F63" s="1">
        <v>0.0</v>
      </c>
      <c r="G63" s="1">
        <v>3.78</v>
      </c>
      <c r="H63" s="1">
        <v>168.0</v>
      </c>
      <c r="I63" s="1">
        <v>44.47</v>
      </c>
      <c r="J63" s="1">
        <v>44.49</v>
      </c>
      <c r="K63" s="1" t="s">
        <v>44</v>
      </c>
      <c r="L63" s="1">
        <v>84.0</v>
      </c>
      <c r="M63" s="1">
        <v>84.0</v>
      </c>
    </row>
    <row r="64">
      <c r="A64" s="1" t="s">
        <v>41</v>
      </c>
      <c r="B64" s="1" t="s">
        <v>42</v>
      </c>
      <c r="C64" s="1">
        <v>334.37</v>
      </c>
      <c r="D64" s="1">
        <v>336.88</v>
      </c>
      <c r="E64" s="1">
        <v>2.51</v>
      </c>
      <c r="F64" s="1">
        <v>0.0</v>
      </c>
      <c r="G64" s="1">
        <v>2.51</v>
      </c>
      <c r="H64" s="1">
        <v>168.0</v>
      </c>
      <c r="I64" s="1">
        <v>66.85</v>
      </c>
      <c r="J64" s="1">
        <v>66.91</v>
      </c>
      <c r="K64" s="1" t="s">
        <v>44</v>
      </c>
      <c r="L64" s="1">
        <v>84.0</v>
      </c>
      <c r="M64" s="1">
        <v>84.0</v>
      </c>
    </row>
    <row r="65">
      <c r="A65" s="1" t="s">
        <v>41</v>
      </c>
      <c r="B65" s="1" t="s">
        <v>42</v>
      </c>
      <c r="C65" s="1">
        <v>337.06</v>
      </c>
      <c r="D65" s="1">
        <v>339.4</v>
      </c>
      <c r="E65" s="1">
        <v>2.34</v>
      </c>
      <c r="F65" s="1">
        <v>0.0</v>
      </c>
      <c r="G65" s="1">
        <v>2.34</v>
      </c>
      <c r="H65" s="1">
        <v>168.0</v>
      </c>
      <c r="I65" s="1">
        <v>71.88</v>
      </c>
      <c r="J65" s="1">
        <v>71.93</v>
      </c>
      <c r="K65" s="1" t="s">
        <v>44</v>
      </c>
      <c r="L65" s="1">
        <v>84.0</v>
      </c>
      <c r="M65" s="1">
        <v>84.0</v>
      </c>
    </row>
    <row r="66">
      <c r="A66" s="1" t="s">
        <v>41</v>
      </c>
      <c r="B66" s="1" t="s">
        <v>42</v>
      </c>
      <c r="C66" s="1">
        <v>339.53</v>
      </c>
      <c r="D66" s="1">
        <v>348.26</v>
      </c>
      <c r="E66" s="1">
        <v>8.73</v>
      </c>
      <c r="F66" s="1">
        <v>0.0</v>
      </c>
      <c r="G66" s="1">
        <v>8.73</v>
      </c>
      <c r="H66" s="1">
        <v>160.0</v>
      </c>
      <c r="I66" s="1">
        <v>18.33</v>
      </c>
      <c r="J66" s="1">
        <v>18.33</v>
      </c>
      <c r="K66" s="1" t="s">
        <v>43</v>
      </c>
      <c r="L66" s="1">
        <v>-160.0</v>
      </c>
      <c r="M66" s="1">
        <v>0.0</v>
      </c>
    </row>
    <row r="67">
      <c r="A67" s="1" t="s">
        <v>41</v>
      </c>
      <c r="B67" s="1" t="s">
        <v>42</v>
      </c>
      <c r="C67" s="1">
        <v>348.32</v>
      </c>
      <c r="D67" s="1">
        <v>357.25</v>
      </c>
      <c r="E67" s="1">
        <v>8.93</v>
      </c>
      <c r="F67" s="1">
        <v>0.0</v>
      </c>
      <c r="G67" s="1">
        <v>8.93</v>
      </c>
      <c r="H67" s="1">
        <v>160.0</v>
      </c>
      <c r="I67" s="1">
        <v>17.92</v>
      </c>
      <c r="J67" s="1">
        <v>17.92</v>
      </c>
      <c r="K67" s="1" t="s">
        <v>43</v>
      </c>
      <c r="L67" s="1">
        <v>-160.0</v>
      </c>
      <c r="M67" s="1">
        <v>0.0</v>
      </c>
    </row>
    <row r="68">
      <c r="A68" s="1" t="s">
        <v>41</v>
      </c>
      <c r="B68" s="1" t="s">
        <v>42</v>
      </c>
      <c r="C68" s="1">
        <v>357.27</v>
      </c>
      <c r="D68" s="1">
        <v>366.19</v>
      </c>
      <c r="E68" s="1">
        <v>8.92</v>
      </c>
      <c r="F68" s="1">
        <v>0.0</v>
      </c>
      <c r="G68" s="1">
        <v>8.92</v>
      </c>
      <c r="H68" s="1">
        <v>160.0</v>
      </c>
      <c r="I68" s="1">
        <v>17.93</v>
      </c>
      <c r="J68" s="1">
        <v>17.93</v>
      </c>
      <c r="K68" s="1" t="s">
        <v>43</v>
      </c>
      <c r="L68" s="1">
        <v>-160.0</v>
      </c>
      <c r="M68" s="1">
        <v>0.0</v>
      </c>
    </row>
    <row r="69">
      <c r="A69" s="1" t="s">
        <v>41</v>
      </c>
      <c r="B69" s="1" t="s">
        <v>42</v>
      </c>
      <c r="C69" s="1">
        <v>366.34</v>
      </c>
      <c r="D69" s="1">
        <v>375.0</v>
      </c>
      <c r="E69" s="1">
        <v>8.66</v>
      </c>
      <c r="F69" s="1">
        <v>0.0</v>
      </c>
      <c r="G69" s="1">
        <v>8.66</v>
      </c>
      <c r="H69" s="1">
        <v>160.0</v>
      </c>
      <c r="I69" s="1">
        <v>18.48</v>
      </c>
      <c r="J69" s="1">
        <v>18.48</v>
      </c>
      <c r="K69" s="1" t="s">
        <v>43</v>
      </c>
      <c r="L69" s="1">
        <v>-160.0</v>
      </c>
      <c r="M69" s="1">
        <v>0.0</v>
      </c>
    </row>
    <row r="70">
      <c r="A70" s="1" t="s">
        <v>41</v>
      </c>
      <c r="B70" s="1" t="s">
        <v>42</v>
      </c>
      <c r="C70" s="1">
        <v>375.09</v>
      </c>
      <c r="D70" s="1">
        <v>378.31</v>
      </c>
      <c r="E70" s="1">
        <v>3.22</v>
      </c>
      <c r="F70" s="1">
        <v>0.0</v>
      </c>
      <c r="G70" s="1">
        <v>3.22</v>
      </c>
      <c r="H70" s="1">
        <v>168.0</v>
      </c>
      <c r="I70" s="1">
        <v>52.17</v>
      </c>
      <c r="J70" s="1">
        <v>52.2</v>
      </c>
      <c r="K70" s="1" t="s">
        <v>44</v>
      </c>
      <c r="L70" s="1">
        <v>84.0</v>
      </c>
      <c r="M70" s="1">
        <v>84.0</v>
      </c>
    </row>
    <row r="71">
      <c r="A71" s="1" t="s">
        <v>41</v>
      </c>
      <c r="B71" s="1" t="s">
        <v>42</v>
      </c>
      <c r="C71" s="1">
        <v>378.44</v>
      </c>
      <c r="D71" s="1">
        <v>380.67</v>
      </c>
      <c r="E71" s="1">
        <v>2.24</v>
      </c>
      <c r="F71" s="1">
        <v>0.0</v>
      </c>
      <c r="G71" s="1">
        <v>2.23</v>
      </c>
      <c r="H71" s="1">
        <v>168.0</v>
      </c>
      <c r="I71" s="1">
        <v>75.16</v>
      </c>
      <c r="J71" s="1">
        <v>75.21</v>
      </c>
      <c r="K71" s="1" t="s">
        <v>44</v>
      </c>
      <c r="L71" s="1">
        <v>84.0</v>
      </c>
      <c r="M71" s="1">
        <v>84.0</v>
      </c>
    </row>
    <row r="72">
      <c r="A72" s="1" t="s">
        <v>41</v>
      </c>
      <c r="B72" s="1" t="s">
        <v>42</v>
      </c>
      <c r="C72" s="1">
        <v>380.84</v>
      </c>
      <c r="D72" s="1">
        <v>383.33</v>
      </c>
      <c r="E72" s="1">
        <v>2.49</v>
      </c>
      <c r="F72" s="1">
        <v>0.0</v>
      </c>
      <c r="G72" s="1">
        <v>2.48</v>
      </c>
      <c r="H72" s="1">
        <v>168.0</v>
      </c>
      <c r="I72" s="1">
        <v>67.57</v>
      </c>
      <c r="J72" s="1">
        <v>67.62</v>
      </c>
      <c r="K72" s="1" t="s">
        <v>44</v>
      </c>
      <c r="L72" s="1">
        <v>84.0</v>
      </c>
      <c r="M72" s="1">
        <v>84.0</v>
      </c>
    </row>
    <row r="73">
      <c r="A73" s="1" t="s">
        <v>41</v>
      </c>
      <c r="B73" s="1" t="s">
        <v>42</v>
      </c>
      <c r="C73" s="1">
        <v>383.55</v>
      </c>
      <c r="D73" s="1">
        <v>386.11</v>
      </c>
      <c r="E73" s="1">
        <v>2.56</v>
      </c>
      <c r="F73" s="1">
        <v>0.0</v>
      </c>
      <c r="G73" s="1">
        <v>2.56</v>
      </c>
      <c r="H73" s="1">
        <v>168.0</v>
      </c>
      <c r="I73" s="1">
        <v>65.63</v>
      </c>
      <c r="J73" s="1">
        <v>65.68</v>
      </c>
      <c r="K73" s="1" t="s">
        <v>44</v>
      </c>
      <c r="L73" s="1">
        <v>84.0</v>
      </c>
      <c r="M73" s="1">
        <v>84.0</v>
      </c>
    </row>
    <row r="74">
      <c r="A74" s="1" t="s">
        <v>41</v>
      </c>
      <c r="B74" s="1" t="s">
        <v>42</v>
      </c>
      <c r="C74" s="1">
        <v>386.37</v>
      </c>
      <c r="D74" s="1">
        <v>395.04</v>
      </c>
      <c r="E74" s="1">
        <v>8.67</v>
      </c>
      <c r="F74" s="1">
        <v>0.0</v>
      </c>
      <c r="G74" s="1">
        <v>8.67</v>
      </c>
      <c r="H74" s="1">
        <v>160.0</v>
      </c>
      <c r="I74" s="1">
        <v>18.46</v>
      </c>
      <c r="J74" s="1">
        <v>18.46</v>
      </c>
      <c r="K74" s="1" t="s">
        <v>43</v>
      </c>
      <c r="L74" s="1">
        <v>-160.0</v>
      </c>
      <c r="M74" s="1">
        <v>0.0</v>
      </c>
    </row>
    <row r="75">
      <c r="A75" s="1" t="s">
        <v>41</v>
      </c>
      <c r="B75" s="1" t="s">
        <v>42</v>
      </c>
      <c r="C75" s="1">
        <v>395.1</v>
      </c>
      <c r="D75" s="1">
        <v>405.18</v>
      </c>
      <c r="E75" s="1">
        <v>10.08</v>
      </c>
      <c r="F75" s="1">
        <v>0.0</v>
      </c>
      <c r="G75" s="1">
        <v>10.08</v>
      </c>
      <c r="H75" s="1">
        <v>160.0</v>
      </c>
      <c r="I75" s="1">
        <v>15.88</v>
      </c>
      <c r="J75" s="1">
        <v>15.88</v>
      </c>
      <c r="K75" s="1" t="s">
        <v>43</v>
      </c>
      <c r="L75" s="1">
        <v>-160.0</v>
      </c>
      <c r="M75" s="1">
        <v>0.0</v>
      </c>
    </row>
    <row r="76">
      <c r="A76" s="1" t="s">
        <v>41</v>
      </c>
      <c r="B76" s="1" t="s">
        <v>42</v>
      </c>
      <c r="C76" s="1">
        <v>405.39</v>
      </c>
      <c r="D76" s="1">
        <v>412.32</v>
      </c>
      <c r="E76" s="1">
        <v>6.93</v>
      </c>
      <c r="F76" s="1">
        <v>0.0</v>
      </c>
      <c r="G76" s="1">
        <v>6.93</v>
      </c>
      <c r="H76" s="1">
        <v>160.0</v>
      </c>
      <c r="I76" s="1">
        <v>23.1</v>
      </c>
      <c r="J76" s="1">
        <v>23.1</v>
      </c>
      <c r="K76" s="1" t="s">
        <v>43</v>
      </c>
      <c r="L76" s="1">
        <v>-160.0</v>
      </c>
      <c r="M76" s="1">
        <v>0.0</v>
      </c>
    </row>
    <row r="77">
      <c r="A77" s="1" t="s">
        <v>41</v>
      </c>
      <c r="B77" s="1" t="s">
        <v>42</v>
      </c>
      <c r="C77" s="1">
        <v>412.36</v>
      </c>
      <c r="D77" s="1">
        <v>420.4</v>
      </c>
      <c r="E77" s="1">
        <v>8.04</v>
      </c>
      <c r="F77" s="1">
        <v>0.0</v>
      </c>
      <c r="G77" s="1">
        <v>8.04</v>
      </c>
      <c r="H77" s="1">
        <v>160.0</v>
      </c>
      <c r="I77" s="1">
        <v>19.89</v>
      </c>
      <c r="J77" s="1">
        <v>19.89</v>
      </c>
      <c r="K77" s="1" t="s">
        <v>43</v>
      </c>
      <c r="L77" s="1">
        <v>-160.0</v>
      </c>
      <c r="M77" s="1">
        <v>0.0</v>
      </c>
    </row>
    <row r="78">
      <c r="A78" s="1" t="s">
        <v>41</v>
      </c>
      <c r="B78" s="1" t="s">
        <v>42</v>
      </c>
      <c r="C78" s="1">
        <v>420.52</v>
      </c>
      <c r="D78" s="1">
        <v>422.89</v>
      </c>
      <c r="E78" s="1">
        <v>2.37</v>
      </c>
      <c r="F78" s="1">
        <v>0.0</v>
      </c>
      <c r="G78" s="1">
        <v>2.36</v>
      </c>
      <c r="H78" s="1">
        <v>168.0</v>
      </c>
      <c r="I78" s="1">
        <v>71.02</v>
      </c>
      <c r="J78" s="1">
        <v>71.08</v>
      </c>
      <c r="K78" s="1" t="s">
        <v>44</v>
      </c>
      <c r="L78" s="1">
        <v>84.0</v>
      </c>
      <c r="M78" s="1">
        <v>84.0</v>
      </c>
    </row>
    <row r="79">
      <c r="A79" s="1" t="s">
        <v>41</v>
      </c>
      <c r="B79" s="1" t="s">
        <v>42</v>
      </c>
      <c r="C79" s="1">
        <v>423.56</v>
      </c>
      <c r="D79" s="1">
        <v>426.54</v>
      </c>
      <c r="E79" s="1">
        <v>2.98</v>
      </c>
      <c r="F79" s="1">
        <v>0.0</v>
      </c>
      <c r="G79" s="1">
        <v>2.98</v>
      </c>
      <c r="H79" s="1">
        <v>168.0</v>
      </c>
      <c r="I79" s="1">
        <v>56.44</v>
      </c>
      <c r="J79" s="1">
        <v>56.47</v>
      </c>
      <c r="K79" s="1" t="s">
        <v>44</v>
      </c>
      <c r="L79" s="1">
        <v>84.0</v>
      </c>
      <c r="M79" s="1">
        <v>84.0</v>
      </c>
    </row>
    <row r="80">
      <c r="A80" s="1" t="s">
        <v>41</v>
      </c>
      <c r="B80" s="1" t="s">
        <v>42</v>
      </c>
      <c r="C80" s="1">
        <v>426.77</v>
      </c>
      <c r="D80" s="1">
        <v>429.72</v>
      </c>
      <c r="E80" s="1">
        <v>2.95</v>
      </c>
      <c r="F80" s="1">
        <v>0.0</v>
      </c>
      <c r="G80" s="1">
        <v>2.95</v>
      </c>
      <c r="H80" s="1">
        <v>168.0</v>
      </c>
      <c r="I80" s="1">
        <v>56.94</v>
      </c>
      <c r="J80" s="1">
        <v>56.97</v>
      </c>
      <c r="K80" s="1" t="s">
        <v>44</v>
      </c>
      <c r="L80" s="1">
        <v>84.0</v>
      </c>
      <c r="M80" s="1">
        <v>84.0</v>
      </c>
    </row>
    <row r="81">
      <c r="A81" s="1" t="s">
        <v>41</v>
      </c>
      <c r="B81" s="1" t="s">
        <v>42</v>
      </c>
      <c r="C81" s="1">
        <v>430.03</v>
      </c>
      <c r="D81" s="1">
        <v>432.96</v>
      </c>
      <c r="E81" s="1">
        <v>2.93</v>
      </c>
      <c r="F81" s="1">
        <v>0.0</v>
      </c>
      <c r="G81" s="1">
        <v>2.93</v>
      </c>
      <c r="H81" s="1">
        <v>168.0</v>
      </c>
      <c r="I81" s="1">
        <v>57.31</v>
      </c>
      <c r="J81" s="1">
        <v>57.34</v>
      </c>
      <c r="K81" s="1" t="s">
        <v>44</v>
      </c>
      <c r="L81" s="1">
        <v>84.0</v>
      </c>
      <c r="M81" s="1">
        <v>84.0</v>
      </c>
    </row>
    <row r="82">
      <c r="A82" s="1" t="s">
        <v>41</v>
      </c>
      <c r="B82" s="1" t="s">
        <v>42</v>
      </c>
      <c r="C82" s="1">
        <v>433.21</v>
      </c>
      <c r="D82" s="1">
        <v>445.02</v>
      </c>
      <c r="E82" s="1">
        <v>11.81</v>
      </c>
      <c r="F82" s="1">
        <v>0.0</v>
      </c>
      <c r="G82" s="1">
        <v>11.81</v>
      </c>
      <c r="H82" s="1">
        <v>160.0</v>
      </c>
      <c r="I82" s="1">
        <v>13.55</v>
      </c>
      <c r="J82" s="1">
        <v>13.55</v>
      </c>
      <c r="K82" s="1" t="s">
        <v>43</v>
      </c>
      <c r="L82" s="1">
        <v>-160.0</v>
      </c>
      <c r="M82" s="1">
        <v>0.0</v>
      </c>
    </row>
    <row r="83">
      <c r="A83" s="1" t="s">
        <v>41</v>
      </c>
      <c r="B83" s="1" t="s">
        <v>42</v>
      </c>
      <c r="C83" s="1">
        <v>445.07</v>
      </c>
      <c r="D83" s="1">
        <v>453.01</v>
      </c>
      <c r="E83" s="1">
        <v>7.94</v>
      </c>
      <c r="F83" s="1">
        <v>0.0</v>
      </c>
      <c r="G83" s="1">
        <v>7.94</v>
      </c>
      <c r="H83" s="1">
        <v>160.0</v>
      </c>
      <c r="I83" s="1">
        <v>20.14</v>
      </c>
      <c r="J83" s="1">
        <v>20.14</v>
      </c>
      <c r="K83" s="1" t="s">
        <v>43</v>
      </c>
      <c r="L83" s="1">
        <v>-160.0</v>
      </c>
      <c r="M83" s="1">
        <v>0.0</v>
      </c>
    </row>
    <row r="84">
      <c r="A84" s="1" t="s">
        <v>41</v>
      </c>
      <c r="B84" s="1" t="s">
        <v>42</v>
      </c>
      <c r="C84" s="1">
        <v>453.07</v>
      </c>
      <c r="D84" s="1">
        <v>457.88</v>
      </c>
      <c r="E84" s="1">
        <v>4.81</v>
      </c>
      <c r="F84" s="1">
        <v>0.0</v>
      </c>
      <c r="G84" s="1">
        <v>4.81</v>
      </c>
      <c r="H84" s="1">
        <v>160.0</v>
      </c>
      <c r="I84" s="1">
        <v>33.24</v>
      </c>
      <c r="J84" s="1">
        <v>33.24</v>
      </c>
      <c r="K84" s="1" t="s">
        <v>43</v>
      </c>
      <c r="L84" s="1">
        <v>-160.0</v>
      </c>
      <c r="M84" s="1">
        <v>0.0</v>
      </c>
    </row>
    <row r="85">
      <c r="A85" s="1" t="s">
        <v>41</v>
      </c>
      <c r="B85" s="1" t="s">
        <v>42</v>
      </c>
      <c r="C85" s="1">
        <v>457.92</v>
      </c>
      <c r="D85" s="1">
        <v>465.13</v>
      </c>
      <c r="E85" s="1">
        <v>7.21</v>
      </c>
      <c r="F85" s="1">
        <v>0.0</v>
      </c>
      <c r="G85" s="1">
        <v>7.21</v>
      </c>
      <c r="H85" s="1">
        <v>160.0</v>
      </c>
      <c r="I85" s="1">
        <v>22.2</v>
      </c>
      <c r="J85" s="1">
        <v>22.2</v>
      </c>
      <c r="K85" s="1" t="s">
        <v>43</v>
      </c>
      <c r="L85" s="1">
        <v>-160.0</v>
      </c>
      <c r="M85" s="1">
        <v>0.0</v>
      </c>
    </row>
    <row r="86">
      <c r="A86" s="1" t="s">
        <v>41</v>
      </c>
      <c r="B86" s="1" t="s">
        <v>42</v>
      </c>
      <c r="C86" s="1">
        <v>465.32</v>
      </c>
      <c r="D86" s="1">
        <v>467.87</v>
      </c>
      <c r="E86" s="1">
        <v>2.55</v>
      </c>
      <c r="F86" s="1">
        <v>0.0</v>
      </c>
      <c r="G86" s="1">
        <v>2.55</v>
      </c>
      <c r="H86" s="1">
        <v>168.0</v>
      </c>
      <c r="I86" s="1">
        <v>65.85</v>
      </c>
      <c r="J86" s="1">
        <v>65.9</v>
      </c>
      <c r="K86" s="1" t="s">
        <v>44</v>
      </c>
      <c r="L86" s="1">
        <v>84.0</v>
      </c>
      <c r="M86" s="1">
        <v>84.0</v>
      </c>
    </row>
    <row r="87">
      <c r="A87" s="1" t="s">
        <v>41</v>
      </c>
      <c r="B87" s="1" t="s">
        <v>42</v>
      </c>
      <c r="C87" s="1">
        <v>468.06</v>
      </c>
      <c r="D87" s="1">
        <v>470.72</v>
      </c>
      <c r="E87" s="1">
        <v>2.67</v>
      </c>
      <c r="F87" s="1">
        <v>0.0</v>
      </c>
      <c r="G87" s="1">
        <v>2.66</v>
      </c>
      <c r="H87" s="1">
        <v>168.0</v>
      </c>
      <c r="I87" s="1">
        <v>63.03</v>
      </c>
      <c r="J87" s="1">
        <v>63.07</v>
      </c>
      <c r="K87" s="1" t="s">
        <v>44</v>
      </c>
      <c r="L87" s="1">
        <v>84.0</v>
      </c>
      <c r="M87" s="1">
        <v>84.0</v>
      </c>
    </row>
    <row r="88">
      <c r="A88" s="1" t="s">
        <v>41</v>
      </c>
      <c r="B88" s="1" t="s">
        <v>42</v>
      </c>
      <c r="C88" s="1">
        <v>470.91</v>
      </c>
      <c r="D88" s="1">
        <v>472.71</v>
      </c>
      <c r="E88" s="1">
        <v>1.8</v>
      </c>
      <c r="F88" s="1">
        <v>0.0</v>
      </c>
      <c r="G88" s="1">
        <v>1.8</v>
      </c>
      <c r="H88" s="1">
        <v>168.0</v>
      </c>
      <c r="I88" s="1">
        <v>93.29</v>
      </c>
      <c r="J88" s="1">
        <v>93.37</v>
      </c>
      <c r="K88" s="1" t="s">
        <v>44</v>
      </c>
      <c r="L88" s="1">
        <v>84.0</v>
      </c>
      <c r="M88" s="1">
        <v>84.0</v>
      </c>
    </row>
    <row r="89">
      <c r="A89" s="1" t="s">
        <v>41</v>
      </c>
      <c r="B89" s="1" t="s">
        <v>42</v>
      </c>
      <c r="C89" s="1">
        <v>472.87</v>
      </c>
      <c r="D89" s="1">
        <v>476.0</v>
      </c>
      <c r="E89" s="1">
        <v>3.13</v>
      </c>
      <c r="F89" s="1">
        <v>0.0</v>
      </c>
      <c r="G89" s="1">
        <v>3.13</v>
      </c>
      <c r="H89" s="1">
        <v>168.0</v>
      </c>
      <c r="I89" s="1">
        <v>53.73</v>
      </c>
      <c r="J89" s="1">
        <v>53.76</v>
      </c>
      <c r="K89" s="1" t="s">
        <v>44</v>
      </c>
      <c r="L89" s="1">
        <v>84.0</v>
      </c>
      <c r="M89" s="1">
        <v>84.0</v>
      </c>
    </row>
    <row r="90">
      <c r="A90" s="1" t="s">
        <v>41</v>
      </c>
      <c r="B90" s="1" t="s">
        <v>42</v>
      </c>
      <c r="C90" s="1">
        <v>476.24</v>
      </c>
      <c r="D90" s="1">
        <v>482.84</v>
      </c>
      <c r="E90" s="1">
        <v>6.6</v>
      </c>
      <c r="F90" s="1">
        <v>0.0</v>
      </c>
      <c r="G90" s="1">
        <v>6.6</v>
      </c>
      <c r="H90" s="1">
        <v>160.0</v>
      </c>
      <c r="I90" s="1">
        <v>24.25</v>
      </c>
      <c r="J90" s="1">
        <v>24.25</v>
      </c>
      <c r="K90" s="1" t="s">
        <v>43</v>
      </c>
      <c r="L90" s="1">
        <v>-160.0</v>
      </c>
      <c r="M90" s="1">
        <v>0.0</v>
      </c>
    </row>
    <row r="91">
      <c r="A91" s="1" t="s">
        <v>41</v>
      </c>
      <c r="B91" s="1" t="s">
        <v>42</v>
      </c>
      <c r="C91" s="1">
        <v>482.9</v>
      </c>
      <c r="D91" s="1">
        <v>489.78</v>
      </c>
      <c r="E91" s="1">
        <v>6.88</v>
      </c>
      <c r="F91" s="1">
        <v>0.0</v>
      </c>
      <c r="G91" s="1">
        <v>6.88</v>
      </c>
      <c r="H91" s="1">
        <v>160.0</v>
      </c>
      <c r="I91" s="1">
        <v>23.26</v>
      </c>
      <c r="J91" s="1">
        <v>23.26</v>
      </c>
      <c r="K91" s="1" t="s">
        <v>43</v>
      </c>
      <c r="L91" s="1">
        <v>-160.0</v>
      </c>
      <c r="M91" s="1">
        <v>0.0</v>
      </c>
    </row>
    <row r="92">
      <c r="A92" s="1" t="s">
        <v>41</v>
      </c>
      <c r="B92" s="1" t="s">
        <v>42</v>
      </c>
      <c r="C92" s="1">
        <v>489.81</v>
      </c>
      <c r="D92" s="1">
        <v>498.68</v>
      </c>
      <c r="E92" s="1">
        <v>8.87</v>
      </c>
      <c r="F92" s="1">
        <v>0.0</v>
      </c>
      <c r="G92" s="1">
        <v>8.87</v>
      </c>
      <c r="H92" s="1">
        <v>160.0</v>
      </c>
      <c r="I92" s="1">
        <v>18.04</v>
      </c>
      <c r="J92" s="1">
        <v>18.04</v>
      </c>
      <c r="K92" s="1" t="s">
        <v>43</v>
      </c>
      <c r="L92" s="1">
        <v>-160.0</v>
      </c>
      <c r="M92" s="1">
        <v>0.0</v>
      </c>
    </row>
    <row r="93">
      <c r="A93" s="1" t="s">
        <v>41</v>
      </c>
      <c r="B93" s="1" t="s">
        <v>42</v>
      </c>
      <c r="C93" s="1">
        <v>498.69</v>
      </c>
      <c r="D93" s="1">
        <v>505.6</v>
      </c>
      <c r="E93" s="1">
        <v>6.9</v>
      </c>
      <c r="F93" s="1">
        <v>0.0</v>
      </c>
      <c r="G93" s="1">
        <v>6.9</v>
      </c>
      <c r="H93" s="1">
        <v>160.0</v>
      </c>
      <c r="I93" s="1">
        <v>23.17</v>
      </c>
      <c r="J93" s="1">
        <v>23.17</v>
      </c>
      <c r="K93" s="1" t="s">
        <v>43</v>
      </c>
      <c r="L93" s="1">
        <v>-160.0</v>
      </c>
      <c r="M93" s="1">
        <v>0.0</v>
      </c>
    </row>
    <row r="94">
      <c r="A94" s="1" t="s">
        <v>41</v>
      </c>
      <c r="B94" s="1" t="s">
        <v>42</v>
      </c>
      <c r="C94" s="1">
        <v>505.68</v>
      </c>
      <c r="D94" s="1">
        <v>508.29</v>
      </c>
      <c r="E94" s="1">
        <v>2.61</v>
      </c>
      <c r="F94" s="1">
        <v>0.0</v>
      </c>
      <c r="G94" s="1">
        <v>2.61</v>
      </c>
      <c r="H94" s="1">
        <v>168.0</v>
      </c>
      <c r="I94" s="1">
        <v>64.33</v>
      </c>
      <c r="J94" s="1">
        <v>64.37</v>
      </c>
      <c r="K94" s="1" t="s">
        <v>44</v>
      </c>
      <c r="L94" s="1">
        <v>84.0</v>
      </c>
      <c r="M94" s="1">
        <v>84.0</v>
      </c>
    </row>
    <row r="95">
      <c r="A95" s="1" t="s">
        <v>41</v>
      </c>
      <c r="B95" s="1" t="s">
        <v>42</v>
      </c>
      <c r="C95" s="1">
        <v>508.44</v>
      </c>
      <c r="D95" s="1">
        <v>510.4</v>
      </c>
      <c r="E95" s="1">
        <v>1.96</v>
      </c>
      <c r="F95" s="1">
        <v>0.0</v>
      </c>
      <c r="G95" s="1">
        <v>1.96</v>
      </c>
      <c r="H95" s="1">
        <v>168.0</v>
      </c>
      <c r="I95" s="1">
        <v>85.5</v>
      </c>
      <c r="J95" s="1">
        <v>85.58</v>
      </c>
      <c r="K95" s="1" t="s">
        <v>44</v>
      </c>
      <c r="L95" s="1">
        <v>84.0</v>
      </c>
      <c r="M95" s="1">
        <v>84.0</v>
      </c>
    </row>
    <row r="96">
      <c r="A96" s="1" t="s">
        <v>41</v>
      </c>
      <c r="B96" s="1" t="s">
        <v>42</v>
      </c>
      <c r="C96" s="1">
        <v>510.56</v>
      </c>
      <c r="D96" s="1">
        <v>513.06</v>
      </c>
      <c r="E96" s="1">
        <v>2.5</v>
      </c>
      <c r="F96" s="1">
        <v>0.0</v>
      </c>
      <c r="G96" s="1">
        <v>2.5</v>
      </c>
      <c r="H96" s="1">
        <v>168.0</v>
      </c>
      <c r="I96" s="1">
        <v>67.11</v>
      </c>
      <c r="J96" s="1">
        <v>67.16</v>
      </c>
      <c r="K96" s="1" t="s">
        <v>44</v>
      </c>
      <c r="L96" s="1">
        <v>84.0</v>
      </c>
      <c r="M96" s="1">
        <v>84.0</v>
      </c>
    </row>
    <row r="97">
      <c r="A97" s="1" t="s">
        <v>41</v>
      </c>
      <c r="B97" s="1" t="s">
        <v>42</v>
      </c>
      <c r="C97" s="1">
        <v>513.23</v>
      </c>
      <c r="D97" s="1">
        <v>515.12</v>
      </c>
      <c r="E97" s="1">
        <v>1.89</v>
      </c>
      <c r="F97" s="1">
        <v>0.0</v>
      </c>
      <c r="G97" s="1">
        <v>1.89</v>
      </c>
      <c r="H97" s="1">
        <v>168.0</v>
      </c>
      <c r="I97" s="1">
        <v>88.99</v>
      </c>
      <c r="J97" s="1">
        <v>89.06</v>
      </c>
      <c r="K97" s="1" t="s">
        <v>44</v>
      </c>
      <c r="L97" s="1">
        <v>84.0</v>
      </c>
      <c r="M97" s="1">
        <v>84.0</v>
      </c>
    </row>
    <row r="98">
      <c r="A98" s="1" t="s">
        <v>41</v>
      </c>
      <c r="B98" s="1" t="s">
        <v>42</v>
      </c>
      <c r="C98" s="1">
        <v>515.36</v>
      </c>
      <c r="D98" s="1">
        <v>524.78</v>
      </c>
      <c r="E98" s="1">
        <v>9.42</v>
      </c>
      <c r="F98" s="1">
        <v>0.0</v>
      </c>
      <c r="G98" s="1">
        <v>9.42</v>
      </c>
      <c r="H98" s="1">
        <v>160.0</v>
      </c>
      <c r="I98" s="1">
        <v>16.98</v>
      </c>
      <c r="J98" s="1">
        <v>16.98</v>
      </c>
      <c r="K98" s="1" t="s">
        <v>43</v>
      </c>
      <c r="L98" s="1">
        <v>-160.0</v>
      </c>
      <c r="M98" s="1">
        <v>0.0</v>
      </c>
    </row>
    <row r="99">
      <c r="A99" s="1" t="s">
        <v>41</v>
      </c>
      <c r="B99" s="1" t="s">
        <v>42</v>
      </c>
      <c r="C99" s="1">
        <v>524.92</v>
      </c>
      <c r="D99" s="1">
        <v>533.35</v>
      </c>
      <c r="E99" s="1">
        <v>8.43</v>
      </c>
      <c r="F99" s="1">
        <v>0.0</v>
      </c>
      <c r="G99" s="1">
        <v>8.43</v>
      </c>
      <c r="H99" s="1">
        <v>160.0</v>
      </c>
      <c r="I99" s="1">
        <v>18.99</v>
      </c>
      <c r="J99" s="1">
        <v>18.99</v>
      </c>
      <c r="K99" s="1" t="s">
        <v>43</v>
      </c>
      <c r="L99" s="1">
        <v>-160.0</v>
      </c>
      <c r="M99" s="1">
        <v>0.0</v>
      </c>
    </row>
    <row r="100">
      <c r="A100" s="1" t="s">
        <v>41</v>
      </c>
      <c r="B100" s="1" t="s">
        <v>42</v>
      </c>
      <c r="C100" s="1">
        <v>533.4</v>
      </c>
      <c r="D100" s="1">
        <v>539.0</v>
      </c>
      <c r="E100" s="1">
        <v>5.61</v>
      </c>
      <c r="F100" s="1">
        <v>0.0</v>
      </c>
      <c r="G100" s="1">
        <v>5.61</v>
      </c>
      <c r="H100" s="1">
        <v>160.0</v>
      </c>
      <c r="I100" s="1">
        <v>28.52</v>
      </c>
      <c r="J100" s="1">
        <v>28.52</v>
      </c>
      <c r="K100" s="1" t="s">
        <v>43</v>
      </c>
      <c r="L100" s="1">
        <v>-160.0</v>
      </c>
      <c r="M100" s="1">
        <v>0.0</v>
      </c>
    </row>
    <row r="101">
      <c r="A101" s="1" t="s">
        <v>41</v>
      </c>
      <c r="B101" s="1" t="s">
        <v>42</v>
      </c>
      <c r="C101" s="1">
        <v>539.02</v>
      </c>
      <c r="D101" s="1">
        <v>546.35</v>
      </c>
      <c r="E101" s="1">
        <v>7.34</v>
      </c>
      <c r="F101" s="1">
        <v>0.0</v>
      </c>
      <c r="G101" s="1">
        <v>7.34</v>
      </c>
      <c r="H101" s="1">
        <v>160.0</v>
      </c>
      <c r="I101" s="1">
        <v>21.81</v>
      </c>
      <c r="J101" s="1">
        <v>21.81</v>
      </c>
      <c r="K101" s="1" t="s">
        <v>43</v>
      </c>
      <c r="L101" s="1">
        <v>-160.0</v>
      </c>
      <c r="M101" s="1">
        <v>0.0</v>
      </c>
    </row>
    <row r="102">
      <c r="A102" s="1" t="s">
        <v>41</v>
      </c>
      <c r="B102" s="1" t="s">
        <v>42</v>
      </c>
      <c r="C102" s="1">
        <v>546.39</v>
      </c>
      <c r="D102" s="1">
        <v>549.18</v>
      </c>
      <c r="E102" s="1">
        <v>2.78</v>
      </c>
      <c r="F102" s="1">
        <v>0.0</v>
      </c>
      <c r="G102" s="1">
        <v>2.78</v>
      </c>
      <c r="H102" s="1">
        <v>168.0</v>
      </c>
      <c r="I102" s="1">
        <v>60.35</v>
      </c>
      <c r="J102" s="1">
        <v>60.4</v>
      </c>
      <c r="K102" s="1" t="s">
        <v>44</v>
      </c>
      <c r="L102" s="1">
        <v>84.0</v>
      </c>
      <c r="M102" s="1">
        <v>84.0</v>
      </c>
    </row>
    <row r="103">
      <c r="A103" s="1" t="s">
        <v>41</v>
      </c>
      <c r="B103" s="1" t="s">
        <v>42</v>
      </c>
      <c r="C103" s="1">
        <v>550.01</v>
      </c>
      <c r="D103" s="1">
        <v>552.21</v>
      </c>
      <c r="E103" s="1">
        <v>2.2</v>
      </c>
      <c r="F103" s="1">
        <v>0.0</v>
      </c>
      <c r="G103" s="1">
        <v>2.2</v>
      </c>
      <c r="H103" s="1">
        <v>168.0</v>
      </c>
      <c r="I103" s="1">
        <v>76.36</v>
      </c>
      <c r="J103" s="1">
        <v>76.43</v>
      </c>
      <c r="K103" s="1" t="s">
        <v>44</v>
      </c>
      <c r="L103" s="1">
        <v>84.0</v>
      </c>
      <c r="M103" s="1">
        <v>84.0</v>
      </c>
    </row>
    <row r="105">
      <c r="A105" s="77" t="s">
        <v>45</v>
      </c>
    </row>
    <row r="106">
      <c r="A106" s="78" t="s">
        <v>46</v>
      </c>
      <c r="B106" s="79"/>
      <c r="C106" s="79"/>
      <c r="D106" s="79"/>
      <c r="E106" s="80">
        <f t="shared" ref="E106:J106" si="1">SUMIF($K$2:$K$103,"superdense",E1:E103)</f>
        <v>188.32</v>
      </c>
      <c r="F106" s="80">
        <f t="shared" si="1"/>
        <v>0</v>
      </c>
      <c r="G106" s="80">
        <f t="shared" si="1"/>
        <v>188.24</v>
      </c>
      <c r="H106" s="80">
        <f t="shared" si="1"/>
        <v>8296</v>
      </c>
      <c r="I106" s="80">
        <f t="shared" si="1"/>
        <v>2842.84</v>
      </c>
      <c r="J106" s="80">
        <f t="shared" si="1"/>
        <v>2844.7</v>
      </c>
      <c r="K106" s="80"/>
      <c r="L106" s="80">
        <f>IFERROR(__xludf.DUMMYFUNCTION("SUM(FILTER(L$1:L$103,$K$1:$K$103=""superdense""))"),4200.0)</f>
        <v>4200</v>
      </c>
      <c r="M106" s="80">
        <f>IFERROR(__xludf.DUMMYFUNCTION("SUM(FILTER(M1:M103,$K$1:$K$103=""superdense""))"),4200.0)</f>
        <v>4200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2.5954</v>
      </c>
      <c r="F107" s="80">
        <f t="shared" ref="F107:J107" si="2">AVERAGEIF($K$2:$K$103,"superdense",F2:F103)</f>
        <v>0</v>
      </c>
      <c r="G107" s="80">
        <f t="shared" si="2"/>
        <v>2.5938</v>
      </c>
      <c r="H107" s="80">
        <f t="shared" si="2"/>
        <v>168</v>
      </c>
      <c r="I107" s="80">
        <f t="shared" si="2"/>
        <v>66.7832</v>
      </c>
      <c r="J107" s="80">
        <f t="shared" si="2"/>
        <v>66.8326</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IFERROR(__xludf.DUMMYFUNCTION("MAX(FILTER(E1:E103,$K$1:$K$103=""superdense""))"),4.32)</f>
        <v>4.32</v>
      </c>
      <c r="F108" s="81">
        <f>IFERROR(__xludf.DUMMYFUNCTION("MAX(FILTER(F1:F103,$K$1:$K$103=""superdense""))"),0.0)</f>
        <v>0</v>
      </c>
      <c r="G108" s="81">
        <f>IFERROR(__xludf.DUMMYFUNCTION("MAX(FILTER(G1:G103,$K$1:$K$103=""superdense""))"),4.32)</f>
        <v>4.32</v>
      </c>
      <c r="H108" s="81">
        <f>IFERROR(__xludf.DUMMYFUNCTION("MAX(FILTER(H1:H103,$K$1:$K$103=""superdense""))"),168.0)</f>
        <v>168</v>
      </c>
      <c r="I108" s="81">
        <f>IFERROR(__xludf.DUMMYFUNCTION("MAX(FILTER(I1:I103,$K$1:$K$103=""superdense""))"),93.29)</f>
        <v>93.29</v>
      </c>
      <c r="J108" s="81">
        <f>IFERROR(__xludf.DUMMYFUNCTION("MAX(FILTER(J1:J103,$K$1:$K$103=""superdense""))"),93.37)</f>
        <v>93.37</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f>
        <v>1.8</v>
      </c>
      <c r="F109" s="82">
        <f>IFERROR(__xludf.DUMMYFUNCTION("MIN(FILTER(F1:F103,$K$1:$K$103=""superdense""))"),0.0)</f>
        <v>0</v>
      </c>
      <c r="G109" s="82">
        <f>IFERROR(__xludf.DUMMYFUNCTION("MIN(FILTER(G1:G103,$K$1:$K$103=""superdense""))"),1.8)</f>
        <v>1.8</v>
      </c>
      <c r="H109" s="82">
        <f>IFERROR(__xludf.DUMMYFUNCTION("MIN(FILTER(H1:H103,$K$1:$K$103=""superdense""))"),168.0)</f>
        <v>168</v>
      </c>
      <c r="I109" s="82">
        <f>IFERROR(__xludf.DUMMYFUNCTION("MIN(FILTER(I1:I103,$K1:$K103=""superdense""))"),38.86)</f>
        <v>38.86</v>
      </c>
      <c r="J109" s="82">
        <f>IFERROR(__xludf.DUMMYFUNCTION("MIN(FILTER(J1:J103,$K1:$K103=""superdense""))"),38.88)</f>
        <v>38.88</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IFERROR(__xludf.DUMMYFUNCTION("MEDIAN(FILTER(E1:E103,$K$1:$K$103=""superdense""))"),2.525)</f>
        <v>2.525</v>
      </c>
      <c r="F110" s="83">
        <f>IFERROR(__xludf.DUMMYFUNCTION("MEDIAN(FILTER(F1:F103,$K$1:$K$103=""superdense""))"),0.0)</f>
        <v>0</v>
      </c>
      <c r="G110" s="83">
        <f>IFERROR(__xludf.DUMMYFUNCTION("MEDIAN(FILTER(G1:G103,$K$1:$K$103=""superdense""))"),2.525)</f>
        <v>2.525</v>
      </c>
      <c r="H110" s="83">
        <f>IFERROR(__xludf.DUMMYFUNCTION("MEDIAN(FILTER(H1:H103,$K$1:$K$103=""superdense""))"),168.0)</f>
        <v>168</v>
      </c>
      <c r="I110" s="83">
        <f>IFERROR(__xludf.DUMMYFUNCTION("MEDIAN(FILTER(I1:I103,$K$1:$K$103=""superdense""))"),66.525)</f>
        <v>66.525</v>
      </c>
      <c r="J110" s="83">
        <f>IFERROR(__xludf.DUMMYFUNCTION("MEDIAN(FILTER(J1:J103,$K$1:$K$103=""superdense""))"),66.58)</f>
        <v>66.58</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IFERROR(__xludf.DUMMYFUNCTION("STDEV.S(FILTER(E1:E103,$K$1:$K$103=""superdense""))"),0.48279885531541755)</f>
        <v>0.4827988553</v>
      </c>
      <c r="F111" s="83">
        <f>IFERROR(__xludf.DUMMYFUNCTION("STDEV.S(FILTER(F1:F103,$K$1:$K$103=""superdense""))"),0.0)</f>
        <v>0</v>
      </c>
      <c r="G111" s="83">
        <f>IFERROR(__xludf.DUMMYFUNCTION("STDEV.S(FILTER(G1:G103,$K$1:$K$103=""superdense""))"),0.4828524513719678)</f>
        <v>0.4828524514</v>
      </c>
      <c r="H111" s="83">
        <f>IFERROR(__xludf.DUMMYFUNCTION("STDEV.S(FILTER(H1:H103,$K$1:$K$103=""superdense""))"),0.0)</f>
        <v>0</v>
      </c>
      <c r="I111" s="83">
        <f>IFERROR(__xludf.DUMMYFUNCTION("STDEV.S(FILTER(I1:I103,$K$1:$K$103=""superdense""))"),11.532934815968906)</f>
        <v>11.53293482</v>
      </c>
      <c r="J111" s="83">
        <f>IFERROR(__xludf.DUMMYFUNCTION("STDEV.S(FILTER(J1:J103,$K$1:$K$103=""superdense""))"),11.548034873023697)</f>
        <v>11.54803487</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8320</v>
      </c>
    </row>
    <row r="131">
      <c r="A131" s="77" t="s">
        <v>54</v>
      </c>
      <c r="B131" s="3">
        <f>SUM(H2:H103)-B130</f>
        <v>8400</v>
      </c>
    </row>
    <row r="132">
      <c r="A132" s="77" t="s">
        <v>55</v>
      </c>
      <c r="B132" s="3">
        <f>SUM(M2:M103)</f>
        <v>4200</v>
      </c>
    </row>
    <row r="133">
      <c r="A133" s="77" t="s">
        <v>56</v>
      </c>
      <c r="B133" s="3">
        <f>B131/B132</f>
        <v>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2.18</v>
      </c>
      <c r="D2" s="1">
        <v>10.08</v>
      </c>
      <c r="E2" s="1">
        <v>7.91</v>
      </c>
      <c r="F2" s="1">
        <v>0.0</v>
      </c>
      <c r="G2" s="1">
        <v>7.91</v>
      </c>
      <c r="H2" s="1">
        <v>160.0</v>
      </c>
      <c r="I2" s="1">
        <v>20.24</v>
      </c>
      <c r="J2" s="1">
        <v>20.24</v>
      </c>
      <c r="K2" s="1" t="s">
        <v>43</v>
      </c>
      <c r="L2" s="1">
        <v>-160.0</v>
      </c>
      <c r="M2" s="1">
        <v>0.0</v>
      </c>
    </row>
    <row r="3">
      <c r="A3" s="1" t="s">
        <v>41</v>
      </c>
      <c r="B3" s="1" t="s">
        <v>42</v>
      </c>
      <c r="C3" s="1">
        <v>10.14</v>
      </c>
      <c r="D3" s="1">
        <v>17.09</v>
      </c>
      <c r="E3" s="1">
        <v>6.96</v>
      </c>
      <c r="F3" s="1">
        <v>0.0</v>
      </c>
      <c r="G3" s="1">
        <v>6.96</v>
      </c>
      <c r="H3" s="1">
        <v>160.0</v>
      </c>
      <c r="I3" s="1">
        <v>23.0</v>
      </c>
      <c r="J3" s="1">
        <v>23.0</v>
      </c>
      <c r="K3" s="1" t="s">
        <v>43</v>
      </c>
      <c r="L3" s="1">
        <v>-160.0</v>
      </c>
      <c r="M3" s="1">
        <v>0.0</v>
      </c>
    </row>
    <row r="4">
      <c r="A4" s="1" t="s">
        <v>41</v>
      </c>
      <c r="B4" s="1" t="s">
        <v>42</v>
      </c>
      <c r="C4" s="1">
        <v>17.13</v>
      </c>
      <c r="D4" s="1">
        <v>23.09</v>
      </c>
      <c r="E4" s="1">
        <v>5.96</v>
      </c>
      <c r="F4" s="1">
        <v>0.0</v>
      </c>
      <c r="G4" s="1">
        <v>5.96</v>
      </c>
      <c r="H4" s="1">
        <v>160.0</v>
      </c>
      <c r="I4" s="1">
        <v>26.85</v>
      </c>
      <c r="J4" s="1">
        <v>26.85</v>
      </c>
      <c r="K4" s="1" t="s">
        <v>43</v>
      </c>
      <c r="L4" s="1">
        <v>-160.0</v>
      </c>
      <c r="M4" s="1">
        <v>0.0</v>
      </c>
    </row>
    <row r="5">
      <c r="A5" s="1" t="s">
        <v>41</v>
      </c>
      <c r="B5" s="1" t="s">
        <v>42</v>
      </c>
      <c r="C5" s="1">
        <v>23.15</v>
      </c>
      <c r="D5" s="1">
        <v>31.69</v>
      </c>
      <c r="E5" s="1">
        <v>8.54</v>
      </c>
      <c r="F5" s="1">
        <v>0.0</v>
      </c>
      <c r="G5" s="1">
        <v>8.54</v>
      </c>
      <c r="H5" s="1">
        <v>160.0</v>
      </c>
      <c r="I5" s="1">
        <v>18.74</v>
      </c>
      <c r="J5" s="1">
        <v>18.74</v>
      </c>
      <c r="K5" s="1" t="s">
        <v>43</v>
      </c>
      <c r="L5" s="1">
        <v>-160.0</v>
      </c>
      <c r="M5" s="1">
        <v>0.0</v>
      </c>
    </row>
    <row r="6">
      <c r="A6" s="1" t="s">
        <v>41</v>
      </c>
      <c r="B6" s="1" t="s">
        <v>42</v>
      </c>
      <c r="C6" s="1">
        <v>31.73</v>
      </c>
      <c r="D6" s="1">
        <v>38.41</v>
      </c>
      <c r="E6" s="1">
        <v>6.69</v>
      </c>
      <c r="F6" s="1">
        <v>0.0</v>
      </c>
      <c r="G6" s="1">
        <v>6.69</v>
      </c>
      <c r="H6" s="1">
        <v>160.0</v>
      </c>
      <c r="I6" s="1">
        <v>23.93</v>
      </c>
      <c r="J6" s="1">
        <v>23.93</v>
      </c>
      <c r="K6" s="1" t="s">
        <v>43</v>
      </c>
      <c r="L6" s="1">
        <v>-160.0</v>
      </c>
      <c r="M6" s="1">
        <v>0.0</v>
      </c>
    </row>
    <row r="7">
      <c r="A7" s="1" t="s">
        <v>41</v>
      </c>
      <c r="B7" s="1" t="s">
        <v>42</v>
      </c>
      <c r="C7" s="1">
        <v>38.44</v>
      </c>
      <c r="D7" s="1">
        <v>41.02</v>
      </c>
      <c r="E7" s="1">
        <v>2.58</v>
      </c>
      <c r="F7" s="1">
        <v>0.0</v>
      </c>
      <c r="G7" s="1">
        <v>2.58</v>
      </c>
      <c r="H7" s="1">
        <v>168.0</v>
      </c>
      <c r="I7" s="1">
        <v>65.07</v>
      </c>
      <c r="J7" s="1">
        <v>65.11</v>
      </c>
      <c r="K7" s="1" t="s">
        <v>44</v>
      </c>
      <c r="L7" s="1">
        <v>84.0</v>
      </c>
      <c r="M7" s="1">
        <v>84.0</v>
      </c>
    </row>
    <row r="8">
      <c r="A8" s="1" t="s">
        <v>41</v>
      </c>
      <c r="B8" s="1" t="s">
        <v>42</v>
      </c>
      <c r="C8" s="1">
        <v>42.04</v>
      </c>
      <c r="D8" s="1">
        <v>44.75</v>
      </c>
      <c r="E8" s="1">
        <v>2.71</v>
      </c>
      <c r="F8" s="1">
        <v>0.0</v>
      </c>
      <c r="G8" s="1">
        <v>2.7</v>
      </c>
      <c r="H8" s="1">
        <v>168.0</v>
      </c>
      <c r="I8" s="1">
        <v>62.08</v>
      </c>
      <c r="J8" s="1">
        <v>62.12</v>
      </c>
      <c r="K8" s="1" t="s">
        <v>44</v>
      </c>
      <c r="L8" s="1">
        <v>84.0</v>
      </c>
      <c r="M8" s="1">
        <v>84.0</v>
      </c>
    </row>
    <row r="9">
      <c r="A9" s="1" t="s">
        <v>41</v>
      </c>
      <c r="B9" s="1" t="s">
        <v>42</v>
      </c>
      <c r="C9" s="1">
        <v>44.95</v>
      </c>
      <c r="D9" s="1">
        <v>46.94</v>
      </c>
      <c r="E9" s="1">
        <v>1.99</v>
      </c>
      <c r="F9" s="1">
        <v>0.0</v>
      </c>
      <c r="G9" s="1">
        <v>1.99</v>
      </c>
      <c r="H9" s="1">
        <v>168.0</v>
      </c>
      <c r="I9" s="1">
        <v>84.48</v>
      </c>
      <c r="J9" s="1">
        <v>84.56</v>
      </c>
      <c r="K9" s="1" t="s">
        <v>44</v>
      </c>
      <c r="L9" s="1">
        <v>84.0</v>
      </c>
      <c r="M9" s="1">
        <v>84.0</v>
      </c>
    </row>
    <row r="10">
      <c r="A10" s="1" t="s">
        <v>41</v>
      </c>
      <c r="B10" s="1" t="s">
        <v>42</v>
      </c>
      <c r="C10" s="1">
        <v>47.13</v>
      </c>
      <c r="D10" s="1">
        <v>49.94</v>
      </c>
      <c r="E10" s="1">
        <v>2.81</v>
      </c>
      <c r="F10" s="1">
        <v>0.0</v>
      </c>
      <c r="G10" s="1">
        <v>2.81</v>
      </c>
      <c r="H10" s="1">
        <v>168.0</v>
      </c>
      <c r="I10" s="1">
        <v>59.69</v>
      </c>
      <c r="J10" s="1">
        <v>59.73</v>
      </c>
      <c r="K10" s="1" t="s">
        <v>44</v>
      </c>
      <c r="L10" s="1">
        <v>84.0</v>
      </c>
      <c r="M10" s="1">
        <v>84.0</v>
      </c>
    </row>
    <row r="11">
      <c r="A11" s="1" t="s">
        <v>41</v>
      </c>
      <c r="B11" s="1" t="s">
        <v>42</v>
      </c>
      <c r="C11" s="1">
        <v>50.13</v>
      </c>
      <c r="D11" s="1">
        <v>57.86</v>
      </c>
      <c r="E11" s="1">
        <v>7.73</v>
      </c>
      <c r="F11" s="1">
        <v>0.0</v>
      </c>
      <c r="G11" s="1">
        <v>7.73</v>
      </c>
      <c r="H11" s="1">
        <v>160.0</v>
      </c>
      <c r="I11" s="1">
        <v>20.7</v>
      </c>
      <c r="J11" s="1">
        <v>20.7</v>
      </c>
      <c r="K11" s="1" t="s">
        <v>43</v>
      </c>
      <c r="L11" s="1">
        <v>-160.0</v>
      </c>
      <c r="M11" s="1">
        <v>0.0</v>
      </c>
    </row>
    <row r="12">
      <c r="A12" s="1" t="s">
        <v>41</v>
      </c>
      <c r="B12" s="1" t="s">
        <v>42</v>
      </c>
      <c r="C12" s="1">
        <v>57.99</v>
      </c>
      <c r="D12" s="1">
        <v>68.45</v>
      </c>
      <c r="E12" s="1">
        <v>10.47</v>
      </c>
      <c r="F12" s="1">
        <v>0.0</v>
      </c>
      <c r="G12" s="1">
        <v>10.47</v>
      </c>
      <c r="H12" s="1">
        <v>160.0</v>
      </c>
      <c r="I12" s="1">
        <v>15.29</v>
      </c>
      <c r="J12" s="1">
        <v>15.29</v>
      </c>
      <c r="K12" s="1" t="s">
        <v>43</v>
      </c>
      <c r="L12" s="1">
        <v>-160.0</v>
      </c>
      <c r="M12" s="1">
        <v>0.0</v>
      </c>
    </row>
    <row r="13">
      <c r="A13" s="1" t="s">
        <v>41</v>
      </c>
      <c r="B13" s="1" t="s">
        <v>42</v>
      </c>
      <c r="C13" s="1">
        <v>68.5</v>
      </c>
      <c r="D13" s="1">
        <v>76.59</v>
      </c>
      <c r="E13" s="1">
        <v>8.09</v>
      </c>
      <c r="F13" s="1">
        <v>0.0</v>
      </c>
      <c r="G13" s="1">
        <v>8.09</v>
      </c>
      <c r="H13" s="1">
        <v>160.0</v>
      </c>
      <c r="I13" s="1">
        <v>19.79</v>
      </c>
      <c r="J13" s="1">
        <v>19.79</v>
      </c>
      <c r="K13" s="1" t="s">
        <v>43</v>
      </c>
      <c r="L13" s="1">
        <v>-160.0</v>
      </c>
      <c r="M13" s="1">
        <v>0.0</v>
      </c>
    </row>
    <row r="14">
      <c r="A14" s="1" t="s">
        <v>41</v>
      </c>
      <c r="B14" s="1" t="s">
        <v>42</v>
      </c>
      <c r="C14" s="1">
        <v>76.92</v>
      </c>
      <c r="D14" s="1">
        <v>86.15</v>
      </c>
      <c r="E14" s="1">
        <v>9.22</v>
      </c>
      <c r="F14" s="1">
        <v>0.0</v>
      </c>
      <c r="G14" s="1">
        <v>9.22</v>
      </c>
      <c r="H14" s="1">
        <v>160.0</v>
      </c>
      <c r="I14" s="1">
        <v>17.35</v>
      </c>
      <c r="J14" s="1">
        <v>17.35</v>
      </c>
      <c r="K14" s="1" t="s">
        <v>43</v>
      </c>
      <c r="L14" s="1">
        <v>-160.0</v>
      </c>
      <c r="M14" s="1">
        <v>0.0</v>
      </c>
    </row>
    <row r="15">
      <c r="A15" s="1" t="s">
        <v>41</v>
      </c>
      <c r="B15" s="1" t="s">
        <v>42</v>
      </c>
      <c r="C15" s="1">
        <v>86.18</v>
      </c>
      <c r="D15" s="1">
        <v>94.87</v>
      </c>
      <c r="E15" s="1">
        <v>8.69</v>
      </c>
      <c r="F15" s="1">
        <v>0.0</v>
      </c>
      <c r="G15" s="1">
        <v>8.69</v>
      </c>
      <c r="H15" s="1">
        <v>160.0</v>
      </c>
      <c r="I15" s="1">
        <v>18.41</v>
      </c>
      <c r="J15" s="1">
        <v>18.41</v>
      </c>
      <c r="K15" s="1" t="s">
        <v>43</v>
      </c>
      <c r="L15" s="1">
        <v>-160.0</v>
      </c>
      <c r="M15" s="1">
        <v>0.0</v>
      </c>
    </row>
    <row r="16">
      <c r="A16" s="1" t="s">
        <v>41</v>
      </c>
      <c r="B16" s="1" t="s">
        <v>42</v>
      </c>
      <c r="C16" s="1">
        <v>94.92</v>
      </c>
      <c r="D16" s="1">
        <v>96.71</v>
      </c>
      <c r="E16" s="1">
        <v>1.8</v>
      </c>
      <c r="F16" s="1">
        <v>0.0</v>
      </c>
      <c r="G16" s="1">
        <v>1.79</v>
      </c>
      <c r="H16" s="1">
        <v>168.0</v>
      </c>
      <c r="I16" s="1">
        <v>93.58</v>
      </c>
      <c r="J16" s="1">
        <v>93.66</v>
      </c>
      <c r="K16" s="1" t="s">
        <v>44</v>
      </c>
      <c r="L16" s="1">
        <v>84.0</v>
      </c>
      <c r="M16" s="1">
        <v>84.0</v>
      </c>
    </row>
    <row r="17">
      <c r="A17" s="1" t="s">
        <v>41</v>
      </c>
      <c r="B17" s="1" t="s">
        <v>42</v>
      </c>
      <c r="C17" s="1">
        <v>96.9</v>
      </c>
      <c r="D17" s="1">
        <v>98.91</v>
      </c>
      <c r="E17" s="1">
        <v>2.02</v>
      </c>
      <c r="F17" s="1">
        <v>0.0</v>
      </c>
      <c r="G17" s="1">
        <v>2.01</v>
      </c>
      <c r="H17" s="1">
        <v>168.0</v>
      </c>
      <c r="I17" s="1">
        <v>83.36</v>
      </c>
      <c r="J17" s="1">
        <v>83.43</v>
      </c>
      <c r="K17" s="1" t="s">
        <v>44</v>
      </c>
      <c r="L17" s="1">
        <v>84.0</v>
      </c>
      <c r="M17" s="1">
        <v>84.0</v>
      </c>
    </row>
    <row r="18">
      <c r="A18" s="1" t="s">
        <v>41</v>
      </c>
      <c r="B18" s="1" t="s">
        <v>42</v>
      </c>
      <c r="C18" s="1">
        <v>99.08</v>
      </c>
      <c r="D18" s="1">
        <v>101.78</v>
      </c>
      <c r="E18" s="1">
        <v>2.69</v>
      </c>
      <c r="F18" s="1">
        <v>0.0</v>
      </c>
      <c r="G18" s="1">
        <v>2.69</v>
      </c>
      <c r="H18" s="1">
        <v>168.0</v>
      </c>
      <c r="I18" s="1">
        <v>62.44</v>
      </c>
      <c r="J18" s="1">
        <v>62.47</v>
      </c>
      <c r="K18" s="1" t="s">
        <v>44</v>
      </c>
      <c r="L18" s="1">
        <v>84.0</v>
      </c>
      <c r="M18" s="1">
        <v>84.0</v>
      </c>
    </row>
    <row r="19">
      <c r="A19" s="1" t="s">
        <v>41</v>
      </c>
      <c r="B19" s="1" t="s">
        <v>42</v>
      </c>
      <c r="C19" s="1">
        <v>102.0</v>
      </c>
      <c r="D19" s="1">
        <v>103.94</v>
      </c>
      <c r="E19" s="1">
        <v>1.94</v>
      </c>
      <c r="F19" s="1">
        <v>0.0</v>
      </c>
      <c r="G19" s="1">
        <v>1.94</v>
      </c>
      <c r="H19" s="1">
        <v>168.0</v>
      </c>
      <c r="I19" s="1">
        <v>86.58</v>
      </c>
      <c r="J19" s="1">
        <v>86.65</v>
      </c>
      <c r="K19" s="1" t="s">
        <v>44</v>
      </c>
      <c r="L19" s="1">
        <v>84.0</v>
      </c>
      <c r="M19" s="1">
        <v>84.0</v>
      </c>
    </row>
    <row r="20">
      <c r="A20" s="1" t="s">
        <v>41</v>
      </c>
      <c r="B20" s="1" t="s">
        <v>42</v>
      </c>
      <c r="C20" s="1">
        <v>104.69</v>
      </c>
      <c r="D20" s="1">
        <v>111.19</v>
      </c>
      <c r="E20" s="1">
        <v>6.5</v>
      </c>
      <c r="F20" s="1">
        <v>0.0</v>
      </c>
      <c r="G20" s="1">
        <v>6.5</v>
      </c>
      <c r="H20" s="1">
        <v>160.0</v>
      </c>
      <c r="I20" s="1">
        <v>24.62</v>
      </c>
      <c r="J20" s="1">
        <v>24.62</v>
      </c>
      <c r="K20" s="1" t="s">
        <v>43</v>
      </c>
      <c r="L20" s="1">
        <v>-160.0</v>
      </c>
      <c r="M20" s="1">
        <v>0.0</v>
      </c>
    </row>
    <row r="21">
      <c r="A21" s="1" t="s">
        <v>41</v>
      </c>
      <c r="B21" s="1" t="s">
        <v>42</v>
      </c>
      <c r="C21" s="1">
        <v>111.43</v>
      </c>
      <c r="D21" s="1">
        <v>117.04</v>
      </c>
      <c r="E21" s="1">
        <v>5.61</v>
      </c>
      <c r="F21" s="1">
        <v>0.0</v>
      </c>
      <c r="G21" s="1">
        <v>5.61</v>
      </c>
      <c r="H21" s="1">
        <v>160.0</v>
      </c>
      <c r="I21" s="1">
        <v>28.53</v>
      </c>
      <c r="J21" s="1">
        <v>28.53</v>
      </c>
      <c r="K21" s="1" t="s">
        <v>43</v>
      </c>
      <c r="L21" s="1">
        <v>-160.0</v>
      </c>
      <c r="M21" s="1">
        <v>0.0</v>
      </c>
    </row>
    <row r="22">
      <c r="A22" s="1" t="s">
        <v>41</v>
      </c>
      <c r="B22" s="1" t="s">
        <v>42</v>
      </c>
      <c r="C22" s="1">
        <v>117.2</v>
      </c>
      <c r="D22" s="1">
        <v>125.9</v>
      </c>
      <c r="E22" s="1">
        <v>8.7</v>
      </c>
      <c r="F22" s="1">
        <v>0.0</v>
      </c>
      <c r="G22" s="1">
        <v>8.7</v>
      </c>
      <c r="H22" s="1">
        <v>160.0</v>
      </c>
      <c r="I22" s="1">
        <v>18.4</v>
      </c>
      <c r="J22" s="1">
        <v>18.4</v>
      </c>
      <c r="K22" s="1" t="s">
        <v>43</v>
      </c>
      <c r="L22" s="1">
        <v>-160.0</v>
      </c>
      <c r="M22" s="1">
        <v>0.0</v>
      </c>
    </row>
    <row r="23">
      <c r="A23" s="1" t="s">
        <v>41</v>
      </c>
      <c r="B23" s="1" t="s">
        <v>42</v>
      </c>
      <c r="C23" s="1">
        <v>125.94</v>
      </c>
      <c r="D23" s="1">
        <v>132.75</v>
      </c>
      <c r="E23" s="1">
        <v>6.81</v>
      </c>
      <c r="F23" s="1">
        <v>0.0</v>
      </c>
      <c r="G23" s="1">
        <v>6.81</v>
      </c>
      <c r="H23" s="1">
        <v>160.0</v>
      </c>
      <c r="I23" s="1">
        <v>23.5</v>
      </c>
      <c r="J23" s="1">
        <v>23.5</v>
      </c>
      <c r="K23" s="1" t="s">
        <v>43</v>
      </c>
      <c r="L23" s="1">
        <v>-160.0</v>
      </c>
      <c r="M23" s="1">
        <v>0.0</v>
      </c>
    </row>
    <row r="24">
      <c r="A24" s="1" t="s">
        <v>41</v>
      </c>
      <c r="B24" s="1" t="s">
        <v>42</v>
      </c>
      <c r="C24" s="1">
        <v>132.84</v>
      </c>
      <c r="D24" s="1">
        <v>141.94</v>
      </c>
      <c r="E24" s="1">
        <v>9.1</v>
      </c>
      <c r="F24" s="1">
        <v>0.0</v>
      </c>
      <c r="G24" s="1">
        <v>9.1</v>
      </c>
      <c r="H24" s="1">
        <v>160.0</v>
      </c>
      <c r="I24" s="1">
        <v>17.59</v>
      </c>
      <c r="J24" s="1">
        <v>17.59</v>
      </c>
      <c r="K24" s="1" t="s">
        <v>43</v>
      </c>
      <c r="L24" s="1">
        <v>-160.0</v>
      </c>
      <c r="M24" s="1">
        <v>0.0</v>
      </c>
    </row>
    <row r="25">
      <c r="A25" s="1" t="s">
        <v>41</v>
      </c>
      <c r="B25" s="1" t="s">
        <v>42</v>
      </c>
      <c r="C25" s="1">
        <v>142.1</v>
      </c>
      <c r="D25" s="1">
        <v>144.45</v>
      </c>
      <c r="E25" s="1">
        <v>2.35</v>
      </c>
      <c r="F25" s="1">
        <v>0.0</v>
      </c>
      <c r="G25" s="1">
        <v>2.35</v>
      </c>
      <c r="H25" s="1">
        <v>168.0</v>
      </c>
      <c r="I25" s="1">
        <v>71.51</v>
      </c>
      <c r="J25" s="1">
        <v>71.56</v>
      </c>
      <c r="K25" s="1" t="s">
        <v>44</v>
      </c>
      <c r="L25" s="1">
        <v>84.0</v>
      </c>
      <c r="M25" s="1">
        <v>84.0</v>
      </c>
    </row>
    <row r="26">
      <c r="A26" s="1" t="s">
        <v>41</v>
      </c>
      <c r="B26" s="1" t="s">
        <v>42</v>
      </c>
      <c r="C26" s="1">
        <v>144.62</v>
      </c>
      <c r="D26" s="1">
        <v>147.41</v>
      </c>
      <c r="E26" s="1">
        <v>2.79</v>
      </c>
      <c r="F26" s="1">
        <v>0.0</v>
      </c>
      <c r="G26" s="1">
        <v>2.79</v>
      </c>
      <c r="H26" s="1">
        <v>168.0</v>
      </c>
      <c r="I26" s="1">
        <v>60.12</v>
      </c>
      <c r="J26" s="1">
        <v>60.16</v>
      </c>
      <c r="K26" s="1" t="s">
        <v>44</v>
      </c>
      <c r="L26" s="1">
        <v>84.0</v>
      </c>
      <c r="M26" s="1">
        <v>84.0</v>
      </c>
    </row>
    <row r="27">
      <c r="A27" s="1" t="s">
        <v>41</v>
      </c>
      <c r="B27" s="1" t="s">
        <v>42</v>
      </c>
      <c r="C27" s="1">
        <v>147.76</v>
      </c>
      <c r="D27" s="1">
        <v>150.6</v>
      </c>
      <c r="E27" s="1">
        <v>2.84</v>
      </c>
      <c r="F27" s="1">
        <v>0.0</v>
      </c>
      <c r="G27" s="1">
        <v>2.83</v>
      </c>
      <c r="H27" s="1">
        <v>168.0</v>
      </c>
      <c r="I27" s="1">
        <v>59.24</v>
      </c>
      <c r="J27" s="1">
        <v>59.28</v>
      </c>
      <c r="K27" s="1" t="s">
        <v>44</v>
      </c>
      <c r="L27" s="1">
        <v>84.0</v>
      </c>
      <c r="M27" s="1">
        <v>84.0</v>
      </c>
    </row>
    <row r="28">
      <c r="A28" s="1" t="s">
        <v>41</v>
      </c>
      <c r="B28" s="1" t="s">
        <v>42</v>
      </c>
      <c r="C28" s="1">
        <v>150.94</v>
      </c>
      <c r="D28" s="1">
        <v>153.34</v>
      </c>
      <c r="E28" s="1">
        <v>2.4</v>
      </c>
      <c r="F28" s="1">
        <v>0.0</v>
      </c>
      <c r="G28" s="1">
        <v>2.4</v>
      </c>
      <c r="H28" s="1">
        <v>168.0</v>
      </c>
      <c r="I28" s="1">
        <v>69.93</v>
      </c>
      <c r="J28" s="1">
        <v>69.97</v>
      </c>
      <c r="K28" s="1" t="s">
        <v>44</v>
      </c>
      <c r="L28" s="1">
        <v>84.0</v>
      </c>
      <c r="M28" s="1">
        <v>84.0</v>
      </c>
    </row>
    <row r="29">
      <c r="A29" s="1" t="s">
        <v>41</v>
      </c>
      <c r="B29" s="1" t="s">
        <v>42</v>
      </c>
      <c r="C29" s="1">
        <v>153.69</v>
      </c>
      <c r="D29" s="1">
        <v>161.6</v>
      </c>
      <c r="E29" s="1">
        <v>7.92</v>
      </c>
      <c r="F29" s="1">
        <v>0.0</v>
      </c>
      <c r="G29" s="1">
        <v>7.92</v>
      </c>
      <c r="H29" s="1">
        <v>160.0</v>
      </c>
      <c r="I29" s="1">
        <v>20.21</v>
      </c>
      <c r="J29" s="1">
        <v>20.21</v>
      </c>
      <c r="K29" s="1" t="s">
        <v>43</v>
      </c>
      <c r="L29" s="1">
        <v>-160.0</v>
      </c>
      <c r="M29" s="1">
        <v>0.0</v>
      </c>
    </row>
    <row r="30">
      <c r="A30" s="1" t="s">
        <v>41</v>
      </c>
      <c r="B30" s="1" t="s">
        <v>42</v>
      </c>
      <c r="C30" s="1">
        <v>161.66</v>
      </c>
      <c r="D30" s="1">
        <v>169.13</v>
      </c>
      <c r="E30" s="1">
        <v>7.47</v>
      </c>
      <c r="F30" s="1">
        <v>0.0</v>
      </c>
      <c r="G30" s="1">
        <v>7.47</v>
      </c>
      <c r="H30" s="1">
        <v>160.0</v>
      </c>
      <c r="I30" s="1">
        <v>21.42</v>
      </c>
      <c r="J30" s="1">
        <v>21.42</v>
      </c>
      <c r="K30" s="1" t="s">
        <v>43</v>
      </c>
      <c r="L30" s="1">
        <v>-160.0</v>
      </c>
      <c r="M30" s="1">
        <v>0.0</v>
      </c>
    </row>
    <row r="31">
      <c r="A31" s="1" t="s">
        <v>41</v>
      </c>
      <c r="B31" s="1" t="s">
        <v>42</v>
      </c>
      <c r="C31" s="1">
        <v>169.15</v>
      </c>
      <c r="D31" s="1">
        <v>178.5</v>
      </c>
      <c r="E31" s="1">
        <v>9.35</v>
      </c>
      <c r="F31" s="1">
        <v>0.0</v>
      </c>
      <c r="G31" s="1">
        <v>9.35</v>
      </c>
      <c r="H31" s="1">
        <v>160.0</v>
      </c>
      <c r="I31" s="1">
        <v>17.11</v>
      </c>
      <c r="J31" s="1">
        <v>17.11</v>
      </c>
      <c r="K31" s="1" t="s">
        <v>43</v>
      </c>
      <c r="L31" s="1">
        <v>-160.0</v>
      </c>
      <c r="M31" s="1">
        <v>0.0</v>
      </c>
    </row>
    <row r="32">
      <c r="A32" s="1" t="s">
        <v>41</v>
      </c>
      <c r="B32" s="1" t="s">
        <v>42</v>
      </c>
      <c r="C32" s="1">
        <v>178.57</v>
      </c>
      <c r="D32" s="1">
        <v>183.51</v>
      </c>
      <c r="E32" s="1">
        <v>4.94</v>
      </c>
      <c r="F32" s="1">
        <v>0.0</v>
      </c>
      <c r="G32" s="1">
        <v>4.94</v>
      </c>
      <c r="H32" s="1">
        <v>160.0</v>
      </c>
      <c r="I32" s="1">
        <v>32.41</v>
      </c>
      <c r="J32" s="1">
        <v>32.41</v>
      </c>
      <c r="K32" s="1" t="s">
        <v>43</v>
      </c>
      <c r="L32" s="1">
        <v>-160.0</v>
      </c>
      <c r="M32" s="1">
        <v>0.0</v>
      </c>
    </row>
    <row r="33">
      <c r="A33" s="1" t="s">
        <v>41</v>
      </c>
      <c r="B33" s="1" t="s">
        <v>42</v>
      </c>
      <c r="C33" s="1">
        <v>183.52</v>
      </c>
      <c r="D33" s="1">
        <v>190.87</v>
      </c>
      <c r="E33" s="1">
        <v>7.35</v>
      </c>
      <c r="F33" s="1">
        <v>0.0</v>
      </c>
      <c r="G33" s="1">
        <v>7.35</v>
      </c>
      <c r="H33" s="1">
        <v>160.0</v>
      </c>
      <c r="I33" s="1">
        <v>21.78</v>
      </c>
      <c r="J33" s="1">
        <v>21.78</v>
      </c>
      <c r="K33" s="1" t="s">
        <v>43</v>
      </c>
      <c r="L33" s="1">
        <v>-160.0</v>
      </c>
      <c r="M33" s="1">
        <v>0.0</v>
      </c>
    </row>
    <row r="34">
      <c r="A34" s="1" t="s">
        <v>41</v>
      </c>
      <c r="B34" s="1" t="s">
        <v>42</v>
      </c>
      <c r="C34" s="1">
        <v>191.44</v>
      </c>
      <c r="D34" s="1">
        <v>193.71</v>
      </c>
      <c r="E34" s="1">
        <v>2.27</v>
      </c>
      <c r="F34" s="1">
        <v>0.0</v>
      </c>
      <c r="G34" s="1">
        <v>2.27</v>
      </c>
      <c r="H34" s="1">
        <v>168.0</v>
      </c>
      <c r="I34" s="1">
        <v>73.97</v>
      </c>
      <c r="J34" s="1">
        <v>74.02</v>
      </c>
      <c r="K34" s="1" t="s">
        <v>44</v>
      </c>
      <c r="L34" s="1">
        <v>84.0</v>
      </c>
      <c r="M34" s="1">
        <v>84.0</v>
      </c>
    </row>
    <row r="35">
      <c r="A35" s="1" t="s">
        <v>41</v>
      </c>
      <c r="B35" s="1" t="s">
        <v>42</v>
      </c>
      <c r="C35" s="1">
        <v>194.22</v>
      </c>
      <c r="D35" s="1">
        <v>196.79</v>
      </c>
      <c r="E35" s="1">
        <v>2.57</v>
      </c>
      <c r="F35" s="1">
        <v>0.0</v>
      </c>
      <c r="G35" s="1">
        <v>2.57</v>
      </c>
      <c r="H35" s="1">
        <v>168.0</v>
      </c>
      <c r="I35" s="1">
        <v>65.35</v>
      </c>
      <c r="J35" s="1">
        <v>65.4</v>
      </c>
      <c r="K35" s="1" t="s">
        <v>44</v>
      </c>
      <c r="L35" s="1">
        <v>84.0</v>
      </c>
      <c r="M35" s="1">
        <v>84.0</v>
      </c>
    </row>
    <row r="36">
      <c r="A36" s="1" t="s">
        <v>41</v>
      </c>
      <c r="B36" s="1" t="s">
        <v>42</v>
      </c>
      <c r="C36" s="1">
        <v>197.53</v>
      </c>
      <c r="D36" s="1">
        <v>200.41</v>
      </c>
      <c r="E36" s="1">
        <v>2.88</v>
      </c>
      <c r="F36" s="1">
        <v>0.0</v>
      </c>
      <c r="G36" s="1">
        <v>2.88</v>
      </c>
      <c r="H36" s="1">
        <v>168.0</v>
      </c>
      <c r="I36" s="1">
        <v>58.36</v>
      </c>
      <c r="J36" s="1">
        <v>58.4</v>
      </c>
      <c r="K36" s="1" t="s">
        <v>44</v>
      </c>
      <c r="L36" s="1">
        <v>84.0</v>
      </c>
      <c r="M36" s="1">
        <v>84.0</v>
      </c>
    </row>
    <row r="37">
      <c r="A37" s="1" t="s">
        <v>41</v>
      </c>
      <c r="B37" s="1" t="s">
        <v>42</v>
      </c>
      <c r="C37" s="1">
        <v>200.7</v>
      </c>
      <c r="D37" s="1">
        <v>203.02</v>
      </c>
      <c r="E37" s="1">
        <v>2.31</v>
      </c>
      <c r="F37" s="1">
        <v>0.0</v>
      </c>
      <c r="G37" s="1">
        <v>2.31</v>
      </c>
      <c r="H37" s="1">
        <v>168.0</v>
      </c>
      <c r="I37" s="1">
        <v>72.59</v>
      </c>
      <c r="J37" s="1">
        <v>72.66</v>
      </c>
      <c r="K37" s="1" t="s">
        <v>44</v>
      </c>
      <c r="L37" s="1">
        <v>84.0</v>
      </c>
      <c r="M37" s="1">
        <v>84.0</v>
      </c>
    </row>
    <row r="38">
      <c r="A38" s="1" t="s">
        <v>41</v>
      </c>
      <c r="B38" s="1" t="s">
        <v>42</v>
      </c>
      <c r="C38" s="1">
        <v>203.15</v>
      </c>
      <c r="D38" s="1">
        <v>210.34</v>
      </c>
      <c r="E38" s="1">
        <v>7.19</v>
      </c>
      <c r="F38" s="1">
        <v>0.0</v>
      </c>
      <c r="G38" s="1">
        <v>7.19</v>
      </c>
      <c r="H38" s="1">
        <v>160.0</v>
      </c>
      <c r="I38" s="1">
        <v>22.27</v>
      </c>
      <c r="J38" s="1">
        <v>22.27</v>
      </c>
      <c r="K38" s="1" t="s">
        <v>43</v>
      </c>
      <c r="L38" s="1">
        <v>-160.0</v>
      </c>
      <c r="M38" s="1">
        <v>0.0</v>
      </c>
    </row>
    <row r="39">
      <c r="A39" s="1" t="s">
        <v>41</v>
      </c>
      <c r="B39" s="1" t="s">
        <v>42</v>
      </c>
      <c r="C39" s="1">
        <v>210.45</v>
      </c>
      <c r="D39" s="1">
        <v>216.86</v>
      </c>
      <c r="E39" s="1">
        <v>6.41</v>
      </c>
      <c r="F39" s="1">
        <v>0.0</v>
      </c>
      <c r="G39" s="1">
        <v>6.41</v>
      </c>
      <c r="H39" s="1">
        <v>160.0</v>
      </c>
      <c r="I39" s="1">
        <v>24.97</v>
      </c>
      <c r="J39" s="1">
        <v>24.97</v>
      </c>
      <c r="K39" s="1" t="s">
        <v>43</v>
      </c>
      <c r="L39" s="1">
        <v>-160.0</v>
      </c>
      <c r="M39" s="1">
        <v>0.0</v>
      </c>
    </row>
    <row r="40">
      <c r="A40" s="1" t="s">
        <v>41</v>
      </c>
      <c r="B40" s="1" t="s">
        <v>42</v>
      </c>
      <c r="C40" s="1">
        <v>216.91</v>
      </c>
      <c r="D40" s="1">
        <v>224.51</v>
      </c>
      <c r="E40" s="1">
        <v>7.59</v>
      </c>
      <c r="F40" s="1">
        <v>0.0</v>
      </c>
      <c r="G40" s="1">
        <v>7.59</v>
      </c>
      <c r="H40" s="1">
        <v>160.0</v>
      </c>
      <c r="I40" s="1">
        <v>21.08</v>
      </c>
      <c r="J40" s="1">
        <v>21.08</v>
      </c>
      <c r="K40" s="1" t="s">
        <v>43</v>
      </c>
      <c r="L40" s="1">
        <v>-160.0</v>
      </c>
      <c r="M40" s="1">
        <v>0.0</v>
      </c>
    </row>
    <row r="41">
      <c r="A41" s="1" t="s">
        <v>41</v>
      </c>
      <c r="B41" s="1" t="s">
        <v>42</v>
      </c>
      <c r="C41" s="1">
        <v>224.6</v>
      </c>
      <c r="D41" s="1">
        <v>233.16</v>
      </c>
      <c r="E41" s="1">
        <v>8.56</v>
      </c>
      <c r="F41" s="1">
        <v>0.0</v>
      </c>
      <c r="G41" s="1">
        <v>8.56</v>
      </c>
      <c r="H41" s="1">
        <v>160.0</v>
      </c>
      <c r="I41" s="1">
        <v>18.68</v>
      </c>
      <c r="J41" s="1">
        <v>18.68</v>
      </c>
      <c r="K41" s="1" t="s">
        <v>43</v>
      </c>
      <c r="L41" s="1">
        <v>-160.0</v>
      </c>
      <c r="M41" s="1">
        <v>0.0</v>
      </c>
    </row>
    <row r="42">
      <c r="A42" s="1" t="s">
        <v>41</v>
      </c>
      <c r="B42" s="1" t="s">
        <v>42</v>
      </c>
      <c r="C42" s="1">
        <v>233.3</v>
      </c>
      <c r="D42" s="1">
        <v>240.41</v>
      </c>
      <c r="E42" s="1">
        <v>7.11</v>
      </c>
      <c r="F42" s="1">
        <v>0.0</v>
      </c>
      <c r="G42" s="1">
        <v>7.11</v>
      </c>
      <c r="H42" s="1">
        <v>160.0</v>
      </c>
      <c r="I42" s="1">
        <v>22.5</v>
      </c>
      <c r="J42" s="1">
        <v>22.5</v>
      </c>
      <c r="K42" s="1" t="s">
        <v>43</v>
      </c>
      <c r="L42" s="1">
        <v>-160.0</v>
      </c>
      <c r="M42" s="1">
        <v>0.0</v>
      </c>
    </row>
    <row r="43">
      <c r="A43" s="1" t="s">
        <v>41</v>
      </c>
      <c r="B43" s="1" t="s">
        <v>42</v>
      </c>
      <c r="C43" s="1">
        <v>240.45</v>
      </c>
      <c r="D43" s="1">
        <v>243.04</v>
      </c>
      <c r="E43" s="1">
        <v>2.59</v>
      </c>
      <c r="F43" s="1">
        <v>0.0</v>
      </c>
      <c r="G43" s="1">
        <v>2.59</v>
      </c>
      <c r="H43" s="1">
        <v>168.0</v>
      </c>
      <c r="I43" s="1">
        <v>64.8</v>
      </c>
      <c r="J43" s="1">
        <v>64.85</v>
      </c>
      <c r="K43" s="1" t="s">
        <v>44</v>
      </c>
      <c r="L43" s="1">
        <v>84.0</v>
      </c>
      <c r="M43" s="1">
        <v>84.0</v>
      </c>
    </row>
    <row r="44">
      <c r="A44" s="1" t="s">
        <v>41</v>
      </c>
      <c r="B44" s="1" t="s">
        <v>42</v>
      </c>
      <c r="C44" s="1">
        <v>243.37</v>
      </c>
      <c r="D44" s="1">
        <v>245.64</v>
      </c>
      <c r="E44" s="1">
        <v>2.27</v>
      </c>
      <c r="F44" s="1">
        <v>0.0</v>
      </c>
      <c r="G44" s="1">
        <v>2.27</v>
      </c>
      <c r="H44" s="1">
        <v>168.0</v>
      </c>
      <c r="I44" s="1">
        <v>73.97</v>
      </c>
      <c r="J44" s="1">
        <v>74.02</v>
      </c>
      <c r="K44" s="1" t="s">
        <v>44</v>
      </c>
      <c r="L44" s="1">
        <v>84.0</v>
      </c>
      <c r="M44" s="1">
        <v>84.0</v>
      </c>
    </row>
    <row r="45">
      <c r="A45" s="1" t="s">
        <v>41</v>
      </c>
      <c r="B45" s="1" t="s">
        <v>42</v>
      </c>
      <c r="C45" s="1">
        <v>245.83</v>
      </c>
      <c r="D45" s="1">
        <v>248.67</v>
      </c>
      <c r="E45" s="1">
        <v>2.84</v>
      </c>
      <c r="F45" s="1">
        <v>0.0</v>
      </c>
      <c r="G45" s="1">
        <v>2.84</v>
      </c>
      <c r="H45" s="1">
        <v>168.0</v>
      </c>
      <c r="I45" s="1">
        <v>59.12</v>
      </c>
      <c r="J45" s="1">
        <v>59.16</v>
      </c>
      <c r="K45" s="1" t="s">
        <v>44</v>
      </c>
      <c r="L45" s="1">
        <v>84.0</v>
      </c>
      <c r="M45" s="1">
        <v>84.0</v>
      </c>
    </row>
    <row r="46">
      <c r="A46" s="1" t="s">
        <v>41</v>
      </c>
      <c r="B46" s="1" t="s">
        <v>42</v>
      </c>
      <c r="C46" s="1">
        <v>249.02</v>
      </c>
      <c r="D46" s="1">
        <v>250.84</v>
      </c>
      <c r="E46" s="1">
        <v>1.82</v>
      </c>
      <c r="F46" s="1">
        <v>0.0</v>
      </c>
      <c r="G46" s="1">
        <v>1.81</v>
      </c>
      <c r="H46" s="1">
        <v>168.0</v>
      </c>
      <c r="I46" s="1">
        <v>92.53</v>
      </c>
      <c r="J46" s="1">
        <v>92.61</v>
      </c>
      <c r="K46" s="1" t="s">
        <v>44</v>
      </c>
      <c r="L46" s="1">
        <v>84.0</v>
      </c>
      <c r="M46" s="1">
        <v>84.0</v>
      </c>
    </row>
    <row r="47">
      <c r="A47" s="1" t="s">
        <v>41</v>
      </c>
      <c r="B47" s="1" t="s">
        <v>42</v>
      </c>
      <c r="C47" s="1">
        <v>251.01</v>
      </c>
      <c r="D47" s="1">
        <v>257.13</v>
      </c>
      <c r="E47" s="1">
        <v>6.12</v>
      </c>
      <c r="F47" s="1">
        <v>0.0</v>
      </c>
      <c r="G47" s="1">
        <v>6.12</v>
      </c>
      <c r="H47" s="1">
        <v>160.0</v>
      </c>
      <c r="I47" s="1">
        <v>26.13</v>
      </c>
      <c r="J47" s="1">
        <v>26.13</v>
      </c>
      <c r="K47" s="1" t="s">
        <v>43</v>
      </c>
      <c r="L47" s="1">
        <v>-160.0</v>
      </c>
      <c r="M47" s="1">
        <v>0.0</v>
      </c>
    </row>
    <row r="48">
      <c r="A48" s="1" t="s">
        <v>41</v>
      </c>
      <c r="B48" s="1" t="s">
        <v>42</v>
      </c>
      <c r="C48" s="1">
        <v>257.22</v>
      </c>
      <c r="D48" s="1">
        <v>263.44</v>
      </c>
      <c r="E48" s="1">
        <v>6.22</v>
      </c>
      <c r="F48" s="1">
        <v>0.0</v>
      </c>
      <c r="G48" s="1">
        <v>6.22</v>
      </c>
      <c r="H48" s="1">
        <v>160.0</v>
      </c>
      <c r="I48" s="1">
        <v>25.73</v>
      </c>
      <c r="J48" s="1">
        <v>25.73</v>
      </c>
      <c r="K48" s="1" t="s">
        <v>43</v>
      </c>
      <c r="L48" s="1">
        <v>-160.0</v>
      </c>
      <c r="M48" s="1">
        <v>0.0</v>
      </c>
    </row>
    <row r="49">
      <c r="A49" s="1" t="s">
        <v>41</v>
      </c>
      <c r="B49" s="1" t="s">
        <v>42</v>
      </c>
      <c r="C49" s="1">
        <v>263.49</v>
      </c>
      <c r="D49" s="1">
        <v>271.66</v>
      </c>
      <c r="E49" s="1">
        <v>8.17</v>
      </c>
      <c r="F49" s="1">
        <v>0.0</v>
      </c>
      <c r="G49" s="1">
        <v>8.17</v>
      </c>
      <c r="H49" s="1">
        <v>160.0</v>
      </c>
      <c r="I49" s="1">
        <v>19.59</v>
      </c>
      <c r="J49" s="1">
        <v>19.59</v>
      </c>
      <c r="K49" s="1" t="s">
        <v>43</v>
      </c>
      <c r="L49" s="1">
        <v>-160.0</v>
      </c>
      <c r="M49" s="1">
        <v>0.0</v>
      </c>
    </row>
    <row r="50">
      <c r="A50" s="1" t="s">
        <v>41</v>
      </c>
      <c r="B50" s="1" t="s">
        <v>42</v>
      </c>
      <c r="C50" s="1">
        <v>271.84</v>
      </c>
      <c r="D50" s="1">
        <v>278.34</v>
      </c>
      <c r="E50" s="1">
        <v>6.49</v>
      </c>
      <c r="F50" s="1">
        <v>0.0</v>
      </c>
      <c r="G50" s="1">
        <v>6.49</v>
      </c>
      <c r="H50" s="1">
        <v>160.0</v>
      </c>
      <c r="I50" s="1">
        <v>24.64</v>
      </c>
      <c r="J50" s="1">
        <v>24.64</v>
      </c>
      <c r="K50" s="1" t="s">
        <v>43</v>
      </c>
      <c r="L50" s="1">
        <v>-160.0</v>
      </c>
      <c r="M50" s="1">
        <v>0.0</v>
      </c>
    </row>
    <row r="51">
      <c r="A51" s="1" t="s">
        <v>41</v>
      </c>
      <c r="B51" s="1" t="s">
        <v>42</v>
      </c>
      <c r="C51" s="1">
        <v>278.42</v>
      </c>
      <c r="D51" s="1">
        <v>285.73</v>
      </c>
      <c r="E51" s="1">
        <v>7.3</v>
      </c>
      <c r="F51" s="1">
        <v>0.0</v>
      </c>
      <c r="G51" s="1">
        <v>7.3</v>
      </c>
      <c r="H51" s="1">
        <v>160.0</v>
      </c>
      <c r="I51" s="1">
        <v>21.91</v>
      </c>
      <c r="J51" s="1">
        <v>21.91</v>
      </c>
      <c r="K51" s="1" t="s">
        <v>43</v>
      </c>
      <c r="L51" s="1">
        <v>-160.0</v>
      </c>
      <c r="M51" s="1">
        <v>0.0</v>
      </c>
    </row>
    <row r="52">
      <c r="A52" s="1" t="s">
        <v>41</v>
      </c>
      <c r="B52" s="1" t="s">
        <v>42</v>
      </c>
      <c r="C52" s="1">
        <v>285.82</v>
      </c>
      <c r="D52" s="1">
        <v>288.0</v>
      </c>
      <c r="E52" s="1">
        <v>2.18</v>
      </c>
      <c r="F52" s="1">
        <v>0.0</v>
      </c>
      <c r="G52" s="1">
        <v>2.18</v>
      </c>
      <c r="H52" s="1">
        <v>168.0</v>
      </c>
      <c r="I52" s="1">
        <v>77.12</v>
      </c>
      <c r="J52" s="1">
        <v>77.18</v>
      </c>
      <c r="K52" s="1" t="s">
        <v>44</v>
      </c>
      <c r="L52" s="1">
        <v>84.0</v>
      </c>
      <c r="M52" s="1">
        <v>84.0</v>
      </c>
    </row>
    <row r="53">
      <c r="A53" s="1" t="s">
        <v>41</v>
      </c>
      <c r="B53" s="1" t="s">
        <v>42</v>
      </c>
      <c r="C53" s="1">
        <v>288.41</v>
      </c>
      <c r="D53" s="1">
        <v>290.3</v>
      </c>
      <c r="E53" s="1">
        <v>1.89</v>
      </c>
      <c r="F53" s="1">
        <v>0.0</v>
      </c>
      <c r="G53" s="1">
        <v>1.89</v>
      </c>
      <c r="H53" s="1">
        <v>168.0</v>
      </c>
      <c r="I53" s="1">
        <v>88.81</v>
      </c>
      <c r="J53" s="1">
        <v>88.92</v>
      </c>
      <c r="K53" s="1" t="s">
        <v>44</v>
      </c>
      <c r="L53" s="1">
        <v>84.0</v>
      </c>
      <c r="M53" s="1">
        <v>84.0</v>
      </c>
    </row>
    <row r="54">
      <c r="A54" s="1" t="s">
        <v>41</v>
      </c>
      <c r="B54" s="1" t="s">
        <v>42</v>
      </c>
      <c r="C54" s="1">
        <v>290.53</v>
      </c>
      <c r="D54" s="1">
        <v>293.44</v>
      </c>
      <c r="E54" s="1">
        <v>2.91</v>
      </c>
      <c r="F54" s="1">
        <v>0.0</v>
      </c>
      <c r="G54" s="1">
        <v>2.9</v>
      </c>
      <c r="H54" s="1">
        <v>168.0</v>
      </c>
      <c r="I54" s="1">
        <v>57.82</v>
      </c>
      <c r="J54" s="1">
        <v>57.86</v>
      </c>
      <c r="K54" s="1" t="s">
        <v>44</v>
      </c>
      <c r="L54" s="1">
        <v>84.0</v>
      </c>
      <c r="M54" s="1">
        <v>84.0</v>
      </c>
    </row>
    <row r="55">
      <c r="A55" s="1" t="s">
        <v>41</v>
      </c>
      <c r="B55" s="1" t="s">
        <v>42</v>
      </c>
      <c r="C55" s="1">
        <v>293.62</v>
      </c>
      <c r="D55" s="1">
        <v>296.39</v>
      </c>
      <c r="E55" s="1">
        <v>2.77</v>
      </c>
      <c r="F55" s="1">
        <v>0.0</v>
      </c>
      <c r="G55" s="1">
        <v>2.77</v>
      </c>
      <c r="H55" s="1">
        <v>168.0</v>
      </c>
      <c r="I55" s="1">
        <v>60.67</v>
      </c>
      <c r="J55" s="1">
        <v>60.71</v>
      </c>
      <c r="K55" s="1" t="s">
        <v>44</v>
      </c>
      <c r="L55" s="1">
        <v>84.0</v>
      </c>
      <c r="M55" s="1">
        <v>84.0</v>
      </c>
    </row>
    <row r="56">
      <c r="A56" s="1" t="s">
        <v>41</v>
      </c>
      <c r="B56" s="1" t="s">
        <v>42</v>
      </c>
      <c r="C56" s="1">
        <v>296.52</v>
      </c>
      <c r="D56" s="1">
        <v>304.1</v>
      </c>
      <c r="E56" s="1">
        <v>7.58</v>
      </c>
      <c r="F56" s="1">
        <v>0.0</v>
      </c>
      <c r="G56" s="1">
        <v>7.58</v>
      </c>
      <c r="H56" s="1">
        <v>160.0</v>
      </c>
      <c r="I56" s="1">
        <v>21.11</v>
      </c>
      <c r="J56" s="1">
        <v>21.11</v>
      </c>
      <c r="K56" s="1" t="s">
        <v>43</v>
      </c>
      <c r="L56" s="1">
        <v>-160.0</v>
      </c>
      <c r="M56" s="1">
        <v>0.0</v>
      </c>
    </row>
    <row r="57">
      <c r="A57" s="1" t="s">
        <v>41</v>
      </c>
      <c r="B57" s="1" t="s">
        <v>42</v>
      </c>
      <c r="C57" s="1">
        <v>304.17</v>
      </c>
      <c r="D57" s="1">
        <v>313.62</v>
      </c>
      <c r="E57" s="1">
        <v>9.46</v>
      </c>
      <c r="F57" s="1">
        <v>0.0</v>
      </c>
      <c r="G57" s="1">
        <v>9.46</v>
      </c>
      <c r="H57" s="1">
        <v>160.0</v>
      </c>
      <c r="I57" s="1">
        <v>16.92</v>
      </c>
      <c r="J57" s="1">
        <v>16.92</v>
      </c>
      <c r="K57" s="1" t="s">
        <v>43</v>
      </c>
      <c r="L57" s="1">
        <v>-160.0</v>
      </c>
      <c r="M57" s="1">
        <v>0.0</v>
      </c>
    </row>
    <row r="58">
      <c r="A58" s="1" t="s">
        <v>41</v>
      </c>
      <c r="B58" s="1" t="s">
        <v>42</v>
      </c>
      <c r="C58" s="1">
        <v>313.82</v>
      </c>
      <c r="D58" s="1">
        <v>321.28</v>
      </c>
      <c r="E58" s="1">
        <v>7.46</v>
      </c>
      <c r="F58" s="1">
        <v>0.0</v>
      </c>
      <c r="G58" s="1">
        <v>7.46</v>
      </c>
      <c r="H58" s="1">
        <v>160.0</v>
      </c>
      <c r="I58" s="1">
        <v>21.45</v>
      </c>
      <c r="J58" s="1">
        <v>21.45</v>
      </c>
      <c r="K58" s="1" t="s">
        <v>43</v>
      </c>
      <c r="L58" s="1">
        <v>-160.0</v>
      </c>
      <c r="M58" s="1">
        <v>0.0</v>
      </c>
    </row>
    <row r="59">
      <c r="A59" s="1" t="s">
        <v>41</v>
      </c>
      <c r="B59" s="1" t="s">
        <v>42</v>
      </c>
      <c r="C59" s="1">
        <v>321.88</v>
      </c>
      <c r="D59" s="1">
        <v>330.57</v>
      </c>
      <c r="E59" s="1">
        <v>8.7</v>
      </c>
      <c r="F59" s="1">
        <v>0.0</v>
      </c>
      <c r="G59" s="1">
        <v>8.7</v>
      </c>
      <c r="H59" s="1">
        <v>160.0</v>
      </c>
      <c r="I59" s="1">
        <v>18.4</v>
      </c>
      <c r="J59" s="1">
        <v>18.4</v>
      </c>
      <c r="K59" s="1" t="s">
        <v>43</v>
      </c>
      <c r="L59" s="1">
        <v>-160.0</v>
      </c>
      <c r="M59" s="1">
        <v>0.0</v>
      </c>
    </row>
    <row r="60">
      <c r="A60" s="1" t="s">
        <v>41</v>
      </c>
      <c r="B60" s="1" t="s">
        <v>42</v>
      </c>
      <c r="C60" s="1">
        <v>330.65</v>
      </c>
      <c r="D60" s="1">
        <v>338.7</v>
      </c>
      <c r="E60" s="1">
        <v>8.05</v>
      </c>
      <c r="F60" s="1">
        <v>0.0</v>
      </c>
      <c r="G60" s="1">
        <v>8.05</v>
      </c>
      <c r="H60" s="1">
        <v>160.0</v>
      </c>
      <c r="I60" s="1">
        <v>19.87</v>
      </c>
      <c r="J60" s="1">
        <v>19.87</v>
      </c>
      <c r="K60" s="1" t="s">
        <v>43</v>
      </c>
      <c r="L60" s="1">
        <v>-160.0</v>
      </c>
      <c r="M60" s="1">
        <v>0.0</v>
      </c>
    </row>
    <row r="61">
      <c r="A61" s="1" t="s">
        <v>41</v>
      </c>
      <c r="B61" s="1" t="s">
        <v>42</v>
      </c>
      <c r="C61" s="1">
        <v>338.72</v>
      </c>
      <c r="D61" s="1">
        <v>341.02</v>
      </c>
      <c r="E61" s="1">
        <v>2.3</v>
      </c>
      <c r="F61" s="1">
        <v>0.0</v>
      </c>
      <c r="G61" s="1">
        <v>2.3</v>
      </c>
      <c r="H61" s="1">
        <v>168.0</v>
      </c>
      <c r="I61" s="1">
        <v>73.02</v>
      </c>
      <c r="J61" s="1">
        <v>73.08</v>
      </c>
      <c r="K61" s="1" t="s">
        <v>44</v>
      </c>
      <c r="L61" s="1">
        <v>84.0</v>
      </c>
      <c r="M61" s="1">
        <v>84.0</v>
      </c>
    </row>
    <row r="62">
      <c r="A62" s="1" t="s">
        <v>41</v>
      </c>
      <c r="B62" s="1" t="s">
        <v>42</v>
      </c>
      <c r="C62" s="1">
        <v>341.58</v>
      </c>
      <c r="D62" s="1">
        <v>343.88</v>
      </c>
      <c r="E62" s="1">
        <v>2.3</v>
      </c>
      <c r="F62" s="1">
        <v>0.0</v>
      </c>
      <c r="G62" s="1">
        <v>2.3</v>
      </c>
      <c r="H62" s="1">
        <v>168.0</v>
      </c>
      <c r="I62" s="1">
        <v>73.11</v>
      </c>
      <c r="J62" s="1">
        <v>73.16</v>
      </c>
      <c r="K62" s="1" t="s">
        <v>44</v>
      </c>
      <c r="L62" s="1">
        <v>84.0</v>
      </c>
      <c r="M62" s="1">
        <v>84.0</v>
      </c>
    </row>
    <row r="63">
      <c r="A63" s="1" t="s">
        <v>41</v>
      </c>
      <c r="B63" s="1" t="s">
        <v>42</v>
      </c>
      <c r="C63" s="1">
        <v>344.1</v>
      </c>
      <c r="D63" s="1">
        <v>346.51</v>
      </c>
      <c r="E63" s="1">
        <v>2.41</v>
      </c>
      <c r="F63" s="1">
        <v>0.0</v>
      </c>
      <c r="G63" s="1">
        <v>2.41</v>
      </c>
      <c r="H63" s="1">
        <v>168.0</v>
      </c>
      <c r="I63" s="1">
        <v>69.68</v>
      </c>
      <c r="J63" s="1">
        <v>69.73</v>
      </c>
      <c r="K63" s="1" t="s">
        <v>44</v>
      </c>
      <c r="L63" s="1">
        <v>84.0</v>
      </c>
      <c r="M63" s="1">
        <v>84.0</v>
      </c>
    </row>
    <row r="64">
      <c r="A64" s="1" t="s">
        <v>41</v>
      </c>
      <c r="B64" s="1" t="s">
        <v>42</v>
      </c>
      <c r="C64" s="1">
        <v>346.77</v>
      </c>
      <c r="D64" s="1">
        <v>348.74</v>
      </c>
      <c r="E64" s="1">
        <v>1.97</v>
      </c>
      <c r="F64" s="1">
        <v>0.0</v>
      </c>
      <c r="G64" s="1">
        <v>1.97</v>
      </c>
      <c r="H64" s="1">
        <v>168.0</v>
      </c>
      <c r="I64" s="1">
        <v>85.4</v>
      </c>
      <c r="J64" s="1">
        <v>85.47</v>
      </c>
      <c r="K64" s="1" t="s">
        <v>44</v>
      </c>
      <c r="L64" s="1">
        <v>84.0</v>
      </c>
      <c r="M64" s="1">
        <v>84.0</v>
      </c>
    </row>
    <row r="65">
      <c r="A65" s="1" t="s">
        <v>41</v>
      </c>
      <c r="B65" s="1" t="s">
        <v>42</v>
      </c>
      <c r="C65" s="1">
        <v>349.01</v>
      </c>
      <c r="D65" s="1">
        <v>356.86</v>
      </c>
      <c r="E65" s="1">
        <v>7.85</v>
      </c>
      <c r="F65" s="1">
        <v>0.0</v>
      </c>
      <c r="G65" s="1">
        <v>7.85</v>
      </c>
      <c r="H65" s="1">
        <v>160.0</v>
      </c>
      <c r="I65" s="1">
        <v>20.37</v>
      </c>
      <c r="J65" s="1">
        <v>20.37</v>
      </c>
      <c r="K65" s="1" t="s">
        <v>43</v>
      </c>
      <c r="L65" s="1">
        <v>-160.0</v>
      </c>
      <c r="M65" s="1">
        <v>0.0</v>
      </c>
    </row>
    <row r="66">
      <c r="A66" s="1" t="s">
        <v>41</v>
      </c>
      <c r="B66" s="1" t="s">
        <v>42</v>
      </c>
      <c r="C66" s="1">
        <v>356.94</v>
      </c>
      <c r="D66" s="1">
        <v>364.8</v>
      </c>
      <c r="E66" s="1">
        <v>7.86</v>
      </c>
      <c r="F66" s="1">
        <v>0.0</v>
      </c>
      <c r="G66" s="1">
        <v>7.86</v>
      </c>
      <c r="H66" s="1">
        <v>160.0</v>
      </c>
      <c r="I66" s="1">
        <v>20.37</v>
      </c>
      <c r="J66" s="1">
        <v>20.37</v>
      </c>
      <c r="K66" s="1" t="s">
        <v>43</v>
      </c>
      <c r="L66" s="1">
        <v>-160.0</v>
      </c>
      <c r="M66" s="1">
        <v>0.0</v>
      </c>
    </row>
    <row r="67">
      <c r="A67" s="1" t="s">
        <v>41</v>
      </c>
      <c r="B67" s="1" t="s">
        <v>42</v>
      </c>
      <c r="C67" s="1">
        <v>365.09</v>
      </c>
      <c r="D67" s="1">
        <v>372.12</v>
      </c>
      <c r="E67" s="1">
        <v>7.04</v>
      </c>
      <c r="F67" s="1">
        <v>0.0</v>
      </c>
      <c r="G67" s="1">
        <v>7.04</v>
      </c>
      <c r="H67" s="1">
        <v>160.0</v>
      </c>
      <c r="I67" s="1">
        <v>22.73</v>
      </c>
      <c r="J67" s="1">
        <v>22.73</v>
      </c>
      <c r="K67" s="1" t="s">
        <v>43</v>
      </c>
      <c r="L67" s="1">
        <v>-160.0</v>
      </c>
      <c r="M67" s="1">
        <v>0.0</v>
      </c>
    </row>
    <row r="68">
      <c r="A68" s="1" t="s">
        <v>41</v>
      </c>
      <c r="B68" s="1" t="s">
        <v>42</v>
      </c>
      <c r="C68" s="1">
        <v>372.19</v>
      </c>
      <c r="D68" s="1">
        <v>380.55</v>
      </c>
      <c r="E68" s="1">
        <v>8.36</v>
      </c>
      <c r="F68" s="1">
        <v>0.0</v>
      </c>
      <c r="G68" s="1">
        <v>8.36</v>
      </c>
      <c r="H68" s="1">
        <v>160.0</v>
      </c>
      <c r="I68" s="1">
        <v>19.13</v>
      </c>
      <c r="J68" s="1">
        <v>19.13</v>
      </c>
      <c r="K68" s="1" t="s">
        <v>43</v>
      </c>
      <c r="L68" s="1">
        <v>-160.0</v>
      </c>
      <c r="M68" s="1">
        <v>0.0</v>
      </c>
    </row>
    <row r="69">
      <c r="A69" s="1" t="s">
        <v>41</v>
      </c>
      <c r="B69" s="1" t="s">
        <v>42</v>
      </c>
      <c r="C69" s="1">
        <v>380.72</v>
      </c>
      <c r="D69" s="1">
        <v>387.94</v>
      </c>
      <c r="E69" s="1">
        <v>7.22</v>
      </c>
      <c r="F69" s="1">
        <v>0.0</v>
      </c>
      <c r="G69" s="1">
        <v>7.22</v>
      </c>
      <c r="H69" s="1">
        <v>160.0</v>
      </c>
      <c r="I69" s="1">
        <v>22.15</v>
      </c>
      <c r="J69" s="1">
        <v>22.15</v>
      </c>
      <c r="K69" s="1" t="s">
        <v>43</v>
      </c>
      <c r="L69" s="1">
        <v>-160.0</v>
      </c>
      <c r="M69" s="1">
        <v>0.0</v>
      </c>
    </row>
    <row r="70">
      <c r="A70" s="1" t="s">
        <v>41</v>
      </c>
      <c r="B70" s="1" t="s">
        <v>42</v>
      </c>
      <c r="C70" s="1">
        <v>388.24</v>
      </c>
      <c r="D70" s="1">
        <v>390.94</v>
      </c>
      <c r="E70" s="1">
        <v>2.7</v>
      </c>
      <c r="F70" s="1">
        <v>0.0</v>
      </c>
      <c r="G70" s="1">
        <v>2.7</v>
      </c>
      <c r="H70" s="1">
        <v>168.0</v>
      </c>
      <c r="I70" s="1">
        <v>62.11</v>
      </c>
      <c r="J70" s="1">
        <v>62.15</v>
      </c>
      <c r="K70" s="1" t="s">
        <v>44</v>
      </c>
      <c r="L70" s="1">
        <v>84.0</v>
      </c>
      <c r="M70" s="1">
        <v>84.0</v>
      </c>
    </row>
    <row r="71">
      <c r="A71" s="1" t="s">
        <v>41</v>
      </c>
      <c r="B71" s="1" t="s">
        <v>42</v>
      </c>
      <c r="C71" s="1">
        <v>391.25</v>
      </c>
      <c r="D71" s="1">
        <v>394.27</v>
      </c>
      <c r="E71" s="1">
        <v>3.02</v>
      </c>
      <c r="F71" s="1">
        <v>0.0</v>
      </c>
      <c r="G71" s="1">
        <v>3.02</v>
      </c>
      <c r="H71" s="1">
        <v>168.0</v>
      </c>
      <c r="I71" s="1">
        <v>55.57</v>
      </c>
      <c r="J71" s="1">
        <v>55.6</v>
      </c>
      <c r="K71" s="1" t="s">
        <v>44</v>
      </c>
      <c r="L71" s="1">
        <v>84.0</v>
      </c>
      <c r="M71" s="1">
        <v>84.0</v>
      </c>
    </row>
    <row r="72">
      <c r="A72" s="1" t="s">
        <v>41</v>
      </c>
      <c r="B72" s="1" t="s">
        <v>42</v>
      </c>
      <c r="C72" s="1">
        <v>394.42</v>
      </c>
      <c r="D72" s="1">
        <v>396.8</v>
      </c>
      <c r="E72" s="1">
        <v>2.38</v>
      </c>
      <c r="F72" s="1">
        <v>0.0</v>
      </c>
      <c r="G72" s="1">
        <v>2.38</v>
      </c>
      <c r="H72" s="1">
        <v>168.0</v>
      </c>
      <c r="I72" s="1">
        <v>70.45</v>
      </c>
      <c r="J72" s="1">
        <v>70.5</v>
      </c>
      <c r="K72" s="1" t="s">
        <v>44</v>
      </c>
      <c r="L72" s="1">
        <v>84.0</v>
      </c>
      <c r="M72" s="1">
        <v>84.0</v>
      </c>
    </row>
    <row r="73">
      <c r="A73" s="1" t="s">
        <v>41</v>
      </c>
      <c r="B73" s="1" t="s">
        <v>42</v>
      </c>
      <c r="C73" s="1">
        <v>397.21</v>
      </c>
      <c r="D73" s="1">
        <v>399.78</v>
      </c>
      <c r="E73" s="1">
        <v>2.57</v>
      </c>
      <c r="F73" s="1">
        <v>0.0</v>
      </c>
      <c r="G73" s="1">
        <v>2.57</v>
      </c>
      <c r="H73" s="1">
        <v>168.0</v>
      </c>
      <c r="I73" s="1">
        <v>65.42</v>
      </c>
      <c r="J73" s="1">
        <v>65.46</v>
      </c>
      <c r="K73" s="1" t="s">
        <v>44</v>
      </c>
      <c r="L73" s="1">
        <v>84.0</v>
      </c>
      <c r="M73" s="1">
        <v>84.0</v>
      </c>
    </row>
    <row r="74">
      <c r="A74" s="1" t="s">
        <v>41</v>
      </c>
      <c r="B74" s="1" t="s">
        <v>42</v>
      </c>
      <c r="C74" s="1">
        <v>400.2</v>
      </c>
      <c r="D74" s="1">
        <v>406.14</v>
      </c>
      <c r="E74" s="1">
        <v>5.94</v>
      </c>
      <c r="F74" s="1">
        <v>0.0</v>
      </c>
      <c r="G74" s="1">
        <v>5.94</v>
      </c>
      <c r="H74" s="1">
        <v>160.0</v>
      </c>
      <c r="I74" s="1">
        <v>26.94</v>
      </c>
      <c r="J74" s="1">
        <v>26.94</v>
      </c>
      <c r="K74" s="1" t="s">
        <v>43</v>
      </c>
      <c r="L74" s="1">
        <v>-160.0</v>
      </c>
      <c r="M74" s="1">
        <v>0.0</v>
      </c>
    </row>
    <row r="75">
      <c r="A75" s="1" t="s">
        <v>41</v>
      </c>
      <c r="B75" s="1" t="s">
        <v>42</v>
      </c>
      <c r="C75" s="1">
        <v>406.2</v>
      </c>
      <c r="D75" s="1">
        <v>413.47</v>
      </c>
      <c r="E75" s="1">
        <v>7.28</v>
      </c>
      <c r="F75" s="1">
        <v>0.0</v>
      </c>
      <c r="G75" s="1">
        <v>7.28</v>
      </c>
      <c r="H75" s="1">
        <v>160.0</v>
      </c>
      <c r="I75" s="1">
        <v>21.99</v>
      </c>
      <c r="J75" s="1">
        <v>21.99</v>
      </c>
      <c r="K75" s="1" t="s">
        <v>43</v>
      </c>
      <c r="L75" s="1">
        <v>-160.0</v>
      </c>
      <c r="M75" s="1">
        <v>0.0</v>
      </c>
    </row>
    <row r="76">
      <c r="A76" s="1" t="s">
        <v>41</v>
      </c>
      <c r="B76" s="1" t="s">
        <v>42</v>
      </c>
      <c r="C76" s="1">
        <v>413.55</v>
      </c>
      <c r="D76" s="1">
        <v>420.24</v>
      </c>
      <c r="E76" s="1">
        <v>6.69</v>
      </c>
      <c r="F76" s="1">
        <v>0.0</v>
      </c>
      <c r="G76" s="1">
        <v>6.69</v>
      </c>
      <c r="H76" s="1">
        <v>160.0</v>
      </c>
      <c r="I76" s="1">
        <v>23.92</v>
      </c>
      <c r="J76" s="1">
        <v>23.92</v>
      </c>
      <c r="K76" s="1" t="s">
        <v>43</v>
      </c>
      <c r="L76" s="1">
        <v>-160.0</v>
      </c>
      <c r="M76" s="1">
        <v>0.0</v>
      </c>
    </row>
    <row r="77">
      <c r="A77" s="1" t="s">
        <v>41</v>
      </c>
      <c r="B77" s="1" t="s">
        <v>42</v>
      </c>
      <c r="C77" s="1">
        <v>420.33</v>
      </c>
      <c r="D77" s="1">
        <v>427.06</v>
      </c>
      <c r="E77" s="1">
        <v>6.72</v>
      </c>
      <c r="F77" s="1">
        <v>0.0</v>
      </c>
      <c r="G77" s="1">
        <v>6.72</v>
      </c>
      <c r="H77" s="1">
        <v>160.0</v>
      </c>
      <c r="I77" s="1">
        <v>23.8</v>
      </c>
      <c r="J77" s="1">
        <v>23.8</v>
      </c>
      <c r="K77" s="1" t="s">
        <v>43</v>
      </c>
      <c r="L77" s="1">
        <v>-160.0</v>
      </c>
      <c r="M77" s="1">
        <v>0.0</v>
      </c>
    </row>
    <row r="78">
      <c r="A78" s="1" t="s">
        <v>41</v>
      </c>
      <c r="B78" s="1" t="s">
        <v>42</v>
      </c>
      <c r="C78" s="1">
        <v>427.09</v>
      </c>
      <c r="D78" s="1">
        <v>435.0</v>
      </c>
      <c r="E78" s="1">
        <v>7.91</v>
      </c>
      <c r="F78" s="1">
        <v>0.0</v>
      </c>
      <c r="G78" s="1">
        <v>7.91</v>
      </c>
      <c r="H78" s="1">
        <v>160.0</v>
      </c>
      <c r="I78" s="1">
        <v>20.23</v>
      </c>
      <c r="J78" s="1">
        <v>20.23</v>
      </c>
      <c r="K78" s="1" t="s">
        <v>43</v>
      </c>
      <c r="L78" s="1">
        <v>-160.0</v>
      </c>
      <c r="M78" s="1">
        <v>0.0</v>
      </c>
    </row>
    <row r="79">
      <c r="A79" s="1" t="s">
        <v>41</v>
      </c>
      <c r="B79" s="1" t="s">
        <v>42</v>
      </c>
      <c r="C79" s="1">
        <v>435.05</v>
      </c>
      <c r="D79" s="1">
        <v>437.89</v>
      </c>
      <c r="E79" s="1">
        <v>2.84</v>
      </c>
      <c r="F79" s="1">
        <v>0.0</v>
      </c>
      <c r="G79" s="1">
        <v>2.84</v>
      </c>
      <c r="H79" s="1">
        <v>168.0</v>
      </c>
      <c r="I79" s="1">
        <v>59.08</v>
      </c>
      <c r="J79" s="1">
        <v>59.12</v>
      </c>
      <c r="K79" s="1" t="s">
        <v>44</v>
      </c>
      <c r="L79" s="1">
        <v>84.0</v>
      </c>
      <c r="M79" s="1">
        <v>84.0</v>
      </c>
    </row>
    <row r="80">
      <c r="A80" s="1" t="s">
        <v>41</v>
      </c>
      <c r="B80" s="1" t="s">
        <v>42</v>
      </c>
      <c r="C80" s="1">
        <v>438.25</v>
      </c>
      <c r="D80" s="1">
        <v>440.37</v>
      </c>
      <c r="E80" s="1">
        <v>2.12</v>
      </c>
      <c r="F80" s="1">
        <v>0.0</v>
      </c>
      <c r="G80" s="1">
        <v>2.12</v>
      </c>
      <c r="H80" s="1">
        <v>168.0</v>
      </c>
      <c r="I80" s="1">
        <v>79.36</v>
      </c>
      <c r="J80" s="1">
        <v>79.41</v>
      </c>
      <c r="K80" s="1" t="s">
        <v>44</v>
      </c>
      <c r="L80" s="1">
        <v>84.0</v>
      </c>
      <c r="M80" s="1">
        <v>84.0</v>
      </c>
    </row>
    <row r="81">
      <c r="A81" s="1" t="s">
        <v>41</v>
      </c>
      <c r="B81" s="1" t="s">
        <v>42</v>
      </c>
      <c r="C81" s="1">
        <v>440.51</v>
      </c>
      <c r="D81" s="1">
        <v>443.19</v>
      </c>
      <c r="E81" s="1">
        <v>2.67</v>
      </c>
      <c r="F81" s="1">
        <v>0.0</v>
      </c>
      <c r="G81" s="1">
        <v>2.67</v>
      </c>
      <c r="H81" s="1">
        <v>168.0</v>
      </c>
      <c r="I81" s="1">
        <v>62.86</v>
      </c>
      <c r="J81" s="1">
        <v>62.91</v>
      </c>
      <c r="K81" s="1" t="s">
        <v>44</v>
      </c>
      <c r="L81" s="1">
        <v>84.0</v>
      </c>
      <c r="M81" s="1">
        <v>84.0</v>
      </c>
    </row>
    <row r="82">
      <c r="A82" s="1" t="s">
        <v>41</v>
      </c>
      <c r="B82" s="1" t="s">
        <v>42</v>
      </c>
      <c r="C82" s="1">
        <v>443.44</v>
      </c>
      <c r="D82" s="1">
        <v>451.56</v>
      </c>
      <c r="E82" s="1">
        <v>8.12</v>
      </c>
      <c r="F82" s="1">
        <v>0.0</v>
      </c>
      <c r="G82" s="1">
        <v>8.12</v>
      </c>
      <c r="H82" s="1">
        <v>160.0</v>
      </c>
      <c r="I82" s="1">
        <v>19.69</v>
      </c>
      <c r="J82" s="1">
        <v>19.69</v>
      </c>
      <c r="K82" s="1" t="s">
        <v>43</v>
      </c>
      <c r="L82" s="1">
        <v>-160.0</v>
      </c>
      <c r="M82" s="1">
        <v>0.0</v>
      </c>
    </row>
    <row r="83">
      <c r="A83" s="1" t="s">
        <v>41</v>
      </c>
      <c r="B83" s="1" t="s">
        <v>42</v>
      </c>
      <c r="C83" s="1">
        <v>451.78</v>
      </c>
      <c r="D83" s="1">
        <v>454.63</v>
      </c>
      <c r="E83" s="1">
        <v>2.85</v>
      </c>
      <c r="F83" s="1">
        <v>0.0</v>
      </c>
      <c r="G83" s="1">
        <v>2.85</v>
      </c>
      <c r="H83" s="1">
        <v>168.0</v>
      </c>
      <c r="I83" s="1">
        <v>58.9</v>
      </c>
      <c r="J83" s="1">
        <v>58.94</v>
      </c>
      <c r="K83" s="1" t="s">
        <v>44</v>
      </c>
      <c r="L83" s="1">
        <v>84.0</v>
      </c>
      <c r="M83" s="1">
        <v>84.0</v>
      </c>
    </row>
    <row r="84">
      <c r="A84" s="1" t="s">
        <v>41</v>
      </c>
      <c r="B84" s="1" t="s">
        <v>42</v>
      </c>
      <c r="C84" s="1">
        <v>454.8</v>
      </c>
      <c r="D84" s="1">
        <v>463.62</v>
      </c>
      <c r="E84" s="1">
        <v>8.83</v>
      </c>
      <c r="F84" s="1">
        <v>0.0</v>
      </c>
      <c r="G84" s="1">
        <v>8.83</v>
      </c>
      <c r="H84" s="1">
        <v>160.0</v>
      </c>
      <c r="I84" s="1">
        <v>18.13</v>
      </c>
      <c r="J84" s="1">
        <v>18.13</v>
      </c>
      <c r="K84" s="1" t="s">
        <v>43</v>
      </c>
      <c r="L84" s="1">
        <v>-160.0</v>
      </c>
      <c r="M84" s="1">
        <v>0.0</v>
      </c>
    </row>
    <row r="85">
      <c r="A85" s="1" t="s">
        <v>41</v>
      </c>
      <c r="B85" s="1" t="s">
        <v>42</v>
      </c>
      <c r="C85" s="1">
        <v>463.74</v>
      </c>
      <c r="D85" s="1">
        <v>472.06</v>
      </c>
      <c r="E85" s="1">
        <v>8.31</v>
      </c>
      <c r="F85" s="1">
        <v>0.0</v>
      </c>
      <c r="G85" s="1">
        <v>8.31</v>
      </c>
      <c r="H85" s="1">
        <v>160.0</v>
      </c>
      <c r="I85" s="1">
        <v>19.24</v>
      </c>
      <c r="J85" s="1">
        <v>19.24</v>
      </c>
      <c r="K85" s="1" t="s">
        <v>43</v>
      </c>
      <c r="L85" s="1">
        <v>-160.0</v>
      </c>
      <c r="M85" s="1">
        <v>0.0</v>
      </c>
    </row>
    <row r="86">
      <c r="A86" s="1" t="s">
        <v>41</v>
      </c>
      <c r="B86" s="1" t="s">
        <v>42</v>
      </c>
      <c r="C86" s="1">
        <v>472.15</v>
      </c>
      <c r="D86" s="1">
        <v>478.22</v>
      </c>
      <c r="E86" s="1">
        <v>6.07</v>
      </c>
      <c r="F86" s="1">
        <v>0.0</v>
      </c>
      <c r="G86" s="1">
        <v>6.07</v>
      </c>
      <c r="H86" s="1">
        <v>160.0</v>
      </c>
      <c r="I86" s="1">
        <v>26.36</v>
      </c>
      <c r="J86" s="1">
        <v>26.36</v>
      </c>
      <c r="K86" s="1" t="s">
        <v>43</v>
      </c>
      <c r="L86" s="1">
        <v>-160.0</v>
      </c>
      <c r="M86" s="1">
        <v>0.0</v>
      </c>
    </row>
    <row r="87">
      <c r="A87" s="1" t="s">
        <v>41</v>
      </c>
      <c r="B87" s="1" t="s">
        <v>42</v>
      </c>
      <c r="C87" s="1">
        <v>478.32</v>
      </c>
      <c r="D87" s="1">
        <v>484.55</v>
      </c>
      <c r="E87" s="1">
        <v>6.23</v>
      </c>
      <c r="F87" s="1">
        <v>0.0</v>
      </c>
      <c r="G87" s="1">
        <v>6.23</v>
      </c>
      <c r="H87" s="1">
        <v>160.0</v>
      </c>
      <c r="I87" s="1">
        <v>25.7</v>
      </c>
      <c r="J87" s="1">
        <v>25.7</v>
      </c>
      <c r="K87" s="1" t="s">
        <v>43</v>
      </c>
      <c r="L87" s="1">
        <v>-160.0</v>
      </c>
      <c r="M87" s="1">
        <v>0.0</v>
      </c>
    </row>
    <row r="88">
      <c r="A88" s="1" t="s">
        <v>41</v>
      </c>
      <c r="B88" s="1" t="s">
        <v>42</v>
      </c>
      <c r="C88" s="1">
        <v>484.82</v>
      </c>
      <c r="D88" s="1">
        <v>487.62</v>
      </c>
      <c r="E88" s="1">
        <v>2.8</v>
      </c>
      <c r="F88" s="1">
        <v>0.0</v>
      </c>
      <c r="G88" s="1">
        <v>2.8</v>
      </c>
      <c r="H88" s="1">
        <v>168.0</v>
      </c>
      <c r="I88" s="1">
        <v>59.97</v>
      </c>
      <c r="J88" s="1">
        <v>60.0</v>
      </c>
      <c r="K88" s="1" t="s">
        <v>44</v>
      </c>
      <c r="L88" s="1">
        <v>84.0</v>
      </c>
      <c r="M88" s="1">
        <v>84.0</v>
      </c>
    </row>
    <row r="89">
      <c r="A89" s="1" t="s">
        <v>41</v>
      </c>
      <c r="B89" s="1" t="s">
        <v>42</v>
      </c>
      <c r="C89" s="1">
        <v>488.33</v>
      </c>
      <c r="D89" s="1">
        <v>490.15</v>
      </c>
      <c r="E89" s="1">
        <v>1.82</v>
      </c>
      <c r="F89" s="1">
        <v>0.0</v>
      </c>
      <c r="G89" s="1">
        <v>1.82</v>
      </c>
      <c r="H89" s="1">
        <v>168.0</v>
      </c>
      <c r="I89" s="1">
        <v>92.34</v>
      </c>
      <c r="J89" s="1">
        <v>92.4</v>
      </c>
      <c r="K89" s="1" t="s">
        <v>44</v>
      </c>
      <c r="L89" s="1">
        <v>84.0</v>
      </c>
      <c r="M89" s="1">
        <v>84.0</v>
      </c>
    </row>
    <row r="90">
      <c r="A90" s="1" t="s">
        <v>41</v>
      </c>
      <c r="B90" s="1" t="s">
        <v>42</v>
      </c>
      <c r="C90" s="1">
        <v>490.55</v>
      </c>
      <c r="D90" s="1">
        <v>493.51</v>
      </c>
      <c r="E90" s="1">
        <v>2.95</v>
      </c>
      <c r="F90" s="1">
        <v>0.0</v>
      </c>
      <c r="G90" s="1">
        <v>2.95</v>
      </c>
      <c r="H90" s="1">
        <v>168.0</v>
      </c>
      <c r="I90" s="1">
        <v>56.92</v>
      </c>
      <c r="J90" s="1">
        <v>56.94</v>
      </c>
      <c r="K90" s="1" t="s">
        <v>44</v>
      </c>
      <c r="L90" s="1">
        <v>84.0</v>
      </c>
      <c r="M90" s="1">
        <v>84.0</v>
      </c>
    </row>
    <row r="91">
      <c r="A91" s="1" t="s">
        <v>41</v>
      </c>
      <c r="B91" s="1" t="s">
        <v>42</v>
      </c>
      <c r="C91" s="1">
        <v>493.67</v>
      </c>
      <c r="D91" s="1">
        <v>496.23</v>
      </c>
      <c r="E91" s="1">
        <v>2.56</v>
      </c>
      <c r="F91" s="1">
        <v>0.0</v>
      </c>
      <c r="G91" s="1">
        <v>2.56</v>
      </c>
      <c r="H91" s="1">
        <v>168.0</v>
      </c>
      <c r="I91" s="1">
        <v>65.61</v>
      </c>
      <c r="J91" s="1">
        <v>65.65</v>
      </c>
      <c r="K91" s="1" t="s">
        <v>44</v>
      </c>
      <c r="L91" s="1">
        <v>84.0</v>
      </c>
      <c r="M91" s="1">
        <v>84.0</v>
      </c>
    </row>
    <row r="92">
      <c r="A92" s="1" t="s">
        <v>41</v>
      </c>
      <c r="B92" s="1" t="s">
        <v>42</v>
      </c>
      <c r="C92" s="1">
        <v>496.49</v>
      </c>
      <c r="D92" s="1">
        <v>506.65</v>
      </c>
      <c r="E92" s="1">
        <v>10.17</v>
      </c>
      <c r="F92" s="1">
        <v>0.0</v>
      </c>
      <c r="G92" s="1">
        <v>10.17</v>
      </c>
      <c r="H92" s="1">
        <v>160.0</v>
      </c>
      <c r="I92" s="1">
        <v>15.74</v>
      </c>
      <c r="J92" s="1">
        <v>15.74</v>
      </c>
      <c r="K92" s="1" t="s">
        <v>43</v>
      </c>
      <c r="L92" s="1">
        <v>-160.0</v>
      </c>
      <c r="M92" s="1">
        <v>0.0</v>
      </c>
    </row>
    <row r="93">
      <c r="A93" s="1" t="s">
        <v>41</v>
      </c>
      <c r="B93" s="1" t="s">
        <v>42</v>
      </c>
      <c r="C93" s="1">
        <v>506.84</v>
      </c>
      <c r="D93" s="1">
        <v>511.73</v>
      </c>
      <c r="E93" s="1">
        <v>4.89</v>
      </c>
      <c r="F93" s="1">
        <v>0.0</v>
      </c>
      <c r="G93" s="1">
        <v>4.89</v>
      </c>
      <c r="H93" s="1">
        <v>160.0</v>
      </c>
      <c r="I93" s="1">
        <v>32.75</v>
      </c>
      <c r="J93" s="1">
        <v>32.75</v>
      </c>
      <c r="K93" s="1" t="s">
        <v>43</v>
      </c>
      <c r="L93" s="1">
        <v>-160.0</v>
      </c>
      <c r="M93" s="1">
        <v>0.0</v>
      </c>
    </row>
    <row r="94">
      <c r="A94" s="1" t="s">
        <v>41</v>
      </c>
      <c r="B94" s="1" t="s">
        <v>42</v>
      </c>
      <c r="C94" s="1">
        <v>511.82</v>
      </c>
      <c r="D94" s="1">
        <v>520.36</v>
      </c>
      <c r="E94" s="1">
        <v>8.55</v>
      </c>
      <c r="F94" s="1">
        <v>0.0</v>
      </c>
      <c r="G94" s="1">
        <v>8.55</v>
      </c>
      <c r="H94" s="1">
        <v>160.0</v>
      </c>
      <c r="I94" s="1">
        <v>18.72</v>
      </c>
      <c r="J94" s="1">
        <v>18.72</v>
      </c>
      <c r="K94" s="1" t="s">
        <v>43</v>
      </c>
      <c r="L94" s="1">
        <v>-160.0</v>
      </c>
      <c r="M94" s="1">
        <v>0.0</v>
      </c>
    </row>
    <row r="95">
      <c r="A95" s="1" t="s">
        <v>41</v>
      </c>
      <c r="B95" s="1" t="s">
        <v>42</v>
      </c>
      <c r="C95" s="1">
        <v>520.71</v>
      </c>
      <c r="D95" s="1">
        <v>528.09</v>
      </c>
      <c r="E95" s="1">
        <v>7.38</v>
      </c>
      <c r="F95" s="1">
        <v>0.0</v>
      </c>
      <c r="G95" s="1">
        <v>7.38</v>
      </c>
      <c r="H95" s="1">
        <v>160.0</v>
      </c>
      <c r="I95" s="1">
        <v>21.67</v>
      </c>
      <c r="J95" s="1">
        <v>21.67</v>
      </c>
      <c r="K95" s="1" t="s">
        <v>43</v>
      </c>
      <c r="L95" s="1">
        <v>-160.0</v>
      </c>
      <c r="M95" s="1">
        <v>0.0</v>
      </c>
    </row>
    <row r="96">
      <c r="A96" s="1" t="s">
        <v>41</v>
      </c>
      <c r="B96" s="1" t="s">
        <v>42</v>
      </c>
      <c r="C96" s="1">
        <v>528.15</v>
      </c>
      <c r="D96" s="1">
        <v>533.31</v>
      </c>
      <c r="E96" s="1">
        <v>5.15</v>
      </c>
      <c r="F96" s="1">
        <v>0.0</v>
      </c>
      <c r="G96" s="1">
        <v>5.15</v>
      </c>
      <c r="H96" s="1">
        <v>160.0</v>
      </c>
      <c r="I96" s="1">
        <v>31.05</v>
      </c>
      <c r="J96" s="1">
        <v>31.05</v>
      </c>
      <c r="K96" s="1" t="s">
        <v>43</v>
      </c>
      <c r="L96" s="1">
        <v>-160.0</v>
      </c>
      <c r="M96" s="1">
        <v>0.0</v>
      </c>
    </row>
    <row r="97">
      <c r="A97" s="1" t="s">
        <v>41</v>
      </c>
      <c r="B97" s="1" t="s">
        <v>42</v>
      </c>
      <c r="C97" s="1">
        <v>533.44</v>
      </c>
      <c r="D97" s="1">
        <v>535.98</v>
      </c>
      <c r="E97" s="1">
        <v>2.54</v>
      </c>
      <c r="F97" s="1">
        <v>0.0</v>
      </c>
      <c r="G97" s="1">
        <v>2.53</v>
      </c>
      <c r="H97" s="1">
        <v>168.0</v>
      </c>
      <c r="I97" s="1">
        <v>66.26</v>
      </c>
      <c r="J97" s="1">
        <v>66.3</v>
      </c>
      <c r="K97" s="1" t="s">
        <v>44</v>
      </c>
      <c r="L97" s="1">
        <v>84.0</v>
      </c>
      <c r="M97" s="1">
        <v>84.0</v>
      </c>
    </row>
    <row r="98">
      <c r="A98" s="1" t="s">
        <v>41</v>
      </c>
      <c r="B98" s="1" t="s">
        <v>42</v>
      </c>
      <c r="C98" s="1">
        <v>536.19</v>
      </c>
      <c r="D98" s="1">
        <v>538.13</v>
      </c>
      <c r="E98" s="1">
        <v>1.95</v>
      </c>
      <c r="F98" s="1">
        <v>0.0</v>
      </c>
      <c r="G98" s="1">
        <v>1.94</v>
      </c>
      <c r="H98" s="1">
        <v>168.0</v>
      </c>
      <c r="I98" s="1">
        <v>86.31</v>
      </c>
      <c r="J98" s="1">
        <v>86.38</v>
      </c>
      <c r="K98" s="1" t="s">
        <v>44</v>
      </c>
      <c r="L98" s="1">
        <v>84.0</v>
      </c>
      <c r="M98" s="1">
        <v>84.0</v>
      </c>
    </row>
    <row r="99">
      <c r="A99" s="1" t="s">
        <v>41</v>
      </c>
      <c r="B99" s="1" t="s">
        <v>42</v>
      </c>
      <c r="C99" s="1">
        <v>538.34</v>
      </c>
      <c r="D99" s="1">
        <v>541.62</v>
      </c>
      <c r="E99" s="1">
        <v>3.28</v>
      </c>
      <c r="F99" s="1">
        <v>0.0</v>
      </c>
      <c r="G99" s="1">
        <v>3.27</v>
      </c>
      <c r="H99" s="1">
        <v>168.0</v>
      </c>
      <c r="I99" s="1">
        <v>51.28</v>
      </c>
      <c r="J99" s="1">
        <v>51.31</v>
      </c>
      <c r="K99" s="1" t="s">
        <v>44</v>
      </c>
      <c r="L99" s="1">
        <v>84.0</v>
      </c>
      <c r="M99" s="1">
        <v>84.0</v>
      </c>
    </row>
    <row r="100">
      <c r="A100" s="1" t="s">
        <v>41</v>
      </c>
      <c r="B100" s="1" t="s">
        <v>42</v>
      </c>
      <c r="C100" s="1">
        <v>541.93</v>
      </c>
      <c r="D100" s="1">
        <v>544.99</v>
      </c>
      <c r="E100" s="1">
        <v>3.06</v>
      </c>
      <c r="F100" s="1">
        <v>0.0</v>
      </c>
      <c r="G100" s="1">
        <v>3.06</v>
      </c>
      <c r="H100" s="1">
        <v>168.0</v>
      </c>
      <c r="I100" s="1">
        <v>54.89</v>
      </c>
      <c r="J100" s="1">
        <v>54.91</v>
      </c>
      <c r="K100" s="1" t="s">
        <v>44</v>
      </c>
      <c r="L100" s="1">
        <v>84.0</v>
      </c>
      <c r="M100" s="1">
        <v>84.0</v>
      </c>
    </row>
    <row r="101">
      <c r="A101" s="1" t="s">
        <v>41</v>
      </c>
      <c r="B101" s="1" t="s">
        <v>42</v>
      </c>
      <c r="C101" s="1">
        <v>545.12</v>
      </c>
      <c r="D101" s="1">
        <v>550.97</v>
      </c>
      <c r="E101" s="1">
        <v>5.85</v>
      </c>
      <c r="F101" s="1">
        <v>0.0</v>
      </c>
      <c r="G101" s="1">
        <v>5.85</v>
      </c>
      <c r="H101" s="1">
        <v>160.0</v>
      </c>
      <c r="I101" s="1">
        <v>27.37</v>
      </c>
      <c r="J101" s="1">
        <v>27.37</v>
      </c>
      <c r="K101" s="1" t="s">
        <v>43</v>
      </c>
      <c r="L101" s="1">
        <v>-160.0</v>
      </c>
      <c r="M101" s="1">
        <v>0.0</v>
      </c>
    </row>
    <row r="102">
      <c r="A102" s="1" t="s">
        <v>41</v>
      </c>
      <c r="B102" s="1" t="s">
        <v>42</v>
      </c>
      <c r="C102" s="1">
        <v>551.06</v>
      </c>
      <c r="D102" s="1">
        <v>560.15</v>
      </c>
      <c r="E102" s="1">
        <v>9.1</v>
      </c>
      <c r="F102" s="1">
        <v>0.0</v>
      </c>
      <c r="G102" s="1">
        <v>9.1</v>
      </c>
      <c r="H102" s="1">
        <v>160.0</v>
      </c>
      <c r="I102" s="1">
        <v>17.59</v>
      </c>
      <c r="J102" s="1">
        <v>17.59</v>
      </c>
      <c r="K102" s="1" t="s">
        <v>43</v>
      </c>
      <c r="L102" s="1">
        <v>-160.0</v>
      </c>
      <c r="M102" s="1">
        <v>0.0</v>
      </c>
    </row>
    <row r="105">
      <c r="A105" s="77" t="s">
        <v>45</v>
      </c>
    </row>
    <row r="106">
      <c r="A106" s="78" t="s">
        <v>46</v>
      </c>
      <c r="B106" s="79"/>
      <c r="C106" s="79"/>
      <c r="D106" s="79"/>
      <c r="E106" s="80">
        <f t="shared" ref="E106:J106" si="1">SUMIF($K$2:$K$103,"superdense",E1:E103)</f>
        <v>168.5</v>
      </c>
      <c r="F106" s="80">
        <f t="shared" si="1"/>
        <v>0</v>
      </c>
      <c r="G106" s="80">
        <f t="shared" si="1"/>
        <v>168.42</v>
      </c>
      <c r="H106" s="80">
        <f t="shared" si="1"/>
        <v>7296</v>
      </c>
      <c r="I106" s="80">
        <f t="shared" si="1"/>
        <v>2481.47</v>
      </c>
      <c r="J106" s="80">
        <f t="shared" si="1"/>
        <v>2483.05</v>
      </c>
      <c r="K106" s="80"/>
      <c r="L106" s="80">
        <f>IFERROR(__xludf.DUMMYFUNCTION("SUM(FILTER(L$1:L$103,$K$1:$K$103=""superdense""))"),3696.0)</f>
        <v>3696</v>
      </c>
      <c r="M106" s="80">
        <f>IFERROR(__xludf.DUMMYFUNCTION("SUM(FILTER(M1:M103,$K$1:$K$103=""superdense""))"),3696.0)</f>
        <v>3696</v>
      </c>
      <c r="N106" s="79"/>
      <c r="O106" s="79"/>
      <c r="P106" s="79"/>
      <c r="Q106" s="79"/>
      <c r="R106" s="79"/>
      <c r="S106" s="79"/>
      <c r="T106" s="79"/>
      <c r="U106" s="79"/>
      <c r="V106" s="79"/>
      <c r="W106" s="79"/>
      <c r="X106" s="79"/>
      <c r="Y106" s="79"/>
      <c r="Z106" s="79"/>
    </row>
    <row r="107">
      <c r="A107" s="78" t="s">
        <v>47</v>
      </c>
      <c r="B107" s="79"/>
      <c r="C107" s="79"/>
      <c r="D107" s="79"/>
      <c r="E107" s="80">
        <f>AVERAGEIF(K2:K104,"superdense",E2:E103)</f>
        <v>2.484318182</v>
      </c>
      <c r="F107" s="80">
        <f t="shared" ref="F107:J107" si="2">AVERAGEIF($K$2:$K$103,"superdense",F2:F103)</f>
        <v>0</v>
      </c>
      <c r="G107" s="80">
        <f t="shared" si="2"/>
        <v>2.482272727</v>
      </c>
      <c r="H107" s="80">
        <f t="shared" si="2"/>
        <v>168</v>
      </c>
      <c r="I107" s="80">
        <f t="shared" si="2"/>
        <v>69.3575</v>
      </c>
      <c r="J107" s="80">
        <f t="shared" si="2"/>
        <v>69.40704545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IFERROR(__xludf.DUMMYFUNCTION("MAX(FILTER(E1:E103,$K$1:$K$103=""superdense""))"),3.28)</f>
        <v>3.28</v>
      </c>
      <c r="F108" s="81">
        <f>IFERROR(__xludf.DUMMYFUNCTION("MAX(FILTER(F1:F103,$K$1:$K$103=""superdense""))"),0.0)</f>
        <v>0</v>
      </c>
      <c r="G108" s="81">
        <f>IFERROR(__xludf.DUMMYFUNCTION("MAX(FILTER(G1:G103,$K$1:$K$103=""superdense""))"),3.27)</f>
        <v>3.27</v>
      </c>
      <c r="H108" s="81">
        <f>IFERROR(__xludf.DUMMYFUNCTION("MAX(FILTER(H1:H103,$K$1:$K$103=""superdense""))"),168.0)</f>
        <v>168</v>
      </c>
      <c r="I108" s="81">
        <f>IFERROR(__xludf.DUMMYFUNCTION("MAX(FILTER(I1:I103,$K$1:$K$103=""superdense""))"),93.58)</f>
        <v>93.58</v>
      </c>
      <c r="J108" s="81">
        <f>IFERROR(__xludf.DUMMYFUNCTION("MAX(FILTER(J1:J103,$K$1:$K$103=""superdense""))"),93.66)</f>
        <v>93.66</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f>
        <v>1.8</v>
      </c>
      <c r="F109" s="82">
        <f>IFERROR(__xludf.DUMMYFUNCTION("MIN(FILTER(F1:F103,$K$1:$K$103=""superdense""))"),0.0)</f>
        <v>0</v>
      </c>
      <c r="G109" s="82">
        <f>IFERROR(__xludf.DUMMYFUNCTION("MIN(FILTER(G1:G103,$K$1:$K$103=""superdense""))"),1.79)</f>
        <v>1.79</v>
      </c>
      <c r="H109" s="82">
        <f>IFERROR(__xludf.DUMMYFUNCTION("MIN(FILTER(H1:H103,$K$1:$K$103=""superdense""))"),168.0)</f>
        <v>168</v>
      </c>
      <c r="I109" s="82">
        <f>IFERROR(__xludf.DUMMYFUNCTION("MIN(FILTER(I1:I103,$K1:$K103=""superdense""))"),51.28)</f>
        <v>51.28</v>
      </c>
      <c r="J109" s="82">
        <f>IFERROR(__xludf.DUMMYFUNCTION("MIN(FILTER(J1:J103,$K1:$K103=""superdense""))"),51.31)</f>
        <v>51.31</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IFERROR(__xludf.DUMMYFUNCTION("MEDIAN(FILTER(E1:E103,$K$1:$K$103=""superdense""))"),2.565)</f>
        <v>2.565</v>
      </c>
      <c r="F110" s="83">
        <f>IFERROR(__xludf.DUMMYFUNCTION("MEDIAN(FILTER(F1:F103,$K$1:$K$103=""superdense""))"),0.0)</f>
        <v>0</v>
      </c>
      <c r="G110" s="83">
        <f>IFERROR(__xludf.DUMMYFUNCTION("MEDIAN(FILTER(G1:G103,$K$1:$K$103=""superdense""))"),2.565)</f>
        <v>2.565</v>
      </c>
      <c r="H110" s="83">
        <f>IFERROR(__xludf.DUMMYFUNCTION("MEDIAN(FILTER(H1:H103,$K$1:$K$103=""superdense""))"),168.0)</f>
        <v>168</v>
      </c>
      <c r="I110" s="83">
        <f>IFERROR(__xludf.DUMMYFUNCTION("MEDIAN(FILTER(I1:I103,$K$1:$K$103=""superdense""))"),65.515)</f>
        <v>65.515</v>
      </c>
      <c r="J110" s="83">
        <f>IFERROR(__xludf.DUMMYFUNCTION("MEDIAN(FILTER(J1:J103,$K$1:$K$103=""superdense""))"),65.555)</f>
        <v>65.555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IFERROR(__xludf.DUMMYFUNCTION("STDEV.S(FILTER(E1:E103,$K$1:$K$103=""superdense""))"),0.38536239499422764)</f>
        <v>0.385362395</v>
      </c>
      <c r="F111" s="83">
        <f>IFERROR(__xludf.DUMMYFUNCTION("STDEV.S(FILTER(F1:F103,$K$1:$K$103=""superdense""))"),0.0)</f>
        <v>0</v>
      </c>
      <c r="G111" s="83">
        <f>IFERROR(__xludf.DUMMYFUNCTION("STDEV.S(FILTER(G1:G103,$K$1:$K$103=""superdense""))"),0.38567888581024357)</f>
        <v>0.3856788858</v>
      </c>
      <c r="H111" s="83">
        <f>IFERROR(__xludf.DUMMYFUNCTION("STDEV.S(FILTER(H1:H103,$K$1:$K$103=""superdense""))"),0.0)</f>
        <v>0</v>
      </c>
      <c r="I111" s="83">
        <f>IFERROR(__xludf.DUMMYFUNCTION("STDEV.S(FILTER(I1:I103,$K$1:$K$103=""superdense""))"),11.546550904521132)</f>
        <v>11.5465509</v>
      </c>
      <c r="J111" s="83">
        <f>IFERROR(__xludf.DUMMYFUNCTION("STDEV.S(FILTER(J1:J103,$K$1:$K$103=""superdense""))"),11.562080278651369)</f>
        <v>11.56208028</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9120</v>
      </c>
    </row>
    <row r="131">
      <c r="A131" s="77" t="s">
        <v>54</v>
      </c>
      <c r="B131" s="3">
        <f>SUM(H2:H103)-B130</f>
        <v>7392</v>
      </c>
    </row>
    <row r="132">
      <c r="A132" s="77" t="s">
        <v>55</v>
      </c>
      <c r="B132" s="3">
        <f>SUM(M2:M103)</f>
        <v>3696</v>
      </c>
    </row>
    <row r="133">
      <c r="A133" s="77" t="s">
        <v>56</v>
      </c>
      <c r="B133" s="3">
        <f>B131/B132</f>
        <v>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1.6</v>
      </c>
      <c r="D2" s="1">
        <v>9.1</v>
      </c>
      <c r="E2" s="1">
        <v>7.5</v>
      </c>
      <c r="F2" s="1">
        <v>0.0</v>
      </c>
      <c r="G2" s="1">
        <v>7.5</v>
      </c>
      <c r="H2" s="1">
        <v>160.0</v>
      </c>
      <c r="I2" s="1">
        <v>21.33</v>
      </c>
      <c r="J2" s="1">
        <v>21.33</v>
      </c>
      <c r="K2" s="1" t="s">
        <v>43</v>
      </c>
      <c r="L2" s="1">
        <v>-160.0</v>
      </c>
      <c r="M2" s="1">
        <v>0.0</v>
      </c>
    </row>
    <row r="3">
      <c r="A3" s="1" t="s">
        <v>41</v>
      </c>
      <c r="B3" s="1" t="s">
        <v>42</v>
      </c>
      <c r="C3" s="1">
        <v>9.19</v>
      </c>
      <c r="D3" s="1">
        <v>18.45</v>
      </c>
      <c r="E3" s="1">
        <v>9.26</v>
      </c>
      <c r="F3" s="1">
        <v>0.0</v>
      </c>
      <c r="G3" s="1">
        <v>9.26</v>
      </c>
      <c r="H3" s="1">
        <v>160.0</v>
      </c>
      <c r="I3" s="1">
        <v>17.28</v>
      </c>
      <c r="J3" s="1">
        <v>17.28</v>
      </c>
      <c r="K3" s="1" t="s">
        <v>43</v>
      </c>
      <c r="L3" s="1">
        <v>-160.0</v>
      </c>
      <c r="M3" s="1">
        <v>0.0</v>
      </c>
    </row>
    <row r="4">
      <c r="A4" s="1" t="s">
        <v>41</v>
      </c>
      <c r="B4" s="1" t="s">
        <v>42</v>
      </c>
      <c r="C4" s="1">
        <v>18.49</v>
      </c>
      <c r="D4" s="1">
        <v>25.99</v>
      </c>
      <c r="E4" s="1">
        <v>7.51</v>
      </c>
      <c r="F4" s="1">
        <v>0.0</v>
      </c>
      <c r="G4" s="1">
        <v>7.51</v>
      </c>
      <c r="H4" s="1">
        <v>160.0</v>
      </c>
      <c r="I4" s="1">
        <v>21.31</v>
      </c>
      <c r="J4" s="1">
        <v>21.31</v>
      </c>
      <c r="K4" s="1" t="s">
        <v>43</v>
      </c>
      <c r="L4" s="1">
        <v>-160.0</v>
      </c>
      <c r="M4" s="1">
        <v>0.0</v>
      </c>
    </row>
    <row r="5">
      <c r="A5" s="1" t="s">
        <v>41</v>
      </c>
      <c r="B5" s="1" t="s">
        <v>42</v>
      </c>
      <c r="C5" s="1">
        <v>26.04</v>
      </c>
      <c r="D5" s="1">
        <v>32.53</v>
      </c>
      <c r="E5" s="1">
        <v>6.49</v>
      </c>
      <c r="F5" s="1">
        <v>0.0</v>
      </c>
      <c r="G5" s="1">
        <v>6.49</v>
      </c>
      <c r="H5" s="1">
        <v>160.0</v>
      </c>
      <c r="I5" s="1">
        <v>24.65</v>
      </c>
      <c r="J5" s="1">
        <v>24.65</v>
      </c>
      <c r="K5" s="1" t="s">
        <v>43</v>
      </c>
      <c r="L5" s="1">
        <v>-160.0</v>
      </c>
      <c r="M5" s="1">
        <v>0.0</v>
      </c>
    </row>
    <row r="6">
      <c r="A6" s="1" t="s">
        <v>41</v>
      </c>
      <c r="B6" s="1" t="s">
        <v>42</v>
      </c>
      <c r="C6" s="1">
        <v>32.56</v>
      </c>
      <c r="D6" s="1">
        <v>38.92</v>
      </c>
      <c r="E6" s="1">
        <v>6.36</v>
      </c>
      <c r="F6" s="1">
        <v>0.0</v>
      </c>
      <c r="G6" s="1">
        <v>6.36</v>
      </c>
      <c r="H6" s="1">
        <v>160.0</v>
      </c>
      <c r="I6" s="1">
        <v>25.16</v>
      </c>
      <c r="J6" s="1">
        <v>25.16</v>
      </c>
      <c r="K6" s="1" t="s">
        <v>43</v>
      </c>
      <c r="L6" s="1">
        <v>-160.0</v>
      </c>
      <c r="M6" s="1">
        <v>0.0</v>
      </c>
    </row>
    <row r="7">
      <c r="A7" s="1" t="s">
        <v>41</v>
      </c>
      <c r="B7" s="1" t="s">
        <v>42</v>
      </c>
      <c r="C7" s="1">
        <v>38.95</v>
      </c>
      <c r="D7" s="1">
        <v>44.24</v>
      </c>
      <c r="E7" s="1">
        <v>5.3</v>
      </c>
      <c r="F7" s="1">
        <v>0.0</v>
      </c>
      <c r="G7" s="1">
        <v>5.3</v>
      </c>
      <c r="H7" s="1">
        <v>160.0</v>
      </c>
      <c r="I7" s="1">
        <v>30.2</v>
      </c>
      <c r="J7" s="1">
        <v>30.2</v>
      </c>
      <c r="K7" s="1" t="s">
        <v>43</v>
      </c>
      <c r="L7" s="1">
        <v>-160.0</v>
      </c>
      <c r="M7" s="1">
        <v>0.0</v>
      </c>
    </row>
    <row r="8">
      <c r="A8" s="1" t="s">
        <v>41</v>
      </c>
      <c r="B8" s="1" t="s">
        <v>42</v>
      </c>
      <c r="C8" s="1">
        <v>44.26</v>
      </c>
      <c r="D8" s="1">
        <v>46.64</v>
      </c>
      <c r="E8" s="1">
        <v>2.38</v>
      </c>
      <c r="F8" s="1">
        <v>0.0</v>
      </c>
      <c r="G8" s="1">
        <v>2.38</v>
      </c>
      <c r="H8" s="1">
        <v>168.0</v>
      </c>
      <c r="I8" s="1">
        <v>70.56</v>
      </c>
      <c r="J8" s="1">
        <v>70.61</v>
      </c>
      <c r="K8" s="1" t="s">
        <v>44</v>
      </c>
      <c r="L8" s="1">
        <v>84.0</v>
      </c>
      <c r="M8" s="1">
        <v>84.0</v>
      </c>
    </row>
    <row r="9">
      <c r="A9" s="1" t="s">
        <v>41</v>
      </c>
      <c r="B9" s="1" t="s">
        <v>42</v>
      </c>
      <c r="C9" s="1">
        <v>47.18</v>
      </c>
      <c r="D9" s="1">
        <v>49.63</v>
      </c>
      <c r="E9" s="1">
        <v>2.45</v>
      </c>
      <c r="F9" s="1">
        <v>0.0</v>
      </c>
      <c r="G9" s="1">
        <v>2.45</v>
      </c>
      <c r="H9" s="1">
        <v>168.0</v>
      </c>
      <c r="I9" s="1">
        <v>68.66</v>
      </c>
      <c r="J9" s="1">
        <v>68.7</v>
      </c>
      <c r="K9" s="1" t="s">
        <v>44</v>
      </c>
      <c r="L9" s="1">
        <v>84.0</v>
      </c>
      <c r="M9" s="1">
        <v>84.0</v>
      </c>
    </row>
    <row r="10">
      <c r="A10" s="1" t="s">
        <v>41</v>
      </c>
      <c r="B10" s="1" t="s">
        <v>42</v>
      </c>
      <c r="C10" s="1">
        <v>49.77</v>
      </c>
      <c r="D10" s="1">
        <v>52.6</v>
      </c>
      <c r="E10" s="1">
        <v>2.83</v>
      </c>
      <c r="F10" s="1">
        <v>0.0</v>
      </c>
      <c r="G10" s="1">
        <v>2.83</v>
      </c>
      <c r="H10" s="1">
        <v>168.0</v>
      </c>
      <c r="I10" s="1">
        <v>59.34</v>
      </c>
      <c r="J10" s="1">
        <v>59.37</v>
      </c>
      <c r="K10" s="1" t="s">
        <v>44</v>
      </c>
      <c r="L10" s="1">
        <v>84.0</v>
      </c>
      <c r="M10" s="1">
        <v>84.0</v>
      </c>
    </row>
    <row r="11">
      <c r="A11" s="1" t="s">
        <v>41</v>
      </c>
      <c r="B11" s="1" t="s">
        <v>42</v>
      </c>
      <c r="C11" s="1">
        <v>52.76</v>
      </c>
      <c r="D11" s="1">
        <v>55.93</v>
      </c>
      <c r="E11" s="1">
        <v>3.17</v>
      </c>
      <c r="F11" s="1">
        <v>0.0</v>
      </c>
      <c r="G11" s="1">
        <v>3.16</v>
      </c>
      <c r="H11" s="1">
        <v>168.0</v>
      </c>
      <c r="I11" s="1">
        <v>53.08</v>
      </c>
      <c r="J11" s="1">
        <v>53.1</v>
      </c>
      <c r="K11" s="1" t="s">
        <v>44</v>
      </c>
      <c r="L11" s="1">
        <v>84.0</v>
      </c>
      <c r="M11" s="1">
        <v>84.0</v>
      </c>
    </row>
    <row r="12">
      <c r="A12" s="1" t="s">
        <v>41</v>
      </c>
      <c r="B12" s="1" t="s">
        <v>42</v>
      </c>
      <c r="C12" s="1">
        <v>56.37</v>
      </c>
      <c r="D12" s="1">
        <v>65.22</v>
      </c>
      <c r="E12" s="1">
        <v>8.86</v>
      </c>
      <c r="F12" s="1">
        <v>0.0</v>
      </c>
      <c r="G12" s="1">
        <v>8.86</v>
      </c>
      <c r="H12" s="1">
        <v>160.0</v>
      </c>
      <c r="I12" s="1">
        <v>18.07</v>
      </c>
      <c r="J12" s="1">
        <v>18.07</v>
      </c>
      <c r="K12" s="1" t="s">
        <v>43</v>
      </c>
      <c r="L12" s="1">
        <v>-160.0</v>
      </c>
      <c r="M12" s="1">
        <v>0.0</v>
      </c>
    </row>
    <row r="13">
      <c r="A13" s="1" t="s">
        <v>41</v>
      </c>
      <c r="B13" s="1" t="s">
        <v>42</v>
      </c>
      <c r="C13" s="1">
        <v>65.37</v>
      </c>
      <c r="D13" s="1">
        <v>75.44</v>
      </c>
      <c r="E13" s="1">
        <v>10.07</v>
      </c>
      <c r="F13" s="1">
        <v>0.0</v>
      </c>
      <c r="G13" s="1">
        <v>10.07</v>
      </c>
      <c r="H13" s="1">
        <v>160.0</v>
      </c>
      <c r="I13" s="1">
        <v>15.89</v>
      </c>
      <c r="J13" s="1">
        <v>15.89</v>
      </c>
      <c r="K13" s="1" t="s">
        <v>43</v>
      </c>
      <c r="L13" s="1">
        <v>-160.0</v>
      </c>
      <c r="M13" s="1">
        <v>0.0</v>
      </c>
    </row>
    <row r="14">
      <c r="A14" s="1" t="s">
        <v>41</v>
      </c>
      <c r="B14" s="1" t="s">
        <v>42</v>
      </c>
      <c r="C14" s="1">
        <v>75.52</v>
      </c>
      <c r="D14" s="1">
        <v>83.23</v>
      </c>
      <c r="E14" s="1">
        <v>7.71</v>
      </c>
      <c r="F14" s="1">
        <v>0.0</v>
      </c>
      <c r="G14" s="1">
        <v>7.71</v>
      </c>
      <c r="H14" s="1">
        <v>160.0</v>
      </c>
      <c r="I14" s="1">
        <v>20.74</v>
      </c>
      <c r="J14" s="1">
        <v>20.74</v>
      </c>
      <c r="K14" s="1" t="s">
        <v>43</v>
      </c>
      <c r="L14" s="1">
        <v>-160.0</v>
      </c>
      <c r="M14" s="1">
        <v>0.0</v>
      </c>
    </row>
    <row r="15">
      <c r="A15" s="1" t="s">
        <v>41</v>
      </c>
      <c r="B15" s="1" t="s">
        <v>42</v>
      </c>
      <c r="C15" s="1">
        <v>83.45</v>
      </c>
      <c r="D15" s="1">
        <v>91.2</v>
      </c>
      <c r="E15" s="1">
        <v>7.75</v>
      </c>
      <c r="F15" s="1">
        <v>0.0</v>
      </c>
      <c r="G15" s="1">
        <v>7.75</v>
      </c>
      <c r="H15" s="1">
        <v>160.0</v>
      </c>
      <c r="I15" s="1">
        <v>20.63</v>
      </c>
      <c r="J15" s="1">
        <v>20.63</v>
      </c>
      <c r="K15" s="1" t="s">
        <v>43</v>
      </c>
      <c r="L15" s="1">
        <v>-160.0</v>
      </c>
      <c r="M15" s="1">
        <v>0.0</v>
      </c>
    </row>
    <row r="16">
      <c r="A16" s="1" t="s">
        <v>41</v>
      </c>
      <c r="B16" s="1" t="s">
        <v>42</v>
      </c>
      <c r="C16" s="1">
        <v>91.31</v>
      </c>
      <c r="D16" s="1">
        <v>96.62</v>
      </c>
      <c r="E16" s="1">
        <v>5.31</v>
      </c>
      <c r="F16" s="1">
        <v>0.0</v>
      </c>
      <c r="G16" s="1">
        <v>5.31</v>
      </c>
      <c r="H16" s="1">
        <v>160.0</v>
      </c>
      <c r="I16" s="1">
        <v>30.12</v>
      </c>
      <c r="J16" s="1">
        <v>30.12</v>
      </c>
      <c r="K16" s="1" t="s">
        <v>43</v>
      </c>
      <c r="L16" s="1">
        <v>-160.0</v>
      </c>
      <c r="M16" s="1">
        <v>0.0</v>
      </c>
    </row>
    <row r="17">
      <c r="A17" s="1" t="s">
        <v>41</v>
      </c>
      <c r="B17" s="1" t="s">
        <v>42</v>
      </c>
      <c r="C17" s="1">
        <v>96.77</v>
      </c>
      <c r="D17" s="1">
        <v>106.24</v>
      </c>
      <c r="E17" s="1">
        <v>9.47</v>
      </c>
      <c r="F17" s="1">
        <v>0.0</v>
      </c>
      <c r="G17" s="1">
        <v>9.47</v>
      </c>
      <c r="H17" s="1">
        <v>160.0</v>
      </c>
      <c r="I17" s="1">
        <v>16.89</v>
      </c>
      <c r="J17" s="1">
        <v>16.89</v>
      </c>
      <c r="K17" s="1" t="s">
        <v>43</v>
      </c>
      <c r="L17" s="1">
        <v>-160.0</v>
      </c>
      <c r="M17" s="1">
        <v>0.0</v>
      </c>
    </row>
    <row r="18">
      <c r="A18" s="1" t="s">
        <v>41</v>
      </c>
      <c r="B18" s="1" t="s">
        <v>42</v>
      </c>
      <c r="C18" s="1">
        <v>106.31</v>
      </c>
      <c r="D18" s="1">
        <v>109.25</v>
      </c>
      <c r="E18" s="1">
        <v>2.94</v>
      </c>
      <c r="F18" s="1">
        <v>0.0</v>
      </c>
      <c r="G18" s="1">
        <v>2.94</v>
      </c>
      <c r="H18" s="1">
        <v>168.0</v>
      </c>
      <c r="I18" s="1">
        <v>57.14</v>
      </c>
      <c r="J18" s="1">
        <v>57.18</v>
      </c>
      <c r="K18" s="1" t="s">
        <v>44</v>
      </c>
      <c r="L18" s="1">
        <v>84.0</v>
      </c>
      <c r="M18" s="1">
        <v>84.0</v>
      </c>
    </row>
    <row r="19">
      <c r="A19" s="1" t="s">
        <v>41</v>
      </c>
      <c r="B19" s="1" t="s">
        <v>42</v>
      </c>
      <c r="C19" s="1">
        <v>109.87</v>
      </c>
      <c r="D19" s="1">
        <v>112.2</v>
      </c>
      <c r="E19" s="1">
        <v>2.33</v>
      </c>
      <c r="F19" s="1">
        <v>0.0</v>
      </c>
      <c r="G19" s="1">
        <v>2.32</v>
      </c>
      <c r="H19" s="1">
        <v>168.0</v>
      </c>
      <c r="I19" s="1">
        <v>72.24</v>
      </c>
      <c r="J19" s="1">
        <v>72.29</v>
      </c>
      <c r="K19" s="1" t="s">
        <v>44</v>
      </c>
      <c r="L19" s="1">
        <v>84.0</v>
      </c>
      <c r="M19" s="1">
        <v>84.0</v>
      </c>
    </row>
    <row r="20">
      <c r="A20" s="1" t="s">
        <v>41</v>
      </c>
      <c r="B20" s="1" t="s">
        <v>42</v>
      </c>
      <c r="C20" s="1">
        <v>112.38</v>
      </c>
      <c r="D20" s="1">
        <v>115.63</v>
      </c>
      <c r="E20" s="1">
        <v>3.25</v>
      </c>
      <c r="F20" s="1">
        <v>0.0</v>
      </c>
      <c r="G20" s="1">
        <v>3.25</v>
      </c>
      <c r="H20" s="1">
        <v>168.0</v>
      </c>
      <c r="I20" s="1">
        <v>51.69</v>
      </c>
      <c r="J20" s="1">
        <v>51.72</v>
      </c>
      <c r="K20" s="1" t="s">
        <v>44</v>
      </c>
      <c r="L20" s="1">
        <v>84.0</v>
      </c>
      <c r="M20" s="1">
        <v>84.0</v>
      </c>
    </row>
    <row r="21">
      <c r="A21" s="1" t="s">
        <v>41</v>
      </c>
      <c r="B21" s="1" t="s">
        <v>42</v>
      </c>
      <c r="C21" s="1">
        <v>115.85</v>
      </c>
      <c r="D21" s="1">
        <v>118.05</v>
      </c>
      <c r="E21" s="1">
        <v>2.2</v>
      </c>
      <c r="F21" s="1">
        <v>0.0</v>
      </c>
      <c r="G21" s="1">
        <v>2.2</v>
      </c>
      <c r="H21" s="1">
        <v>168.0</v>
      </c>
      <c r="I21" s="1">
        <v>76.46</v>
      </c>
      <c r="J21" s="1">
        <v>76.52</v>
      </c>
      <c r="K21" s="1" t="s">
        <v>44</v>
      </c>
      <c r="L21" s="1">
        <v>84.0</v>
      </c>
      <c r="M21" s="1">
        <v>84.0</v>
      </c>
    </row>
    <row r="22">
      <c r="A22" s="1" t="s">
        <v>41</v>
      </c>
      <c r="B22" s="1" t="s">
        <v>42</v>
      </c>
      <c r="C22" s="1">
        <v>118.42</v>
      </c>
      <c r="D22" s="1">
        <v>127.47</v>
      </c>
      <c r="E22" s="1">
        <v>9.05</v>
      </c>
      <c r="F22" s="1">
        <v>0.0</v>
      </c>
      <c r="G22" s="1">
        <v>9.05</v>
      </c>
      <c r="H22" s="1">
        <v>160.0</v>
      </c>
      <c r="I22" s="1">
        <v>17.69</v>
      </c>
      <c r="J22" s="1">
        <v>17.69</v>
      </c>
      <c r="K22" s="1" t="s">
        <v>43</v>
      </c>
      <c r="L22" s="1">
        <v>-160.0</v>
      </c>
      <c r="M22" s="1">
        <v>0.0</v>
      </c>
    </row>
    <row r="23">
      <c r="A23" s="1" t="s">
        <v>41</v>
      </c>
      <c r="B23" s="1" t="s">
        <v>42</v>
      </c>
      <c r="C23" s="1">
        <v>127.54</v>
      </c>
      <c r="D23" s="1">
        <v>138.64</v>
      </c>
      <c r="E23" s="1">
        <v>11.1</v>
      </c>
      <c r="F23" s="1">
        <v>0.0</v>
      </c>
      <c r="G23" s="1">
        <v>11.1</v>
      </c>
      <c r="H23" s="1">
        <v>160.0</v>
      </c>
      <c r="I23" s="1">
        <v>14.41</v>
      </c>
      <c r="J23" s="1">
        <v>14.41</v>
      </c>
      <c r="K23" s="1" t="s">
        <v>43</v>
      </c>
      <c r="L23" s="1">
        <v>-160.0</v>
      </c>
      <c r="M23" s="1">
        <v>0.0</v>
      </c>
    </row>
    <row r="24">
      <c r="A24" s="1" t="s">
        <v>41</v>
      </c>
      <c r="B24" s="1" t="s">
        <v>42</v>
      </c>
      <c r="C24" s="1">
        <v>138.67</v>
      </c>
      <c r="D24" s="1">
        <v>147.78</v>
      </c>
      <c r="E24" s="1">
        <v>9.1</v>
      </c>
      <c r="F24" s="1">
        <v>0.0</v>
      </c>
      <c r="G24" s="1">
        <v>9.1</v>
      </c>
      <c r="H24" s="1">
        <v>160.0</v>
      </c>
      <c r="I24" s="1">
        <v>17.58</v>
      </c>
      <c r="J24" s="1">
        <v>17.58</v>
      </c>
      <c r="K24" s="1" t="s">
        <v>43</v>
      </c>
      <c r="L24" s="1">
        <v>-160.0</v>
      </c>
      <c r="M24" s="1">
        <v>0.0</v>
      </c>
    </row>
    <row r="25">
      <c r="A25" s="1" t="s">
        <v>41</v>
      </c>
      <c r="B25" s="1" t="s">
        <v>42</v>
      </c>
      <c r="C25" s="1">
        <v>147.88</v>
      </c>
      <c r="D25" s="1">
        <v>156.31</v>
      </c>
      <c r="E25" s="1">
        <v>8.43</v>
      </c>
      <c r="F25" s="1">
        <v>0.0</v>
      </c>
      <c r="G25" s="1">
        <v>8.43</v>
      </c>
      <c r="H25" s="1">
        <v>160.0</v>
      </c>
      <c r="I25" s="1">
        <v>18.98</v>
      </c>
      <c r="J25" s="1">
        <v>18.98</v>
      </c>
      <c r="K25" s="1" t="s">
        <v>43</v>
      </c>
      <c r="L25" s="1">
        <v>-160.0</v>
      </c>
      <c r="M25" s="1">
        <v>0.0</v>
      </c>
    </row>
    <row r="26">
      <c r="A26" s="1" t="s">
        <v>41</v>
      </c>
      <c r="B26" s="1" t="s">
        <v>42</v>
      </c>
      <c r="C26" s="1">
        <v>156.44</v>
      </c>
      <c r="D26" s="1">
        <v>163.83</v>
      </c>
      <c r="E26" s="1">
        <v>7.4</v>
      </c>
      <c r="F26" s="1">
        <v>0.0</v>
      </c>
      <c r="G26" s="1">
        <v>7.4</v>
      </c>
      <c r="H26" s="1">
        <v>160.0</v>
      </c>
      <c r="I26" s="1">
        <v>21.63</v>
      </c>
      <c r="J26" s="1">
        <v>21.63</v>
      </c>
      <c r="K26" s="1" t="s">
        <v>43</v>
      </c>
      <c r="L26" s="1">
        <v>-160.0</v>
      </c>
      <c r="M26" s="1">
        <v>0.0</v>
      </c>
    </row>
    <row r="27">
      <c r="A27" s="1" t="s">
        <v>41</v>
      </c>
      <c r="B27" s="1" t="s">
        <v>42</v>
      </c>
      <c r="C27" s="1">
        <v>163.87</v>
      </c>
      <c r="D27" s="1">
        <v>172.82</v>
      </c>
      <c r="E27" s="1">
        <v>8.95</v>
      </c>
      <c r="F27" s="1">
        <v>0.0</v>
      </c>
      <c r="G27" s="1">
        <v>8.95</v>
      </c>
      <c r="H27" s="1">
        <v>160.0</v>
      </c>
      <c r="I27" s="1">
        <v>17.88</v>
      </c>
      <c r="J27" s="1">
        <v>17.88</v>
      </c>
      <c r="K27" s="1" t="s">
        <v>43</v>
      </c>
      <c r="L27" s="1">
        <v>-160.0</v>
      </c>
      <c r="M27" s="1">
        <v>0.0</v>
      </c>
    </row>
    <row r="28">
      <c r="A28" s="1" t="s">
        <v>41</v>
      </c>
      <c r="B28" s="1" t="s">
        <v>42</v>
      </c>
      <c r="C28" s="1">
        <v>172.9</v>
      </c>
      <c r="D28" s="1">
        <v>175.3</v>
      </c>
      <c r="E28" s="1">
        <v>2.4</v>
      </c>
      <c r="F28" s="1">
        <v>0.0</v>
      </c>
      <c r="G28" s="1">
        <v>2.4</v>
      </c>
      <c r="H28" s="1">
        <v>168.0</v>
      </c>
      <c r="I28" s="1">
        <v>70.07</v>
      </c>
      <c r="J28" s="1">
        <v>70.12</v>
      </c>
      <c r="K28" s="1" t="s">
        <v>44</v>
      </c>
      <c r="L28" s="1">
        <v>84.0</v>
      </c>
      <c r="M28" s="1">
        <v>84.0</v>
      </c>
    </row>
    <row r="29">
      <c r="A29" s="1" t="s">
        <v>41</v>
      </c>
      <c r="B29" s="1" t="s">
        <v>42</v>
      </c>
      <c r="C29" s="1">
        <v>175.8</v>
      </c>
      <c r="D29" s="1">
        <v>178.11</v>
      </c>
      <c r="E29" s="1">
        <v>2.31</v>
      </c>
      <c r="F29" s="1">
        <v>0.0</v>
      </c>
      <c r="G29" s="1">
        <v>2.31</v>
      </c>
      <c r="H29" s="1">
        <v>168.0</v>
      </c>
      <c r="I29" s="1">
        <v>72.61</v>
      </c>
      <c r="J29" s="1">
        <v>72.67</v>
      </c>
      <c r="K29" s="1" t="s">
        <v>44</v>
      </c>
      <c r="L29" s="1">
        <v>84.0</v>
      </c>
      <c r="M29" s="1">
        <v>84.0</v>
      </c>
    </row>
    <row r="30">
      <c r="A30" s="1" t="s">
        <v>41</v>
      </c>
      <c r="B30" s="1" t="s">
        <v>42</v>
      </c>
      <c r="C30" s="1">
        <v>178.39</v>
      </c>
      <c r="D30" s="1">
        <v>181.35</v>
      </c>
      <c r="E30" s="1">
        <v>2.97</v>
      </c>
      <c r="F30" s="1">
        <v>0.0</v>
      </c>
      <c r="G30" s="1">
        <v>2.97</v>
      </c>
      <c r="H30" s="1">
        <v>168.0</v>
      </c>
      <c r="I30" s="1">
        <v>56.6</v>
      </c>
      <c r="J30" s="1">
        <v>56.63</v>
      </c>
      <c r="K30" s="1" t="s">
        <v>44</v>
      </c>
      <c r="L30" s="1">
        <v>84.0</v>
      </c>
      <c r="M30" s="1">
        <v>84.0</v>
      </c>
    </row>
    <row r="31">
      <c r="A31" s="1" t="s">
        <v>41</v>
      </c>
      <c r="B31" s="1" t="s">
        <v>42</v>
      </c>
      <c r="C31" s="1">
        <v>181.57</v>
      </c>
      <c r="D31" s="1">
        <v>184.44</v>
      </c>
      <c r="E31" s="1">
        <v>2.88</v>
      </c>
      <c r="F31" s="1">
        <v>0.0</v>
      </c>
      <c r="G31" s="1">
        <v>2.87</v>
      </c>
      <c r="H31" s="1">
        <v>168.0</v>
      </c>
      <c r="I31" s="1">
        <v>58.43</v>
      </c>
      <c r="J31" s="1">
        <v>58.47</v>
      </c>
      <c r="K31" s="1" t="s">
        <v>44</v>
      </c>
      <c r="L31" s="1">
        <v>84.0</v>
      </c>
      <c r="M31" s="1">
        <v>84.0</v>
      </c>
    </row>
    <row r="32">
      <c r="A32" s="1" t="s">
        <v>41</v>
      </c>
      <c r="B32" s="1" t="s">
        <v>42</v>
      </c>
      <c r="C32" s="1">
        <v>184.66</v>
      </c>
      <c r="D32" s="1">
        <v>191.13</v>
      </c>
      <c r="E32" s="1">
        <v>6.47</v>
      </c>
      <c r="F32" s="1">
        <v>0.0</v>
      </c>
      <c r="G32" s="1">
        <v>6.47</v>
      </c>
      <c r="H32" s="1">
        <v>160.0</v>
      </c>
      <c r="I32" s="1">
        <v>24.71</v>
      </c>
      <c r="J32" s="1">
        <v>24.71</v>
      </c>
      <c r="K32" s="1" t="s">
        <v>43</v>
      </c>
      <c r="L32" s="1">
        <v>-160.0</v>
      </c>
      <c r="M32" s="1">
        <v>0.0</v>
      </c>
    </row>
    <row r="33">
      <c r="A33" s="1" t="s">
        <v>41</v>
      </c>
      <c r="B33" s="1" t="s">
        <v>42</v>
      </c>
      <c r="C33" s="1">
        <v>191.2</v>
      </c>
      <c r="D33" s="1">
        <v>200.31</v>
      </c>
      <c r="E33" s="1">
        <v>9.11</v>
      </c>
      <c r="F33" s="1">
        <v>0.0</v>
      </c>
      <c r="G33" s="1">
        <v>9.11</v>
      </c>
      <c r="H33" s="1">
        <v>160.0</v>
      </c>
      <c r="I33" s="1">
        <v>17.56</v>
      </c>
      <c r="J33" s="1">
        <v>17.56</v>
      </c>
      <c r="K33" s="1" t="s">
        <v>43</v>
      </c>
      <c r="L33" s="1">
        <v>-160.0</v>
      </c>
      <c r="M33" s="1">
        <v>0.0</v>
      </c>
    </row>
    <row r="34">
      <c r="A34" s="1" t="s">
        <v>41</v>
      </c>
      <c r="B34" s="1" t="s">
        <v>42</v>
      </c>
      <c r="C34" s="1">
        <v>200.39</v>
      </c>
      <c r="D34" s="1">
        <v>208.51</v>
      </c>
      <c r="E34" s="1">
        <v>8.11</v>
      </c>
      <c r="F34" s="1">
        <v>0.0</v>
      </c>
      <c r="G34" s="1">
        <v>8.11</v>
      </c>
      <c r="H34" s="1">
        <v>160.0</v>
      </c>
      <c r="I34" s="1">
        <v>19.72</v>
      </c>
      <c r="J34" s="1">
        <v>19.72</v>
      </c>
      <c r="K34" s="1" t="s">
        <v>43</v>
      </c>
      <c r="L34" s="1">
        <v>-160.0</v>
      </c>
      <c r="M34" s="1">
        <v>0.0</v>
      </c>
    </row>
    <row r="35">
      <c r="A35" s="1" t="s">
        <v>41</v>
      </c>
      <c r="B35" s="1" t="s">
        <v>42</v>
      </c>
      <c r="C35" s="1">
        <v>208.54</v>
      </c>
      <c r="D35" s="1">
        <v>216.91</v>
      </c>
      <c r="E35" s="1">
        <v>8.37</v>
      </c>
      <c r="F35" s="1">
        <v>0.0</v>
      </c>
      <c r="G35" s="1">
        <v>8.37</v>
      </c>
      <c r="H35" s="1">
        <v>160.0</v>
      </c>
      <c r="I35" s="1">
        <v>19.12</v>
      </c>
      <c r="J35" s="1">
        <v>19.12</v>
      </c>
      <c r="K35" s="1" t="s">
        <v>43</v>
      </c>
      <c r="L35" s="1">
        <v>-160.0</v>
      </c>
      <c r="M35" s="1">
        <v>0.0</v>
      </c>
    </row>
    <row r="36">
      <c r="A36" s="1" t="s">
        <v>41</v>
      </c>
      <c r="B36" s="1" t="s">
        <v>42</v>
      </c>
      <c r="C36" s="1">
        <v>217.14</v>
      </c>
      <c r="D36" s="1">
        <v>221.09</v>
      </c>
      <c r="E36" s="1">
        <v>3.96</v>
      </c>
      <c r="F36" s="1">
        <v>0.0</v>
      </c>
      <c r="G36" s="1">
        <v>3.96</v>
      </c>
      <c r="H36" s="1">
        <v>160.0</v>
      </c>
      <c r="I36" s="1">
        <v>40.44</v>
      </c>
      <c r="J36" s="1">
        <v>40.44</v>
      </c>
      <c r="K36" s="1" t="s">
        <v>43</v>
      </c>
      <c r="L36" s="1">
        <v>-160.0</v>
      </c>
      <c r="M36" s="1">
        <v>0.0</v>
      </c>
    </row>
    <row r="37">
      <c r="A37" s="1" t="s">
        <v>41</v>
      </c>
      <c r="B37" s="1" t="s">
        <v>42</v>
      </c>
      <c r="C37" s="1">
        <v>221.12</v>
      </c>
      <c r="D37" s="1">
        <v>228.39</v>
      </c>
      <c r="E37" s="1">
        <v>7.27</v>
      </c>
      <c r="F37" s="1">
        <v>0.0</v>
      </c>
      <c r="G37" s="1">
        <v>7.27</v>
      </c>
      <c r="H37" s="1">
        <v>160.0</v>
      </c>
      <c r="I37" s="1">
        <v>22.01</v>
      </c>
      <c r="J37" s="1">
        <v>22.01</v>
      </c>
      <c r="K37" s="1" t="s">
        <v>43</v>
      </c>
      <c r="L37" s="1">
        <v>-160.0</v>
      </c>
      <c r="M37" s="1">
        <v>0.0</v>
      </c>
    </row>
    <row r="38">
      <c r="A38" s="1" t="s">
        <v>41</v>
      </c>
      <c r="B38" s="1" t="s">
        <v>42</v>
      </c>
      <c r="C38" s="1">
        <v>228.61</v>
      </c>
      <c r="D38" s="1">
        <v>230.62</v>
      </c>
      <c r="E38" s="1">
        <v>2.02</v>
      </c>
      <c r="F38" s="1">
        <v>0.0</v>
      </c>
      <c r="G38" s="1">
        <v>2.01</v>
      </c>
      <c r="H38" s="1">
        <v>168.0</v>
      </c>
      <c r="I38" s="1">
        <v>83.32</v>
      </c>
      <c r="J38" s="1">
        <v>83.39</v>
      </c>
      <c r="K38" s="1" t="s">
        <v>44</v>
      </c>
      <c r="L38" s="1">
        <v>84.0</v>
      </c>
      <c r="M38" s="1">
        <v>84.0</v>
      </c>
    </row>
    <row r="39">
      <c r="A39" s="1" t="s">
        <v>41</v>
      </c>
      <c r="B39" s="1" t="s">
        <v>42</v>
      </c>
      <c r="C39" s="1">
        <v>230.81</v>
      </c>
      <c r="D39" s="1">
        <v>233.44</v>
      </c>
      <c r="E39" s="1">
        <v>2.63</v>
      </c>
      <c r="F39" s="1">
        <v>0.0</v>
      </c>
      <c r="G39" s="1">
        <v>2.63</v>
      </c>
      <c r="H39" s="1">
        <v>168.0</v>
      </c>
      <c r="I39" s="1">
        <v>63.8</v>
      </c>
      <c r="J39" s="1">
        <v>63.85</v>
      </c>
      <c r="K39" s="1" t="s">
        <v>44</v>
      </c>
      <c r="L39" s="1">
        <v>84.0</v>
      </c>
      <c r="M39" s="1">
        <v>84.0</v>
      </c>
    </row>
    <row r="40">
      <c r="A40" s="1" t="s">
        <v>41</v>
      </c>
      <c r="B40" s="1" t="s">
        <v>42</v>
      </c>
      <c r="C40" s="1">
        <v>233.62</v>
      </c>
      <c r="D40" s="1">
        <v>236.84</v>
      </c>
      <c r="E40" s="1">
        <v>3.23</v>
      </c>
      <c r="F40" s="1">
        <v>0.0</v>
      </c>
      <c r="G40" s="1">
        <v>3.22</v>
      </c>
      <c r="H40" s="1">
        <v>168.0</v>
      </c>
      <c r="I40" s="1">
        <v>52.07</v>
      </c>
      <c r="J40" s="1">
        <v>52.1</v>
      </c>
      <c r="K40" s="1" t="s">
        <v>44</v>
      </c>
      <c r="L40" s="1">
        <v>84.0</v>
      </c>
      <c r="M40" s="1">
        <v>84.0</v>
      </c>
    </row>
    <row r="41">
      <c r="A41" s="1" t="s">
        <v>41</v>
      </c>
      <c r="B41" s="1" t="s">
        <v>42</v>
      </c>
      <c r="C41" s="1">
        <v>237.03</v>
      </c>
      <c r="D41" s="1">
        <v>239.77</v>
      </c>
      <c r="E41" s="1">
        <v>2.74</v>
      </c>
      <c r="F41" s="1">
        <v>0.0</v>
      </c>
      <c r="G41" s="1">
        <v>2.74</v>
      </c>
      <c r="H41" s="1">
        <v>168.0</v>
      </c>
      <c r="I41" s="1">
        <v>61.27</v>
      </c>
      <c r="J41" s="1">
        <v>61.32</v>
      </c>
      <c r="K41" s="1" t="s">
        <v>44</v>
      </c>
      <c r="L41" s="1">
        <v>84.0</v>
      </c>
      <c r="M41" s="1">
        <v>84.0</v>
      </c>
    </row>
    <row r="42">
      <c r="A42" s="1" t="s">
        <v>41</v>
      </c>
      <c r="B42" s="1" t="s">
        <v>42</v>
      </c>
      <c r="C42" s="1">
        <v>240.43</v>
      </c>
      <c r="D42" s="1">
        <v>250.85</v>
      </c>
      <c r="E42" s="1">
        <v>10.42</v>
      </c>
      <c r="F42" s="1">
        <v>0.0</v>
      </c>
      <c r="G42" s="1">
        <v>10.42</v>
      </c>
      <c r="H42" s="1">
        <v>160.0</v>
      </c>
      <c r="I42" s="1">
        <v>15.36</v>
      </c>
      <c r="J42" s="1">
        <v>15.36</v>
      </c>
      <c r="K42" s="1" t="s">
        <v>43</v>
      </c>
      <c r="L42" s="1">
        <v>-160.0</v>
      </c>
      <c r="M42" s="1">
        <v>0.0</v>
      </c>
    </row>
    <row r="43">
      <c r="A43" s="1" t="s">
        <v>41</v>
      </c>
      <c r="B43" s="1" t="s">
        <v>42</v>
      </c>
      <c r="C43" s="1">
        <v>250.89</v>
      </c>
      <c r="D43" s="1">
        <v>260.54</v>
      </c>
      <c r="E43" s="1">
        <v>9.65</v>
      </c>
      <c r="F43" s="1">
        <v>0.0</v>
      </c>
      <c r="G43" s="1">
        <v>9.65</v>
      </c>
      <c r="H43" s="1">
        <v>160.0</v>
      </c>
      <c r="I43" s="1">
        <v>16.58</v>
      </c>
      <c r="J43" s="1">
        <v>16.58</v>
      </c>
      <c r="K43" s="1" t="s">
        <v>43</v>
      </c>
      <c r="L43" s="1">
        <v>-160.0</v>
      </c>
      <c r="M43" s="1">
        <v>0.0</v>
      </c>
    </row>
    <row r="44">
      <c r="A44" s="1" t="s">
        <v>41</v>
      </c>
      <c r="B44" s="1" t="s">
        <v>42</v>
      </c>
      <c r="C44" s="1">
        <v>260.69</v>
      </c>
      <c r="D44" s="1">
        <v>268.21</v>
      </c>
      <c r="E44" s="1">
        <v>7.51</v>
      </c>
      <c r="F44" s="1">
        <v>0.0</v>
      </c>
      <c r="G44" s="1">
        <v>7.51</v>
      </c>
      <c r="H44" s="1">
        <v>160.0</v>
      </c>
      <c r="I44" s="1">
        <v>21.29</v>
      </c>
      <c r="J44" s="1">
        <v>21.29</v>
      </c>
      <c r="K44" s="1" t="s">
        <v>43</v>
      </c>
      <c r="L44" s="1">
        <v>-160.0</v>
      </c>
      <c r="M44" s="1">
        <v>0.0</v>
      </c>
    </row>
    <row r="45">
      <c r="A45" s="1" t="s">
        <v>41</v>
      </c>
      <c r="B45" s="1" t="s">
        <v>42</v>
      </c>
      <c r="C45" s="1">
        <v>268.23</v>
      </c>
      <c r="D45" s="1">
        <v>275.16</v>
      </c>
      <c r="E45" s="1">
        <v>6.94</v>
      </c>
      <c r="F45" s="1">
        <v>0.0</v>
      </c>
      <c r="G45" s="1">
        <v>6.94</v>
      </c>
      <c r="H45" s="1">
        <v>160.0</v>
      </c>
      <c r="I45" s="1">
        <v>23.06</v>
      </c>
      <c r="J45" s="1">
        <v>23.06</v>
      </c>
      <c r="K45" s="1" t="s">
        <v>43</v>
      </c>
      <c r="L45" s="1">
        <v>-160.0</v>
      </c>
      <c r="M45" s="1">
        <v>0.0</v>
      </c>
    </row>
    <row r="46">
      <c r="A46" s="1" t="s">
        <v>41</v>
      </c>
      <c r="B46" s="1" t="s">
        <v>42</v>
      </c>
      <c r="C46" s="1">
        <v>275.2</v>
      </c>
      <c r="D46" s="1">
        <v>283.11</v>
      </c>
      <c r="E46" s="1">
        <v>7.91</v>
      </c>
      <c r="F46" s="1">
        <v>0.0</v>
      </c>
      <c r="G46" s="1">
        <v>7.91</v>
      </c>
      <c r="H46" s="1">
        <v>160.0</v>
      </c>
      <c r="I46" s="1">
        <v>20.22</v>
      </c>
      <c r="J46" s="1">
        <v>20.22</v>
      </c>
      <c r="K46" s="1" t="s">
        <v>43</v>
      </c>
      <c r="L46" s="1">
        <v>-160.0</v>
      </c>
      <c r="M46" s="1">
        <v>0.0</v>
      </c>
    </row>
    <row r="47">
      <c r="A47" s="1" t="s">
        <v>41</v>
      </c>
      <c r="B47" s="1" t="s">
        <v>42</v>
      </c>
      <c r="C47" s="1">
        <v>283.14</v>
      </c>
      <c r="D47" s="1">
        <v>290.97</v>
      </c>
      <c r="E47" s="1">
        <v>7.84</v>
      </c>
      <c r="F47" s="1">
        <v>0.0</v>
      </c>
      <c r="G47" s="1">
        <v>7.84</v>
      </c>
      <c r="H47" s="1">
        <v>160.0</v>
      </c>
      <c r="I47" s="1">
        <v>20.42</v>
      </c>
      <c r="J47" s="1">
        <v>20.42</v>
      </c>
      <c r="K47" s="1" t="s">
        <v>43</v>
      </c>
      <c r="L47" s="1">
        <v>-160.0</v>
      </c>
      <c r="M47" s="1">
        <v>0.0</v>
      </c>
    </row>
    <row r="48">
      <c r="A48" s="1" t="s">
        <v>41</v>
      </c>
      <c r="B48" s="1" t="s">
        <v>42</v>
      </c>
      <c r="C48" s="1">
        <v>291.01</v>
      </c>
      <c r="D48" s="1">
        <v>294.15</v>
      </c>
      <c r="E48" s="1">
        <v>3.14</v>
      </c>
      <c r="F48" s="1">
        <v>0.0</v>
      </c>
      <c r="G48" s="1">
        <v>3.14</v>
      </c>
      <c r="H48" s="1">
        <v>168.0</v>
      </c>
      <c r="I48" s="1">
        <v>53.52</v>
      </c>
      <c r="J48" s="1">
        <v>53.55</v>
      </c>
      <c r="K48" s="1" t="s">
        <v>44</v>
      </c>
      <c r="L48" s="1">
        <v>84.0</v>
      </c>
      <c r="M48" s="1">
        <v>84.0</v>
      </c>
    </row>
    <row r="49">
      <c r="A49" s="1" t="s">
        <v>41</v>
      </c>
      <c r="B49" s="1" t="s">
        <v>42</v>
      </c>
      <c r="C49" s="1">
        <v>294.57</v>
      </c>
      <c r="D49" s="1">
        <v>297.08</v>
      </c>
      <c r="E49" s="1">
        <v>2.51</v>
      </c>
      <c r="F49" s="1">
        <v>0.0</v>
      </c>
      <c r="G49" s="1">
        <v>2.5</v>
      </c>
      <c r="H49" s="1">
        <v>168.0</v>
      </c>
      <c r="I49" s="1">
        <v>67.04</v>
      </c>
      <c r="J49" s="1">
        <v>67.08</v>
      </c>
      <c r="K49" s="1" t="s">
        <v>44</v>
      </c>
      <c r="L49" s="1">
        <v>84.0</v>
      </c>
      <c r="M49" s="1">
        <v>84.0</v>
      </c>
    </row>
    <row r="50">
      <c r="A50" s="1" t="s">
        <v>41</v>
      </c>
      <c r="B50" s="1" t="s">
        <v>42</v>
      </c>
      <c r="C50" s="1">
        <v>297.76</v>
      </c>
      <c r="D50" s="1">
        <v>300.86</v>
      </c>
      <c r="E50" s="1">
        <v>3.1</v>
      </c>
      <c r="F50" s="1">
        <v>0.0</v>
      </c>
      <c r="G50" s="1">
        <v>3.1</v>
      </c>
      <c r="H50" s="1">
        <v>168.0</v>
      </c>
      <c r="I50" s="1">
        <v>54.24</v>
      </c>
      <c r="J50" s="1">
        <v>54.28</v>
      </c>
      <c r="K50" s="1" t="s">
        <v>44</v>
      </c>
      <c r="L50" s="1">
        <v>84.0</v>
      </c>
      <c r="M50" s="1">
        <v>84.0</v>
      </c>
    </row>
    <row r="51">
      <c r="A51" s="1" t="s">
        <v>41</v>
      </c>
      <c r="B51" s="1" t="s">
        <v>42</v>
      </c>
      <c r="C51" s="1">
        <v>301.33</v>
      </c>
      <c r="D51" s="1">
        <v>303.63</v>
      </c>
      <c r="E51" s="1">
        <v>2.29</v>
      </c>
      <c r="F51" s="1">
        <v>0.0</v>
      </c>
      <c r="G51" s="1">
        <v>2.29</v>
      </c>
      <c r="H51" s="1">
        <v>168.0</v>
      </c>
      <c r="I51" s="1">
        <v>73.25</v>
      </c>
      <c r="J51" s="1">
        <v>73.31</v>
      </c>
      <c r="K51" s="1" t="s">
        <v>44</v>
      </c>
      <c r="L51" s="1">
        <v>84.0</v>
      </c>
      <c r="M51" s="1">
        <v>84.0</v>
      </c>
    </row>
    <row r="52">
      <c r="A52" s="1" t="s">
        <v>41</v>
      </c>
      <c r="B52" s="1" t="s">
        <v>42</v>
      </c>
      <c r="C52" s="1">
        <v>303.85</v>
      </c>
      <c r="D52" s="1">
        <v>310.28</v>
      </c>
      <c r="E52" s="1">
        <v>6.43</v>
      </c>
      <c r="F52" s="1">
        <v>0.0</v>
      </c>
      <c r="G52" s="1">
        <v>6.43</v>
      </c>
      <c r="H52" s="1">
        <v>160.0</v>
      </c>
      <c r="I52" s="1">
        <v>24.88</v>
      </c>
      <c r="J52" s="1">
        <v>24.88</v>
      </c>
      <c r="K52" s="1" t="s">
        <v>43</v>
      </c>
      <c r="L52" s="1">
        <v>-160.0</v>
      </c>
      <c r="M52" s="1">
        <v>0.0</v>
      </c>
    </row>
    <row r="53">
      <c r="A53" s="1" t="s">
        <v>41</v>
      </c>
      <c r="B53" s="1" t="s">
        <v>42</v>
      </c>
      <c r="C53" s="1">
        <v>310.32</v>
      </c>
      <c r="D53" s="1">
        <v>318.24</v>
      </c>
      <c r="E53" s="1">
        <v>7.92</v>
      </c>
      <c r="F53" s="1">
        <v>0.0</v>
      </c>
      <c r="G53" s="1">
        <v>7.92</v>
      </c>
      <c r="H53" s="1">
        <v>160.0</v>
      </c>
      <c r="I53" s="1">
        <v>20.21</v>
      </c>
      <c r="J53" s="1">
        <v>20.21</v>
      </c>
      <c r="K53" s="1" t="s">
        <v>43</v>
      </c>
      <c r="L53" s="1">
        <v>-160.0</v>
      </c>
      <c r="M53" s="1">
        <v>0.0</v>
      </c>
    </row>
    <row r="54">
      <c r="A54" s="1" t="s">
        <v>41</v>
      </c>
      <c r="B54" s="1" t="s">
        <v>42</v>
      </c>
      <c r="C54" s="1">
        <v>318.41</v>
      </c>
      <c r="D54" s="1">
        <v>324.03</v>
      </c>
      <c r="E54" s="1">
        <v>5.62</v>
      </c>
      <c r="F54" s="1">
        <v>0.0</v>
      </c>
      <c r="G54" s="1">
        <v>5.62</v>
      </c>
      <c r="H54" s="1">
        <v>160.0</v>
      </c>
      <c r="I54" s="1">
        <v>28.46</v>
      </c>
      <c r="J54" s="1">
        <v>28.46</v>
      </c>
      <c r="K54" s="1" t="s">
        <v>43</v>
      </c>
      <c r="L54" s="1">
        <v>-160.0</v>
      </c>
      <c r="M54" s="1">
        <v>0.0</v>
      </c>
    </row>
    <row r="55">
      <c r="A55" s="1" t="s">
        <v>41</v>
      </c>
      <c r="B55" s="1" t="s">
        <v>42</v>
      </c>
      <c r="C55" s="1">
        <v>324.12</v>
      </c>
      <c r="D55" s="1">
        <v>329.17</v>
      </c>
      <c r="E55" s="1">
        <v>5.05</v>
      </c>
      <c r="F55" s="1">
        <v>0.0</v>
      </c>
      <c r="G55" s="1">
        <v>5.05</v>
      </c>
      <c r="H55" s="1">
        <v>160.0</v>
      </c>
      <c r="I55" s="1">
        <v>31.69</v>
      </c>
      <c r="J55" s="1">
        <v>31.69</v>
      </c>
      <c r="K55" s="1" t="s">
        <v>43</v>
      </c>
      <c r="L55" s="1">
        <v>-160.0</v>
      </c>
      <c r="M55" s="1">
        <v>0.0</v>
      </c>
    </row>
    <row r="56">
      <c r="A56" s="1" t="s">
        <v>41</v>
      </c>
      <c r="B56" s="1" t="s">
        <v>42</v>
      </c>
      <c r="C56" s="1">
        <v>329.24</v>
      </c>
      <c r="D56" s="1">
        <v>337.34</v>
      </c>
      <c r="E56" s="1">
        <v>8.1</v>
      </c>
      <c r="F56" s="1">
        <v>0.0</v>
      </c>
      <c r="G56" s="1">
        <v>8.1</v>
      </c>
      <c r="H56" s="1">
        <v>160.0</v>
      </c>
      <c r="I56" s="1">
        <v>19.75</v>
      </c>
      <c r="J56" s="1">
        <v>19.75</v>
      </c>
      <c r="K56" s="1" t="s">
        <v>43</v>
      </c>
      <c r="L56" s="1">
        <v>-160.0</v>
      </c>
      <c r="M56" s="1">
        <v>0.0</v>
      </c>
    </row>
    <row r="57">
      <c r="A57" s="1" t="s">
        <v>41</v>
      </c>
      <c r="B57" s="1" t="s">
        <v>42</v>
      </c>
      <c r="C57" s="1">
        <v>337.38</v>
      </c>
      <c r="D57" s="1">
        <v>344.7</v>
      </c>
      <c r="E57" s="1">
        <v>7.32</v>
      </c>
      <c r="F57" s="1">
        <v>0.0</v>
      </c>
      <c r="G57" s="1">
        <v>7.32</v>
      </c>
      <c r="H57" s="1">
        <v>160.0</v>
      </c>
      <c r="I57" s="1">
        <v>21.85</v>
      </c>
      <c r="J57" s="1">
        <v>21.85</v>
      </c>
      <c r="K57" s="1" t="s">
        <v>43</v>
      </c>
      <c r="L57" s="1">
        <v>-160.0</v>
      </c>
      <c r="M57" s="1">
        <v>0.0</v>
      </c>
    </row>
    <row r="58">
      <c r="A58" s="1" t="s">
        <v>41</v>
      </c>
      <c r="B58" s="1" t="s">
        <v>42</v>
      </c>
      <c r="C58" s="1">
        <v>344.76</v>
      </c>
      <c r="D58" s="1">
        <v>347.46</v>
      </c>
      <c r="E58" s="1">
        <v>2.71</v>
      </c>
      <c r="F58" s="1">
        <v>0.0</v>
      </c>
      <c r="G58" s="1">
        <v>2.71</v>
      </c>
      <c r="H58" s="1">
        <v>168.0</v>
      </c>
      <c r="I58" s="1">
        <v>62.05</v>
      </c>
      <c r="J58" s="1">
        <v>62.09</v>
      </c>
      <c r="K58" s="1" t="s">
        <v>44</v>
      </c>
      <c r="L58" s="1">
        <v>84.0</v>
      </c>
      <c r="M58" s="1">
        <v>84.0</v>
      </c>
    </row>
    <row r="59">
      <c r="A59" s="1" t="s">
        <v>41</v>
      </c>
      <c r="B59" s="1" t="s">
        <v>42</v>
      </c>
      <c r="C59" s="1">
        <v>347.66</v>
      </c>
      <c r="D59" s="1">
        <v>350.73</v>
      </c>
      <c r="E59" s="1">
        <v>3.07</v>
      </c>
      <c r="F59" s="1">
        <v>0.0</v>
      </c>
      <c r="G59" s="1">
        <v>3.07</v>
      </c>
      <c r="H59" s="1">
        <v>168.0</v>
      </c>
      <c r="I59" s="1">
        <v>54.75</v>
      </c>
      <c r="J59" s="1">
        <v>54.78</v>
      </c>
      <c r="K59" s="1" t="s">
        <v>44</v>
      </c>
      <c r="L59" s="1">
        <v>84.0</v>
      </c>
      <c r="M59" s="1">
        <v>84.0</v>
      </c>
    </row>
    <row r="60">
      <c r="A60" s="1" t="s">
        <v>41</v>
      </c>
      <c r="B60" s="1" t="s">
        <v>42</v>
      </c>
      <c r="C60" s="1">
        <v>350.84</v>
      </c>
      <c r="D60" s="1">
        <v>353.66</v>
      </c>
      <c r="E60" s="1">
        <v>2.82</v>
      </c>
      <c r="F60" s="1">
        <v>0.0</v>
      </c>
      <c r="G60" s="1">
        <v>2.82</v>
      </c>
      <c r="H60" s="1">
        <v>168.0</v>
      </c>
      <c r="I60" s="1">
        <v>59.51</v>
      </c>
      <c r="J60" s="1">
        <v>59.54</v>
      </c>
      <c r="K60" s="1" t="s">
        <v>44</v>
      </c>
      <c r="L60" s="1">
        <v>84.0</v>
      </c>
      <c r="M60" s="1">
        <v>84.0</v>
      </c>
    </row>
    <row r="61">
      <c r="A61" s="1" t="s">
        <v>41</v>
      </c>
      <c r="B61" s="1" t="s">
        <v>42</v>
      </c>
      <c r="C61" s="1">
        <v>353.92</v>
      </c>
      <c r="D61" s="1">
        <v>356.74</v>
      </c>
      <c r="E61" s="1">
        <v>2.82</v>
      </c>
      <c r="F61" s="1">
        <v>0.0</v>
      </c>
      <c r="G61" s="1">
        <v>2.82</v>
      </c>
      <c r="H61" s="1">
        <v>168.0</v>
      </c>
      <c r="I61" s="1">
        <v>59.57</v>
      </c>
      <c r="J61" s="1">
        <v>59.6</v>
      </c>
      <c r="K61" s="1" t="s">
        <v>44</v>
      </c>
      <c r="L61" s="1">
        <v>84.0</v>
      </c>
      <c r="M61" s="1">
        <v>84.0</v>
      </c>
    </row>
    <row r="62">
      <c r="A62" s="1" t="s">
        <v>41</v>
      </c>
      <c r="B62" s="1" t="s">
        <v>42</v>
      </c>
      <c r="C62" s="1">
        <v>356.92</v>
      </c>
      <c r="D62" s="1">
        <v>365.79</v>
      </c>
      <c r="E62" s="1">
        <v>8.87</v>
      </c>
      <c r="F62" s="1">
        <v>0.0</v>
      </c>
      <c r="G62" s="1">
        <v>8.87</v>
      </c>
      <c r="H62" s="1">
        <v>160.0</v>
      </c>
      <c r="I62" s="1">
        <v>18.04</v>
      </c>
      <c r="J62" s="1">
        <v>18.04</v>
      </c>
      <c r="K62" s="1" t="s">
        <v>43</v>
      </c>
      <c r="L62" s="1">
        <v>-160.0</v>
      </c>
      <c r="M62" s="1">
        <v>0.0</v>
      </c>
    </row>
    <row r="63">
      <c r="A63" s="1" t="s">
        <v>41</v>
      </c>
      <c r="B63" s="1" t="s">
        <v>42</v>
      </c>
      <c r="C63" s="1">
        <v>365.84</v>
      </c>
      <c r="D63" s="1">
        <v>374.83</v>
      </c>
      <c r="E63" s="1">
        <v>8.99</v>
      </c>
      <c r="F63" s="1">
        <v>0.0</v>
      </c>
      <c r="G63" s="1">
        <v>8.99</v>
      </c>
      <c r="H63" s="1">
        <v>160.0</v>
      </c>
      <c r="I63" s="1">
        <v>17.8</v>
      </c>
      <c r="J63" s="1">
        <v>17.8</v>
      </c>
      <c r="K63" s="1" t="s">
        <v>43</v>
      </c>
      <c r="L63" s="1">
        <v>-160.0</v>
      </c>
      <c r="M63" s="1">
        <v>0.0</v>
      </c>
    </row>
    <row r="64">
      <c r="A64" s="1" t="s">
        <v>41</v>
      </c>
      <c r="B64" s="1" t="s">
        <v>42</v>
      </c>
      <c r="C64" s="1">
        <v>374.96</v>
      </c>
      <c r="D64" s="1">
        <v>382.0</v>
      </c>
      <c r="E64" s="1">
        <v>7.05</v>
      </c>
      <c r="F64" s="1">
        <v>0.0</v>
      </c>
      <c r="G64" s="1">
        <v>7.05</v>
      </c>
      <c r="H64" s="1">
        <v>160.0</v>
      </c>
      <c r="I64" s="1">
        <v>22.71</v>
      </c>
      <c r="J64" s="1">
        <v>22.71</v>
      </c>
      <c r="K64" s="1" t="s">
        <v>43</v>
      </c>
      <c r="L64" s="1">
        <v>-160.0</v>
      </c>
      <c r="M64" s="1">
        <v>0.0</v>
      </c>
    </row>
    <row r="65">
      <c r="A65" s="1" t="s">
        <v>41</v>
      </c>
      <c r="B65" s="1" t="s">
        <v>42</v>
      </c>
      <c r="C65" s="1">
        <v>382.04</v>
      </c>
      <c r="D65" s="1">
        <v>389.74</v>
      </c>
      <c r="E65" s="1">
        <v>7.7</v>
      </c>
      <c r="F65" s="1">
        <v>0.0</v>
      </c>
      <c r="G65" s="1">
        <v>7.7</v>
      </c>
      <c r="H65" s="1">
        <v>160.0</v>
      </c>
      <c r="I65" s="1">
        <v>20.78</v>
      </c>
      <c r="J65" s="1">
        <v>20.78</v>
      </c>
      <c r="K65" s="1" t="s">
        <v>43</v>
      </c>
      <c r="L65" s="1">
        <v>-160.0</v>
      </c>
      <c r="M65" s="1">
        <v>0.0</v>
      </c>
    </row>
    <row r="66">
      <c r="A66" s="1" t="s">
        <v>41</v>
      </c>
      <c r="B66" s="1" t="s">
        <v>42</v>
      </c>
      <c r="C66" s="1">
        <v>389.91</v>
      </c>
      <c r="D66" s="1">
        <v>399.43</v>
      </c>
      <c r="E66" s="1">
        <v>9.52</v>
      </c>
      <c r="F66" s="1">
        <v>0.0</v>
      </c>
      <c r="G66" s="1">
        <v>9.52</v>
      </c>
      <c r="H66" s="1">
        <v>160.0</v>
      </c>
      <c r="I66" s="1">
        <v>16.82</v>
      </c>
      <c r="J66" s="1">
        <v>16.82</v>
      </c>
      <c r="K66" s="1" t="s">
        <v>43</v>
      </c>
      <c r="L66" s="1">
        <v>-160.0</v>
      </c>
      <c r="M66" s="1">
        <v>0.0</v>
      </c>
    </row>
    <row r="67">
      <c r="A67" s="1" t="s">
        <v>41</v>
      </c>
      <c r="B67" s="1" t="s">
        <v>42</v>
      </c>
      <c r="C67" s="1">
        <v>399.5</v>
      </c>
      <c r="D67" s="1">
        <v>406.56</v>
      </c>
      <c r="E67" s="1">
        <v>7.05</v>
      </c>
      <c r="F67" s="1">
        <v>0.0</v>
      </c>
      <c r="G67" s="1">
        <v>7.05</v>
      </c>
      <c r="H67" s="1">
        <v>160.0</v>
      </c>
      <c r="I67" s="1">
        <v>22.69</v>
      </c>
      <c r="J67" s="1">
        <v>22.69</v>
      </c>
      <c r="K67" s="1" t="s">
        <v>43</v>
      </c>
      <c r="L67" s="1">
        <v>-160.0</v>
      </c>
      <c r="M67" s="1">
        <v>0.0</v>
      </c>
    </row>
    <row r="68">
      <c r="A68" s="1" t="s">
        <v>41</v>
      </c>
      <c r="B68" s="1" t="s">
        <v>42</v>
      </c>
      <c r="C68" s="1">
        <v>406.58</v>
      </c>
      <c r="D68" s="1">
        <v>409.84</v>
      </c>
      <c r="E68" s="1">
        <v>3.26</v>
      </c>
      <c r="F68" s="1">
        <v>0.0</v>
      </c>
      <c r="G68" s="1">
        <v>3.26</v>
      </c>
      <c r="H68" s="1">
        <v>168.0</v>
      </c>
      <c r="I68" s="1">
        <v>51.54</v>
      </c>
      <c r="J68" s="1">
        <v>51.57</v>
      </c>
      <c r="K68" s="1" t="s">
        <v>44</v>
      </c>
      <c r="L68" s="1">
        <v>84.0</v>
      </c>
      <c r="M68" s="1">
        <v>84.0</v>
      </c>
    </row>
    <row r="69">
      <c r="A69" s="1" t="s">
        <v>41</v>
      </c>
      <c r="B69" s="1" t="s">
        <v>42</v>
      </c>
      <c r="C69" s="1">
        <v>409.97</v>
      </c>
      <c r="D69" s="1">
        <v>412.34</v>
      </c>
      <c r="E69" s="1">
        <v>2.37</v>
      </c>
      <c r="F69" s="1">
        <v>0.0</v>
      </c>
      <c r="G69" s="1">
        <v>2.37</v>
      </c>
      <c r="H69" s="1">
        <v>168.0</v>
      </c>
      <c r="I69" s="1">
        <v>70.77</v>
      </c>
      <c r="J69" s="1">
        <v>70.82</v>
      </c>
      <c r="K69" s="1" t="s">
        <v>44</v>
      </c>
      <c r="L69" s="1">
        <v>84.0</v>
      </c>
      <c r="M69" s="1">
        <v>84.0</v>
      </c>
    </row>
    <row r="70">
      <c r="A70" s="1" t="s">
        <v>41</v>
      </c>
      <c r="B70" s="1" t="s">
        <v>42</v>
      </c>
      <c r="C70" s="1">
        <v>412.66</v>
      </c>
      <c r="D70" s="1">
        <v>415.36</v>
      </c>
      <c r="E70" s="1">
        <v>2.7</v>
      </c>
      <c r="F70" s="1">
        <v>0.0</v>
      </c>
      <c r="G70" s="1">
        <v>2.69</v>
      </c>
      <c r="H70" s="1">
        <v>168.0</v>
      </c>
      <c r="I70" s="1">
        <v>62.32</v>
      </c>
      <c r="J70" s="1">
        <v>62.37</v>
      </c>
      <c r="K70" s="1" t="s">
        <v>44</v>
      </c>
      <c r="L70" s="1">
        <v>84.0</v>
      </c>
      <c r="M70" s="1">
        <v>84.0</v>
      </c>
    </row>
    <row r="71">
      <c r="A71" s="1" t="s">
        <v>41</v>
      </c>
      <c r="B71" s="1" t="s">
        <v>42</v>
      </c>
      <c r="C71" s="1">
        <v>415.51</v>
      </c>
      <c r="D71" s="1">
        <v>418.29</v>
      </c>
      <c r="E71" s="1">
        <v>2.78</v>
      </c>
      <c r="F71" s="1">
        <v>0.0</v>
      </c>
      <c r="G71" s="1">
        <v>2.78</v>
      </c>
      <c r="H71" s="1">
        <v>168.0</v>
      </c>
      <c r="I71" s="1">
        <v>60.43</v>
      </c>
      <c r="J71" s="1">
        <v>60.47</v>
      </c>
      <c r="K71" s="1" t="s">
        <v>44</v>
      </c>
      <c r="L71" s="1">
        <v>84.0</v>
      </c>
      <c r="M71" s="1">
        <v>84.0</v>
      </c>
    </row>
    <row r="72">
      <c r="A72" s="1" t="s">
        <v>41</v>
      </c>
      <c r="B72" s="1" t="s">
        <v>42</v>
      </c>
      <c r="C72" s="1">
        <v>418.88</v>
      </c>
      <c r="D72" s="1">
        <v>425.77</v>
      </c>
      <c r="E72" s="1">
        <v>6.89</v>
      </c>
      <c r="F72" s="1">
        <v>0.0</v>
      </c>
      <c r="G72" s="1">
        <v>6.89</v>
      </c>
      <c r="H72" s="1">
        <v>160.0</v>
      </c>
      <c r="I72" s="1">
        <v>23.21</v>
      </c>
      <c r="J72" s="1">
        <v>23.21</v>
      </c>
      <c r="K72" s="1" t="s">
        <v>43</v>
      </c>
      <c r="L72" s="1">
        <v>-160.0</v>
      </c>
      <c r="M72" s="1">
        <v>0.0</v>
      </c>
    </row>
    <row r="73">
      <c r="A73" s="1" t="s">
        <v>41</v>
      </c>
      <c r="B73" s="1" t="s">
        <v>42</v>
      </c>
      <c r="C73" s="1">
        <v>425.85</v>
      </c>
      <c r="D73" s="1">
        <v>432.58</v>
      </c>
      <c r="E73" s="1">
        <v>6.72</v>
      </c>
      <c r="F73" s="1">
        <v>0.0</v>
      </c>
      <c r="G73" s="1">
        <v>6.72</v>
      </c>
      <c r="H73" s="1">
        <v>160.0</v>
      </c>
      <c r="I73" s="1">
        <v>23.79</v>
      </c>
      <c r="J73" s="1">
        <v>23.79</v>
      </c>
      <c r="K73" s="1" t="s">
        <v>43</v>
      </c>
      <c r="L73" s="1">
        <v>-160.0</v>
      </c>
      <c r="M73" s="1">
        <v>0.0</v>
      </c>
    </row>
    <row r="74">
      <c r="A74" s="1" t="s">
        <v>41</v>
      </c>
      <c r="B74" s="1" t="s">
        <v>42</v>
      </c>
      <c r="C74" s="1">
        <v>432.7</v>
      </c>
      <c r="D74" s="1">
        <v>439.81</v>
      </c>
      <c r="E74" s="1">
        <v>7.1</v>
      </c>
      <c r="F74" s="1">
        <v>0.0</v>
      </c>
      <c r="G74" s="1">
        <v>7.1</v>
      </c>
      <c r="H74" s="1">
        <v>160.0</v>
      </c>
      <c r="I74" s="1">
        <v>22.52</v>
      </c>
      <c r="J74" s="1">
        <v>22.52</v>
      </c>
      <c r="K74" s="1" t="s">
        <v>43</v>
      </c>
      <c r="L74" s="1">
        <v>-160.0</v>
      </c>
      <c r="M74" s="1">
        <v>0.0</v>
      </c>
    </row>
    <row r="75">
      <c r="A75" s="1" t="s">
        <v>41</v>
      </c>
      <c r="B75" s="1" t="s">
        <v>42</v>
      </c>
      <c r="C75" s="1">
        <v>439.9</v>
      </c>
      <c r="D75" s="1">
        <v>448.86</v>
      </c>
      <c r="E75" s="1">
        <v>8.96</v>
      </c>
      <c r="F75" s="1">
        <v>0.0</v>
      </c>
      <c r="G75" s="1">
        <v>8.96</v>
      </c>
      <c r="H75" s="1">
        <v>160.0</v>
      </c>
      <c r="I75" s="1">
        <v>17.86</v>
      </c>
      <c r="J75" s="1">
        <v>17.86</v>
      </c>
      <c r="K75" s="1" t="s">
        <v>43</v>
      </c>
      <c r="L75" s="1">
        <v>-160.0</v>
      </c>
      <c r="M75" s="1">
        <v>0.0</v>
      </c>
    </row>
    <row r="76">
      <c r="A76" s="1" t="s">
        <v>41</v>
      </c>
      <c r="B76" s="1" t="s">
        <v>42</v>
      </c>
      <c r="C76" s="1">
        <v>449.03</v>
      </c>
      <c r="D76" s="1">
        <v>457.03</v>
      </c>
      <c r="E76" s="1">
        <v>8.01</v>
      </c>
      <c r="F76" s="1">
        <v>0.0</v>
      </c>
      <c r="G76" s="1">
        <v>8.01</v>
      </c>
      <c r="H76" s="1">
        <v>160.0</v>
      </c>
      <c r="I76" s="1">
        <v>19.99</v>
      </c>
      <c r="J76" s="1">
        <v>19.99</v>
      </c>
      <c r="K76" s="1" t="s">
        <v>43</v>
      </c>
      <c r="L76" s="1">
        <v>-160.0</v>
      </c>
      <c r="M76" s="1">
        <v>0.0</v>
      </c>
    </row>
    <row r="77">
      <c r="A77" s="1" t="s">
        <v>41</v>
      </c>
      <c r="B77" s="1" t="s">
        <v>42</v>
      </c>
      <c r="C77" s="1">
        <v>457.16</v>
      </c>
      <c r="D77" s="1">
        <v>462.7</v>
      </c>
      <c r="E77" s="1">
        <v>5.53</v>
      </c>
      <c r="F77" s="1">
        <v>0.0</v>
      </c>
      <c r="G77" s="1">
        <v>5.53</v>
      </c>
      <c r="H77" s="1">
        <v>160.0</v>
      </c>
      <c r="I77" s="1">
        <v>28.91</v>
      </c>
      <c r="J77" s="1">
        <v>28.91</v>
      </c>
      <c r="K77" s="1" t="s">
        <v>43</v>
      </c>
      <c r="L77" s="1">
        <v>-160.0</v>
      </c>
      <c r="M77" s="1">
        <v>0.0</v>
      </c>
    </row>
    <row r="78">
      <c r="A78" s="1" t="s">
        <v>41</v>
      </c>
      <c r="B78" s="1" t="s">
        <v>42</v>
      </c>
      <c r="C78" s="1">
        <v>462.72</v>
      </c>
      <c r="D78" s="1">
        <v>465.62</v>
      </c>
      <c r="E78" s="1">
        <v>2.9</v>
      </c>
      <c r="F78" s="1">
        <v>0.0</v>
      </c>
      <c r="G78" s="1">
        <v>2.89</v>
      </c>
      <c r="H78" s="1">
        <v>168.0</v>
      </c>
      <c r="I78" s="1">
        <v>58.01</v>
      </c>
      <c r="J78" s="1">
        <v>58.05</v>
      </c>
      <c r="K78" s="1" t="s">
        <v>44</v>
      </c>
      <c r="L78" s="1">
        <v>84.0</v>
      </c>
      <c r="M78" s="1">
        <v>84.0</v>
      </c>
    </row>
    <row r="79">
      <c r="A79" s="1" t="s">
        <v>41</v>
      </c>
      <c r="B79" s="1" t="s">
        <v>42</v>
      </c>
      <c r="C79" s="1">
        <v>465.78</v>
      </c>
      <c r="D79" s="1">
        <v>467.9</v>
      </c>
      <c r="E79" s="1">
        <v>2.12</v>
      </c>
      <c r="F79" s="1">
        <v>0.0</v>
      </c>
      <c r="G79" s="1">
        <v>2.12</v>
      </c>
      <c r="H79" s="1">
        <v>168.0</v>
      </c>
      <c r="I79" s="1">
        <v>79.16</v>
      </c>
      <c r="J79" s="1">
        <v>79.23</v>
      </c>
      <c r="K79" s="1" t="s">
        <v>44</v>
      </c>
      <c r="L79" s="1">
        <v>84.0</v>
      </c>
      <c r="M79" s="1">
        <v>84.0</v>
      </c>
    </row>
    <row r="80">
      <c r="A80" s="1" t="s">
        <v>41</v>
      </c>
      <c r="B80" s="1" t="s">
        <v>42</v>
      </c>
      <c r="C80" s="1">
        <v>468.13</v>
      </c>
      <c r="D80" s="1">
        <v>470.58</v>
      </c>
      <c r="E80" s="1">
        <v>2.45</v>
      </c>
      <c r="F80" s="1">
        <v>0.0</v>
      </c>
      <c r="G80" s="1">
        <v>2.45</v>
      </c>
      <c r="H80" s="1">
        <v>168.0</v>
      </c>
      <c r="I80" s="1">
        <v>68.49</v>
      </c>
      <c r="J80" s="1">
        <v>68.54</v>
      </c>
      <c r="K80" s="1" t="s">
        <v>44</v>
      </c>
      <c r="L80" s="1">
        <v>84.0</v>
      </c>
      <c r="M80" s="1">
        <v>84.0</v>
      </c>
    </row>
    <row r="81">
      <c r="A81" s="1" t="s">
        <v>41</v>
      </c>
      <c r="B81" s="1" t="s">
        <v>42</v>
      </c>
      <c r="C81" s="1">
        <v>470.9</v>
      </c>
      <c r="D81" s="1">
        <v>473.26</v>
      </c>
      <c r="E81" s="1">
        <v>2.35</v>
      </c>
      <c r="F81" s="1">
        <v>0.0</v>
      </c>
      <c r="G81" s="1">
        <v>2.35</v>
      </c>
      <c r="H81" s="1">
        <v>168.0</v>
      </c>
      <c r="I81" s="1">
        <v>71.4</v>
      </c>
      <c r="J81" s="1">
        <v>71.46</v>
      </c>
      <c r="K81" s="1" t="s">
        <v>44</v>
      </c>
      <c r="L81" s="1">
        <v>84.0</v>
      </c>
      <c r="M81" s="1">
        <v>84.0</v>
      </c>
    </row>
    <row r="82">
      <c r="A82" s="1" t="s">
        <v>41</v>
      </c>
      <c r="B82" s="1" t="s">
        <v>42</v>
      </c>
      <c r="C82" s="1">
        <v>473.61</v>
      </c>
      <c r="D82" s="1">
        <v>481.8</v>
      </c>
      <c r="E82" s="1">
        <v>8.19</v>
      </c>
      <c r="F82" s="1">
        <v>0.0</v>
      </c>
      <c r="G82" s="1">
        <v>8.19</v>
      </c>
      <c r="H82" s="1">
        <v>160.0</v>
      </c>
      <c r="I82" s="1">
        <v>19.53</v>
      </c>
      <c r="J82" s="1">
        <v>19.53</v>
      </c>
      <c r="K82" s="1" t="s">
        <v>43</v>
      </c>
      <c r="L82" s="1">
        <v>-160.0</v>
      </c>
      <c r="M82" s="1">
        <v>0.0</v>
      </c>
    </row>
    <row r="83">
      <c r="A83" s="1" t="s">
        <v>41</v>
      </c>
      <c r="B83" s="1" t="s">
        <v>42</v>
      </c>
      <c r="C83" s="1">
        <v>481.85</v>
      </c>
      <c r="D83" s="1">
        <v>487.54</v>
      </c>
      <c r="E83" s="1">
        <v>5.69</v>
      </c>
      <c r="F83" s="1">
        <v>0.0</v>
      </c>
      <c r="G83" s="1">
        <v>5.69</v>
      </c>
      <c r="H83" s="1">
        <v>160.0</v>
      </c>
      <c r="I83" s="1">
        <v>28.14</v>
      </c>
      <c r="J83" s="1">
        <v>28.14</v>
      </c>
      <c r="K83" s="1" t="s">
        <v>43</v>
      </c>
      <c r="L83" s="1">
        <v>-160.0</v>
      </c>
      <c r="M83" s="1">
        <v>0.0</v>
      </c>
    </row>
    <row r="84">
      <c r="A84" s="1" t="s">
        <v>41</v>
      </c>
      <c r="B84" s="1" t="s">
        <v>42</v>
      </c>
      <c r="C84" s="1">
        <v>487.54</v>
      </c>
      <c r="D84" s="1">
        <v>493.56</v>
      </c>
      <c r="E84" s="1">
        <v>6.02</v>
      </c>
      <c r="F84" s="1">
        <v>0.0</v>
      </c>
      <c r="G84" s="1">
        <v>6.02</v>
      </c>
      <c r="H84" s="1">
        <v>160.0</v>
      </c>
      <c r="I84" s="1">
        <v>26.56</v>
      </c>
      <c r="J84" s="1">
        <v>26.56</v>
      </c>
      <c r="K84" s="1" t="s">
        <v>43</v>
      </c>
      <c r="L84" s="1">
        <v>-160.0</v>
      </c>
      <c r="M84" s="1">
        <v>0.0</v>
      </c>
    </row>
    <row r="85">
      <c r="A85" s="1" t="s">
        <v>41</v>
      </c>
      <c r="B85" s="1" t="s">
        <v>42</v>
      </c>
      <c r="C85" s="1">
        <v>493.75</v>
      </c>
      <c r="D85" s="1">
        <v>499.22</v>
      </c>
      <c r="E85" s="1">
        <v>5.47</v>
      </c>
      <c r="F85" s="1">
        <v>0.0</v>
      </c>
      <c r="G85" s="1">
        <v>5.47</v>
      </c>
      <c r="H85" s="1">
        <v>160.0</v>
      </c>
      <c r="I85" s="1">
        <v>29.23</v>
      </c>
      <c r="J85" s="1">
        <v>29.23</v>
      </c>
      <c r="K85" s="1" t="s">
        <v>43</v>
      </c>
      <c r="L85" s="1">
        <v>-160.0</v>
      </c>
      <c r="M85" s="1">
        <v>0.0</v>
      </c>
    </row>
    <row r="86">
      <c r="A86" s="1" t="s">
        <v>41</v>
      </c>
      <c r="B86" s="1" t="s">
        <v>42</v>
      </c>
      <c r="C86" s="1">
        <v>499.24</v>
      </c>
      <c r="D86" s="1">
        <v>507.1</v>
      </c>
      <c r="E86" s="1">
        <v>7.86</v>
      </c>
      <c r="F86" s="1">
        <v>0.0</v>
      </c>
      <c r="G86" s="1">
        <v>7.86</v>
      </c>
      <c r="H86" s="1">
        <v>160.0</v>
      </c>
      <c r="I86" s="1">
        <v>20.36</v>
      </c>
      <c r="J86" s="1">
        <v>20.36</v>
      </c>
      <c r="K86" s="1" t="s">
        <v>43</v>
      </c>
      <c r="L86" s="1">
        <v>-160.0</v>
      </c>
      <c r="M86" s="1">
        <v>0.0</v>
      </c>
    </row>
    <row r="87">
      <c r="A87" s="1" t="s">
        <v>41</v>
      </c>
      <c r="B87" s="1" t="s">
        <v>42</v>
      </c>
      <c r="C87" s="1">
        <v>507.14</v>
      </c>
      <c r="D87" s="1">
        <v>515.5</v>
      </c>
      <c r="E87" s="1">
        <v>8.36</v>
      </c>
      <c r="F87" s="1">
        <v>0.0</v>
      </c>
      <c r="G87" s="1">
        <v>8.36</v>
      </c>
      <c r="H87" s="1">
        <v>160.0</v>
      </c>
      <c r="I87" s="1">
        <v>19.14</v>
      </c>
      <c r="J87" s="1">
        <v>19.14</v>
      </c>
      <c r="K87" s="1" t="s">
        <v>43</v>
      </c>
      <c r="L87" s="1">
        <v>-160.0</v>
      </c>
      <c r="M87" s="1">
        <v>0.0</v>
      </c>
    </row>
    <row r="88">
      <c r="A88" s="1" t="s">
        <v>41</v>
      </c>
      <c r="B88" s="1" t="s">
        <v>42</v>
      </c>
      <c r="C88" s="1">
        <v>515.56</v>
      </c>
      <c r="D88" s="1">
        <v>518.65</v>
      </c>
      <c r="E88" s="1">
        <v>3.09</v>
      </c>
      <c r="F88" s="1">
        <v>0.0</v>
      </c>
      <c r="G88" s="1">
        <v>3.09</v>
      </c>
      <c r="H88" s="1">
        <v>168.0</v>
      </c>
      <c r="I88" s="1">
        <v>54.37</v>
      </c>
      <c r="J88" s="1">
        <v>54.4</v>
      </c>
      <c r="K88" s="1" t="s">
        <v>44</v>
      </c>
      <c r="L88" s="1">
        <v>84.0</v>
      </c>
      <c r="M88" s="1">
        <v>84.0</v>
      </c>
    </row>
    <row r="89">
      <c r="A89" s="1" t="s">
        <v>41</v>
      </c>
      <c r="B89" s="1" t="s">
        <v>42</v>
      </c>
      <c r="C89" s="1">
        <v>518.97</v>
      </c>
      <c r="D89" s="1">
        <v>521.41</v>
      </c>
      <c r="E89" s="1">
        <v>2.44</v>
      </c>
      <c r="F89" s="1">
        <v>0.0</v>
      </c>
      <c r="G89" s="1">
        <v>2.44</v>
      </c>
      <c r="H89" s="1">
        <v>168.0</v>
      </c>
      <c r="I89" s="1">
        <v>68.87</v>
      </c>
      <c r="J89" s="1">
        <v>68.92</v>
      </c>
      <c r="K89" s="1" t="s">
        <v>44</v>
      </c>
      <c r="L89" s="1">
        <v>84.0</v>
      </c>
      <c r="M89" s="1">
        <v>84.0</v>
      </c>
    </row>
    <row r="90">
      <c r="A90" s="1" t="s">
        <v>41</v>
      </c>
      <c r="B90" s="1" t="s">
        <v>42</v>
      </c>
      <c r="C90" s="1">
        <v>521.7</v>
      </c>
      <c r="D90" s="1">
        <v>524.88</v>
      </c>
      <c r="E90" s="1">
        <v>3.18</v>
      </c>
      <c r="F90" s="1">
        <v>0.0</v>
      </c>
      <c r="G90" s="1">
        <v>3.17</v>
      </c>
      <c r="H90" s="1">
        <v>168.0</v>
      </c>
      <c r="I90" s="1">
        <v>52.88</v>
      </c>
      <c r="J90" s="1">
        <v>52.92</v>
      </c>
      <c r="K90" s="1" t="s">
        <v>44</v>
      </c>
      <c r="L90" s="1">
        <v>84.0</v>
      </c>
      <c r="M90" s="1">
        <v>84.0</v>
      </c>
    </row>
    <row r="91">
      <c r="A91" s="1" t="s">
        <v>41</v>
      </c>
      <c r="B91" s="1" t="s">
        <v>42</v>
      </c>
      <c r="C91" s="1">
        <v>525.11</v>
      </c>
      <c r="D91" s="1">
        <v>527.88</v>
      </c>
      <c r="E91" s="1">
        <v>2.77</v>
      </c>
      <c r="F91" s="1">
        <v>0.0</v>
      </c>
      <c r="G91" s="1">
        <v>2.77</v>
      </c>
      <c r="H91" s="1">
        <v>168.0</v>
      </c>
      <c r="I91" s="1">
        <v>60.68</v>
      </c>
      <c r="J91" s="1">
        <v>60.72</v>
      </c>
      <c r="K91" s="1" t="s">
        <v>44</v>
      </c>
      <c r="L91" s="1">
        <v>84.0</v>
      </c>
      <c r="M91" s="1">
        <v>84.0</v>
      </c>
    </row>
    <row r="92">
      <c r="A92" s="1" t="s">
        <v>41</v>
      </c>
      <c r="B92" s="1" t="s">
        <v>42</v>
      </c>
      <c r="C92" s="1">
        <v>528.18</v>
      </c>
      <c r="D92" s="1">
        <v>537.49</v>
      </c>
      <c r="E92" s="1">
        <v>9.31</v>
      </c>
      <c r="F92" s="1">
        <v>0.0</v>
      </c>
      <c r="G92" s="1">
        <v>9.31</v>
      </c>
      <c r="H92" s="1">
        <v>160.0</v>
      </c>
      <c r="I92" s="1">
        <v>17.18</v>
      </c>
      <c r="J92" s="1">
        <v>17.18</v>
      </c>
      <c r="K92" s="1" t="s">
        <v>43</v>
      </c>
      <c r="L92" s="1">
        <v>-160.0</v>
      </c>
      <c r="M92" s="1">
        <v>0.0</v>
      </c>
    </row>
    <row r="93">
      <c r="A93" s="1" t="s">
        <v>41</v>
      </c>
      <c r="B93" s="1" t="s">
        <v>42</v>
      </c>
      <c r="C93" s="1">
        <v>537.61</v>
      </c>
      <c r="D93" s="1">
        <v>545.69</v>
      </c>
      <c r="E93" s="1">
        <v>8.09</v>
      </c>
      <c r="F93" s="1">
        <v>0.0</v>
      </c>
      <c r="G93" s="1">
        <v>8.09</v>
      </c>
      <c r="H93" s="1">
        <v>160.0</v>
      </c>
      <c r="I93" s="1">
        <v>19.79</v>
      </c>
      <c r="J93" s="1">
        <v>19.79</v>
      </c>
      <c r="K93" s="1" t="s">
        <v>43</v>
      </c>
      <c r="L93" s="1">
        <v>-160.0</v>
      </c>
      <c r="M93" s="1">
        <v>0.0</v>
      </c>
    </row>
    <row r="94">
      <c r="A94" s="1" t="s">
        <v>41</v>
      </c>
      <c r="B94" s="1" t="s">
        <v>42</v>
      </c>
      <c r="C94" s="1">
        <v>545.73</v>
      </c>
      <c r="D94" s="1">
        <v>553.13</v>
      </c>
      <c r="E94" s="1">
        <v>7.4</v>
      </c>
      <c r="F94" s="1">
        <v>0.0</v>
      </c>
      <c r="G94" s="1">
        <v>7.4</v>
      </c>
      <c r="H94" s="1">
        <v>160.0</v>
      </c>
      <c r="I94" s="1">
        <v>21.62</v>
      </c>
      <c r="J94" s="1">
        <v>21.62</v>
      </c>
      <c r="K94" s="1" t="s">
        <v>43</v>
      </c>
      <c r="L94" s="1">
        <v>-160.0</v>
      </c>
      <c r="M94" s="1">
        <v>0.0</v>
      </c>
    </row>
    <row r="95">
      <c r="A95" s="1" t="s">
        <v>41</v>
      </c>
      <c r="B95" s="1" t="s">
        <v>42</v>
      </c>
      <c r="C95" s="1">
        <v>553.65</v>
      </c>
      <c r="D95" s="1">
        <v>563.14</v>
      </c>
      <c r="E95" s="1">
        <v>9.49</v>
      </c>
      <c r="F95" s="1">
        <v>0.0</v>
      </c>
      <c r="G95" s="1">
        <v>9.49</v>
      </c>
      <c r="H95" s="1">
        <v>160.0</v>
      </c>
      <c r="I95" s="1">
        <v>16.86</v>
      </c>
      <c r="J95" s="1">
        <v>16.86</v>
      </c>
      <c r="K95" s="1" t="s">
        <v>43</v>
      </c>
      <c r="L95" s="1">
        <v>-160.0</v>
      </c>
      <c r="M95" s="1">
        <v>0.0</v>
      </c>
    </row>
    <row r="96">
      <c r="A96" s="1" t="s">
        <v>41</v>
      </c>
      <c r="B96" s="1" t="s">
        <v>42</v>
      </c>
      <c r="C96" s="1">
        <v>563.24</v>
      </c>
      <c r="D96" s="1">
        <v>571.92</v>
      </c>
      <c r="E96" s="1">
        <v>8.68</v>
      </c>
      <c r="F96" s="1">
        <v>0.0</v>
      </c>
      <c r="G96" s="1">
        <v>8.68</v>
      </c>
      <c r="H96" s="1">
        <v>160.0</v>
      </c>
      <c r="I96" s="1">
        <v>18.43</v>
      </c>
      <c r="J96" s="1">
        <v>18.43</v>
      </c>
      <c r="K96" s="1" t="s">
        <v>43</v>
      </c>
      <c r="L96" s="1">
        <v>-160.0</v>
      </c>
      <c r="M96" s="1">
        <v>0.0</v>
      </c>
    </row>
    <row r="97">
      <c r="A97" s="1" t="s">
        <v>41</v>
      </c>
      <c r="B97" s="1" t="s">
        <v>42</v>
      </c>
      <c r="C97" s="1">
        <v>572.01</v>
      </c>
      <c r="D97" s="1">
        <v>580.14</v>
      </c>
      <c r="E97" s="1">
        <v>8.12</v>
      </c>
      <c r="F97" s="1">
        <v>0.0</v>
      </c>
      <c r="G97" s="1">
        <v>8.12</v>
      </c>
      <c r="H97" s="1">
        <v>160.0</v>
      </c>
      <c r="I97" s="1">
        <v>19.69</v>
      </c>
      <c r="J97" s="1">
        <v>19.69</v>
      </c>
      <c r="K97" s="1" t="s">
        <v>43</v>
      </c>
      <c r="L97" s="1">
        <v>-160.0</v>
      </c>
      <c r="M97" s="1">
        <v>0.0</v>
      </c>
    </row>
    <row r="98">
      <c r="A98" s="1" t="s">
        <v>41</v>
      </c>
      <c r="B98" s="1" t="s">
        <v>42</v>
      </c>
      <c r="C98" s="1">
        <v>580.16</v>
      </c>
      <c r="D98" s="1">
        <v>583.24</v>
      </c>
      <c r="E98" s="1">
        <v>3.07</v>
      </c>
      <c r="F98" s="1">
        <v>0.0</v>
      </c>
      <c r="G98" s="1">
        <v>3.07</v>
      </c>
      <c r="H98" s="1">
        <v>168.0</v>
      </c>
      <c r="I98" s="1">
        <v>54.69</v>
      </c>
      <c r="J98" s="1">
        <v>54.73</v>
      </c>
      <c r="K98" s="1" t="s">
        <v>44</v>
      </c>
      <c r="L98" s="1">
        <v>84.0</v>
      </c>
      <c r="M98" s="1">
        <v>84.0</v>
      </c>
    </row>
    <row r="99">
      <c r="A99" s="1" t="s">
        <v>41</v>
      </c>
      <c r="B99" s="1" t="s">
        <v>42</v>
      </c>
      <c r="C99" s="1">
        <v>584.1</v>
      </c>
      <c r="D99" s="1">
        <v>586.45</v>
      </c>
      <c r="E99" s="1">
        <v>2.35</v>
      </c>
      <c r="F99" s="1">
        <v>0.0</v>
      </c>
      <c r="G99" s="1">
        <v>2.35</v>
      </c>
      <c r="H99" s="1">
        <v>168.0</v>
      </c>
      <c r="I99" s="1">
        <v>71.55</v>
      </c>
      <c r="J99" s="1">
        <v>71.6</v>
      </c>
      <c r="K99" s="1" t="s">
        <v>44</v>
      </c>
      <c r="L99" s="1">
        <v>84.0</v>
      </c>
      <c r="M99" s="1">
        <v>84.0</v>
      </c>
    </row>
    <row r="100">
      <c r="A100" s="1" t="s">
        <v>41</v>
      </c>
      <c r="B100" s="1" t="s">
        <v>42</v>
      </c>
      <c r="C100" s="1">
        <v>586.6</v>
      </c>
      <c r="D100" s="1">
        <v>589.78</v>
      </c>
      <c r="E100" s="1">
        <v>3.18</v>
      </c>
      <c r="F100" s="1">
        <v>0.0</v>
      </c>
      <c r="G100" s="1">
        <v>3.18</v>
      </c>
      <c r="H100" s="1">
        <v>168.0</v>
      </c>
      <c r="I100" s="1">
        <v>52.8</v>
      </c>
      <c r="J100" s="1">
        <v>52.84</v>
      </c>
      <c r="K100" s="1" t="s">
        <v>44</v>
      </c>
      <c r="L100" s="1">
        <v>84.0</v>
      </c>
      <c r="M100" s="1">
        <v>84.0</v>
      </c>
    </row>
    <row r="101">
      <c r="A101" s="1" t="s">
        <v>41</v>
      </c>
      <c r="B101" s="1" t="s">
        <v>42</v>
      </c>
      <c r="C101" s="1">
        <v>589.97</v>
      </c>
      <c r="D101" s="1">
        <v>593.16</v>
      </c>
      <c r="E101" s="1">
        <v>3.19</v>
      </c>
      <c r="F101" s="1">
        <v>0.0</v>
      </c>
      <c r="G101" s="1">
        <v>3.19</v>
      </c>
      <c r="H101" s="1">
        <v>168.0</v>
      </c>
      <c r="I101" s="1">
        <v>52.65</v>
      </c>
      <c r="J101" s="1">
        <v>52.68</v>
      </c>
      <c r="K101" s="1" t="s">
        <v>44</v>
      </c>
      <c r="L101" s="1">
        <v>84.0</v>
      </c>
      <c r="M101" s="1">
        <v>84.0</v>
      </c>
    </row>
    <row r="102">
      <c r="A102" s="1" t="s">
        <v>41</v>
      </c>
      <c r="B102" s="1" t="s">
        <v>42</v>
      </c>
      <c r="C102" s="1">
        <v>593.29</v>
      </c>
      <c r="D102" s="1">
        <v>601.05</v>
      </c>
      <c r="E102" s="1">
        <v>7.76</v>
      </c>
      <c r="F102" s="1">
        <v>0.0</v>
      </c>
      <c r="G102" s="1">
        <v>7.76</v>
      </c>
      <c r="H102" s="1">
        <v>160.0</v>
      </c>
      <c r="I102" s="1">
        <v>20.62</v>
      </c>
      <c r="J102" s="1">
        <v>20.62</v>
      </c>
      <c r="K102" s="1" t="s">
        <v>43</v>
      </c>
      <c r="L102" s="1">
        <v>-160.0</v>
      </c>
      <c r="M102" s="1">
        <v>0.0</v>
      </c>
    </row>
    <row r="105">
      <c r="A105" s="77" t="s">
        <v>45</v>
      </c>
    </row>
    <row r="106">
      <c r="A106" s="78" t="s">
        <v>46</v>
      </c>
      <c r="B106" s="79"/>
      <c r="C106" s="79"/>
      <c r="D106" s="79"/>
      <c r="E106" s="80">
        <f t="shared" ref="E106:J106" si="1">SUMIF($K$2:$K$103,"superdense",E1:E103)</f>
        <v>157.41</v>
      </c>
      <c r="F106" s="80">
        <f t="shared" si="1"/>
        <v>0</v>
      </c>
      <c r="G106" s="80">
        <f t="shared" si="1"/>
        <v>157.34</v>
      </c>
      <c r="H106" s="80">
        <f t="shared" si="1"/>
        <v>6640</v>
      </c>
      <c r="I106" s="80">
        <f t="shared" si="1"/>
        <v>2094.34</v>
      </c>
      <c r="J106" s="80">
        <f t="shared" si="1"/>
        <v>2095.62</v>
      </c>
      <c r="K106" s="80"/>
      <c r="L106" s="80">
        <f>IFERROR(__xludf.DUMMYFUNCTION("SUM(FILTER(L$1:L$103,$K$1:$K$103=""superdense""))"),3360.0)</f>
        <v>3360</v>
      </c>
      <c r="M106" s="80">
        <f>IFERROR(__xludf.DUMMYFUNCTION("SUM(FILTER(M1:M103,$K$1:$K$103=""superdense""))"),3360.0)</f>
        <v>3360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2.73475</v>
      </c>
      <c r="F107" s="80">
        <f t="shared" ref="F107:J107" si="2">AVERAGEIF($K$2:$K$103,"superdense",F2:F103)</f>
        <v>0</v>
      </c>
      <c r="G107" s="80">
        <f t="shared" si="2"/>
        <v>2.7325</v>
      </c>
      <c r="H107" s="80">
        <f t="shared" si="2"/>
        <v>168</v>
      </c>
      <c r="I107" s="80">
        <f t="shared" si="2"/>
        <v>62.547</v>
      </c>
      <c r="J107" s="80">
        <f t="shared" si="2"/>
        <v>62.58975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IFERROR(__xludf.DUMMYFUNCTION("MAX(FILTER(E1:E103,$K$1:$K$103=""superdense""))"),3.26)</f>
        <v>3.26</v>
      </c>
      <c r="F108" s="81">
        <f>IFERROR(__xludf.DUMMYFUNCTION("MAX(FILTER(F1:F103,$K$1:$K$103=""superdense""))"),0.0)</f>
        <v>0</v>
      </c>
      <c r="G108" s="81">
        <f>IFERROR(__xludf.DUMMYFUNCTION("MAX(FILTER(G1:G103,$K$1:$K$103=""superdense""))"),3.26)</f>
        <v>3.26</v>
      </c>
      <c r="H108" s="81">
        <f>IFERROR(__xludf.DUMMYFUNCTION("MAX(FILTER(H1:H103,$K$1:$K$103=""superdense""))"),168.0)</f>
        <v>168</v>
      </c>
      <c r="I108" s="81">
        <f>IFERROR(__xludf.DUMMYFUNCTION("MAX(FILTER(I1:I103,$K$1:$K$103=""superdense""))"),83.32)</f>
        <v>83.32</v>
      </c>
      <c r="J108" s="81">
        <f>IFERROR(__xludf.DUMMYFUNCTION("MAX(FILTER(J1:J103,$K$1:$K$103=""superdense""))"),83.39)</f>
        <v>83.39</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IFERROR(__xludf.DUMMYFUNCTION("MIN(FILTER(E1:E103,$K$1:$K$103=""superdense""))"),2.02)</f>
        <v>2.02</v>
      </c>
      <c r="F109" s="82">
        <f>IFERROR(__xludf.DUMMYFUNCTION("MIN(FILTER(F1:F103,$K$1:$K$103=""superdense""))"),0.0)</f>
        <v>0</v>
      </c>
      <c r="G109" s="82">
        <f>IFERROR(__xludf.DUMMYFUNCTION("MIN(FILTER(G1:G103,$K$1:$K$103=""superdense""))"),2.01)</f>
        <v>2.01</v>
      </c>
      <c r="H109" s="82">
        <f>IFERROR(__xludf.DUMMYFUNCTION("MIN(FILTER(H1:H103,$K$1:$K$103=""superdense""))"),168.0)</f>
        <v>168</v>
      </c>
      <c r="I109" s="82">
        <f>IFERROR(__xludf.DUMMYFUNCTION("MIN(FILTER(I1:I103,$K1:$K103=""superdense""))"),51.54)</f>
        <v>51.54</v>
      </c>
      <c r="J109" s="82">
        <f>IFERROR(__xludf.DUMMYFUNCTION("MIN(FILTER(J1:J103,$K1:$K103=""superdense""))"),51.57)</f>
        <v>51.57</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IFERROR(__xludf.DUMMYFUNCTION("MEDIAN(FILTER(E1:E103,$K$1:$K$103=""superdense""))"),2.775)</f>
        <v>2.775</v>
      </c>
      <c r="F110" s="83">
        <f>IFERROR(__xludf.DUMMYFUNCTION("MEDIAN(FILTER(F1:F103,$K$1:$K$103=""superdense""))"),0.0)</f>
        <v>0</v>
      </c>
      <c r="G110" s="83">
        <f>IFERROR(__xludf.DUMMYFUNCTION("MEDIAN(FILTER(G1:G103,$K$1:$K$103=""superdense""))"),2.775)</f>
        <v>2.775</v>
      </c>
      <c r="H110" s="83">
        <f>IFERROR(__xludf.DUMMYFUNCTION("MEDIAN(FILTER(H1:H103,$K$1:$K$103=""superdense""))"),168.0)</f>
        <v>168</v>
      </c>
      <c r="I110" s="83">
        <f>IFERROR(__xludf.DUMMYFUNCTION("MEDIAN(FILTER(I1:I103,$K$1:$K$103=""superdense""))"),60.555)</f>
        <v>60.555</v>
      </c>
      <c r="J110" s="83">
        <f>IFERROR(__xludf.DUMMYFUNCTION("MEDIAN(FILTER(J1:J103,$K$1:$K$103=""superdense""))"),60.595)</f>
        <v>60.595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IFERROR(__xludf.DUMMYFUNCTION("STDEV.S(FILTER(E1:E103,$K$1:$K$103=""superdense""))"),0.36152800721382566)</f>
        <v>0.3615280072</v>
      </c>
      <c r="F111" s="83">
        <f>IFERROR(__xludf.DUMMYFUNCTION("STDEV.S(FILTER(F1:F103,$K$1:$K$103=""superdense""))"),0.0)</f>
        <v>0</v>
      </c>
      <c r="G111" s="83">
        <f>IFERROR(__xludf.DUMMYFUNCTION("STDEV.S(FILTER(G1:G103,$K$1:$K$103=""superdense""))"),0.36133477622949667)</f>
        <v>0.3613347762</v>
      </c>
      <c r="H111" s="83">
        <f>IFERROR(__xludf.DUMMYFUNCTION("STDEV.S(FILTER(H1:H103,$K$1:$K$103=""superdense""))"),0.0)</f>
        <v>0</v>
      </c>
      <c r="I111" s="83">
        <f>IFERROR(__xludf.DUMMYFUNCTION("STDEV.S(FILTER(I1:I103,$K$1:$K$103=""superdense""))"),8.620549747476547)</f>
        <v>8.620549747</v>
      </c>
      <c r="J111" s="83">
        <f>IFERROR(__xludf.DUMMYFUNCTION("STDEV.S(FILTER(J1:J103,$K$1:$K$103=""superdense""))"),8.631111729058263)</f>
        <v>8.631111729</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9760</v>
      </c>
    </row>
    <row r="131">
      <c r="A131" s="77" t="s">
        <v>54</v>
      </c>
      <c r="B131" s="3">
        <f>SUM(H2:H103)-B130</f>
        <v>6720</v>
      </c>
    </row>
    <row r="132">
      <c r="A132" s="77" t="s">
        <v>55</v>
      </c>
      <c r="B132" s="3">
        <f>SUM(M2:M103)</f>
        <v>3360</v>
      </c>
    </row>
    <row r="133">
      <c r="A133" s="77" t="s">
        <v>56</v>
      </c>
      <c r="B133" s="3">
        <f>B131/B132</f>
        <v>2</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1.7</v>
      </c>
      <c r="D2" s="1">
        <v>9.67</v>
      </c>
      <c r="E2" s="1">
        <v>7.97</v>
      </c>
      <c r="F2" s="1">
        <v>0.0</v>
      </c>
      <c r="G2" s="1">
        <v>7.97</v>
      </c>
      <c r="H2" s="1">
        <v>160.0</v>
      </c>
      <c r="I2" s="1">
        <v>20.07</v>
      </c>
      <c r="J2" s="1">
        <v>20.07</v>
      </c>
      <c r="K2" s="1" t="s">
        <v>43</v>
      </c>
      <c r="L2" s="1">
        <v>-160.0</v>
      </c>
      <c r="M2" s="1">
        <v>0.0</v>
      </c>
    </row>
    <row r="3">
      <c r="A3" s="1" t="s">
        <v>41</v>
      </c>
      <c r="B3" s="1" t="s">
        <v>42</v>
      </c>
      <c r="C3" s="1">
        <v>9.7</v>
      </c>
      <c r="D3" s="1">
        <v>17.09</v>
      </c>
      <c r="E3" s="1">
        <v>7.39</v>
      </c>
      <c r="F3" s="1">
        <v>0.0</v>
      </c>
      <c r="G3" s="1">
        <v>7.39</v>
      </c>
      <c r="H3" s="1">
        <v>160.0</v>
      </c>
      <c r="I3" s="1">
        <v>21.66</v>
      </c>
      <c r="J3" s="1">
        <v>21.66</v>
      </c>
      <c r="K3" s="1" t="s">
        <v>43</v>
      </c>
      <c r="L3" s="1">
        <v>-160.0</v>
      </c>
      <c r="M3" s="1">
        <v>0.0</v>
      </c>
    </row>
    <row r="4">
      <c r="A4" s="1" t="s">
        <v>41</v>
      </c>
      <c r="B4" s="1" t="s">
        <v>42</v>
      </c>
      <c r="C4" s="1">
        <v>17.15</v>
      </c>
      <c r="D4" s="1">
        <v>22.71</v>
      </c>
      <c r="E4" s="1">
        <v>5.56</v>
      </c>
      <c r="F4" s="1">
        <v>0.0</v>
      </c>
      <c r="G4" s="1">
        <v>5.56</v>
      </c>
      <c r="H4" s="1">
        <v>160.0</v>
      </c>
      <c r="I4" s="1">
        <v>28.76</v>
      </c>
      <c r="J4" s="1">
        <v>28.76</v>
      </c>
      <c r="K4" s="1" t="s">
        <v>43</v>
      </c>
      <c r="L4" s="1">
        <v>-160.0</v>
      </c>
      <c r="M4" s="1">
        <v>0.0</v>
      </c>
    </row>
    <row r="5">
      <c r="A5" s="1" t="s">
        <v>41</v>
      </c>
      <c r="B5" s="1" t="s">
        <v>42</v>
      </c>
      <c r="C5" s="1">
        <v>22.79</v>
      </c>
      <c r="D5" s="1">
        <v>28.82</v>
      </c>
      <c r="E5" s="1">
        <v>6.03</v>
      </c>
      <c r="F5" s="1">
        <v>0.0</v>
      </c>
      <c r="G5" s="1">
        <v>6.03</v>
      </c>
      <c r="H5" s="1">
        <v>160.0</v>
      </c>
      <c r="I5" s="1">
        <v>26.52</v>
      </c>
      <c r="J5" s="1">
        <v>26.52</v>
      </c>
      <c r="K5" s="1" t="s">
        <v>43</v>
      </c>
      <c r="L5" s="1">
        <v>-160.0</v>
      </c>
      <c r="M5" s="1">
        <v>0.0</v>
      </c>
    </row>
    <row r="6">
      <c r="A6" s="1" t="s">
        <v>41</v>
      </c>
      <c r="B6" s="1" t="s">
        <v>42</v>
      </c>
      <c r="C6" s="1">
        <v>29.01</v>
      </c>
      <c r="D6" s="1">
        <v>38.18</v>
      </c>
      <c r="E6" s="1">
        <v>9.17</v>
      </c>
      <c r="F6" s="1">
        <v>0.0</v>
      </c>
      <c r="G6" s="1">
        <v>9.17</v>
      </c>
      <c r="H6" s="1">
        <v>160.0</v>
      </c>
      <c r="I6" s="1">
        <v>17.45</v>
      </c>
      <c r="J6" s="1">
        <v>17.45</v>
      </c>
      <c r="K6" s="1" t="s">
        <v>43</v>
      </c>
      <c r="L6" s="1">
        <v>-160.0</v>
      </c>
      <c r="M6" s="1">
        <v>0.0</v>
      </c>
    </row>
    <row r="7">
      <c r="A7" s="1" t="s">
        <v>41</v>
      </c>
      <c r="B7" s="1" t="s">
        <v>42</v>
      </c>
      <c r="C7" s="1">
        <v>38.33</v>
      </c>
      <c r="D7" s="1">
        <v>47.35</v>
      </c>
      <c r="E7" s="1">
        <v>9.02</v>
      </c>
      <c r="F7" s="1">
        <v>0.0</v>
      </c>
      <c r="G7" s="1">
        <v>9.02</v>
      </c>
      <c r="H7" s="1">
        <v>160.0</v>
      </c>
      <c r="I7" s="1">
        <v>17.73</v>
      </c>
      <c r="J7" s="1">
        <v>17.73</v>
      </c>
      <c r="K7" s="1" t="s">
        <v>43</v>
      </c>
      <c r="L7" s="1">
        <v>-160.0</v>
      </c>
      <c r="M7" s="1">
        <v>0.0</v>
      </c>
    </row>
    <row r="8">
      <c r="A8" s="1" t="s">
        <v>41</v>
      </c>
      <c r="B8" s="1" t="s">
        <v>42</v>
      </c>
      <c r="C8" s="1">
        <v>47.5</v>
      </c>
      <c r="D8" s="1">
        <v>53.43</v>
      </c>
      <c r="E8" s="1">
        <v>5.93</v>
      </c>
      <c r="F8" s="1">
        <v>0.0</v>
      </c>
      <c r="G8" s="1">
        <v>5.93</v>
      </c>
      <c r="H8" s="1">
        <v>160.0</v>
      </c>
      <c r="I8" s="1">
        <v>26.97</v>
      </c>
      <c r="J8" s="1">
        <v>26.97</v>
      </c>
      <c r="K8" s="1" t="s">
        <v>43</v>
      </c>
      <c r="L8" s="1">
        <v>-160.0</v>
      </c>
      <c r="M8" s="1">
        <v>0.0</v>
      </c>
    </row>
    <row r="9">
      <c r="A9" s="1" t="s">
        <v>41</v>
      </c>
      <c r="B9" s="1" t="s">
        <v>42</v>
      </c>
      <c r="C9" s="1">
        <v>53.54</v>
      </c>
      <c r="D9" s="1">
        <v>56.55</v>
      </c>
      <c r="E9" s="1">
        <v>3.01</v>
      </c>
      <c r="F9" s="1">
        <v>0.0</v>
      </c>
      <c r="G9" s="1">
        <v>3.01</v>
      </c>
      <c r="H9" s="1">
        <v>168.0</v>
      </c>
      <c r="I9" s="1">
        <v>55.78</v>
      </c>
      <c r="J9" s="1">
        <v>55.81</v>
      </c>
      <c r="K9" s="1" t="s">
        <v>44</v>
      </c>
      <c r="L9" s="1">
        <v>84.0</v>
      </c>
      <c r="M9" s="1">
        <v>84.0</v>
      </c>
    </row>
    <row r="10">
      <c r="A10" s="1" t="s">
        <v>41</v>
      </c>
      <c r="B10" s="1" t="s">
        <v>42</v>
      </c>
      <c r="C10" s="1">
        <v>57.1</v>
      </c>
      <c r="D10" s="1">
        <v>60.24</v>
      </c>
      <c r="E10" s="1">
        <v>3.14</v>
      </c>
      <c r="F10" s="1">
        <v>0.0</v>
      </c>
      <c r="G10" s="1">
        <v>3.13</v>
      </c>
      <c r="H10" s="1">
        <v>168.0</v>
      </c>
      <c r="I10" s="1">
        <v>53.57</v>
      </c>
      <c r="J10" s="1">
        <v>53.61</v>
      </c>
      <c r="K10" s="1" t="s">
        <v>44</v>
      </c>
      <c r="L10" s="1">
        <v>84.0</v>
      </c>
      <c r="M10" s="1">
        <v>84.0</v>
      </c>
    </row>
    <row r="11">
      <c r="A11" s="1" t="s">
        <v>41</v>
      </c>
      <c r="B11" s="1" t="s">
        <v>42</v>
      </c>
      <c r="C11" s="1">
        <v>60.57</v>
      </c>
      <c r="D11" s="1">
        <v>62.86</v>
      </c>
      <c r="E11" s="1">
        <v>2.3</v>
      </c>
      <c r="F11" s="1">
        <v>0.0</v>
      </c>
      <c r="G11" s="1">
        <v>2.29</v>
      </c>
      <c r="H11" s="1">
        <v>168.0</v>
      </c>
      <c r="I11" s="1">
        <v>73.15</v>
      </c>
      <c r="J11" s="1">
        <v>73.2</v>
      </c>
      <c r="K11" s="1" t="s">
        <v>44</v>
      </c>
      <c r="L11" s="1">
        <v>84.0</v>
      </c>
      <c r="M11" s="1">
        <v>84.0</v>
      </c>
    </row>
    <row r="12">
      <c r="A12" s="1" t="s">
        <v>41</v>
      </c>
      <c r="B12" s="1" t="s">
        <v>42</v>
      </c>
      <c r="C12" s="1">
        <v>63.07</v>
      </c>
      <c r="D12" s="1">
        <v>65.46</v>
      </c>
      <c r="E12" s="1">
        <v>2.39</v>
      </c>
      <c r="F12" s="1">
        <v>0.0</v>
      </c>
      <c r="G12" s="1">
        <v>2.39</v>
      </c>
      <c r="H12" s="1">
        <v>168.0</v>
      </c>
      <c r="I12" s="1">
        <v>70.27</v>
      </c>
      <c r="J12" s="1">
        <v>70.32</v>
      </c>
      <c r="K12" s="1" t="s">
        <v>44</v>
      </c>
      <c r="L12" s="1">
        <v>84.0</v>
      </c>
      <c r="M12" s="1">
        <v>84.0</v>
      </c>
    </row>
    <row r="13">
      <c r="A13" s="1" t="s">
        <v>41</v>
      </c>
      <c r="B13" s="1" t="s">
        <v>42</v>
      </c>
      <c r="C13" s="1">
        <v>65.64</v>
      </c>
      <c r="D13" s="1">
        <v>73.45</v>
      </c>
      <c r="E13" s="1">
        <v>7.81</v>
      </c>
      <c r="F13" s="1">
        <v>0.0</v>
      </c>
      <c r="G13" s="1">
        <v>7.81</v>
      </c>
      <c r="H13" s="1">
        <v>160.0</v>
      </c>
      <c r="I13" s="1">
        <v>20.48</v>
      </c>
      <c r="J13" s="1">
        <v>20.48</v>
      </c>
      <c r="K13" s="1" t="s">
        <v>43</v>
      </c>
      <c r="L13" s="1">
        <v>-160.0</v>
      </c>
      <c r="M13" s="1">
        <v>0.0</v>
      </c>
    </row>
    <row r="14">
      <c r="A14" s="1" t="s">
        <v>41</v>
      </c>
      <c r="B14" s="1" t="s">
        <v>42</v>
      </c>
      <c r="C14" s="1">
        <v>73.5</v>
      </c>
      <c r="D14" s="1">
        <v>83.21</v>
      </c>
      <c r="E14" s="1">
        <v>9.71</v>
      </c>
      <c r="F14" s="1">
        <v>0.0</v>
      </c>
      <c r="G14" s="1">
        <v>9.71</v>
      </c>
      <c r="H14" s="1">
        <v>160.0</v>
      </c>
      <c r="I14" s="1">
        <v>16.48</v>
      </c>
      <c r="J14" s="1">
        <v>16.48</v>
      </c>
      <c r="K14" s="1" t="s">
        <v>43</v>
      </c>
      <c r="L14" s="1">
        <v>-160.0</v>
      </c>
      <c r="M14" s="1">
        <v>0.0</v>
      </c>
    </row>
    <row r="15">
      <c r="A15" s="1" t="s">
        <v>41</v>
      </c>
      <c r="B15" s="1" t="s">
        <v>42</v>
      </c>
      <c r="C15" s="1">
        <v>83.25</v>
      </c>
      <c r="D15" s="1">
        <v>92.02</v>
      </c>
      <c r="E15" s="1">
        <v>8.77</v>
      </c>
      <c r="F15" s="1">
        <v>0.0</v>
      </c>
      <c r="G15" s="1">
        <v>8.77</v>
      </c>
      <c r="H15" s="1">
        <v>160.0</v>
      </c>
      <c r="I15" s="1">
        <v>18.24</v>
      </c>
      <c r="J15" s="1">
        <v>18.24</v>
      </c>
      <c r="K15" s="1" t="s">
        <v>43</v>
      </c>
      <c r="L15" s="1">
        <v>-160.0</v>
      </c>
      <c r="M15" s="1">
        <v>0.0</v>
      </c>
    </row>
    <row r="16">
      <c r="A16" s="1" t="s">
        <v>41</v>
      </c>
      <c r="B16" s="1" t="s">
        <v>42</v>
      </c>
      <c r="C16" s="1">
        <v>92.43</v>
      </c>
      <c r="D16" s="1">
        <v>100.53</v>
      </c>
      <c r="E16" s="1">
        <v>8.1</v>
      </c>
      <c r="F16" s="1">
        <v>0.0</v>
      </c>
      <c r="G16" s="1">
        <v>8.1</v>
      </c>
      <c r="H16" s="1">
        <v>160.0</v>
      </c>
      <c r="I16" s="1">
        <v>19.75</v>
      </c>
      <c r="J16" s="1">
        <v>19.75</v>
      </c>
      <c r="K16" s="1" t="s">
        <v>43</v>
      </c>
      <c r="L16" s="1">
        <v>-160.0</v>
      </c>
      <c r="M16" s="1">
        <v>0.0</v>
      </c>
    </row>
    <row r="17">
      <c r="A17" s="1" t="s">
        <v>41</v>
      </c>
      <c r="B17" s="1" t="s">
        <v>42</v>
      </c>
      <c r="C17" s="1">
        <v>100.59</v>
      </c>
      <c r="D17" s="1">
        <v>107.26</v>
      </c>
      <c r="E17" s="1">
        <v>6.67</v>
      </c>
      <c r="F17" s="1">
        <v>0.0</v>
      </c>
      <c r="G17" s="1">
        <v>6.67</v>
      </c>
      <c r="H17" s="1">
        <v>160.0</v>
      </c>
      <c r="I17" s="1">
        <v>23.99</v>
      </c>
      <c r="J17" s="1">
        <v>23.99</v>
      </c>
      <c r="K17" s="1" t="s">
        <v>43</v>
      </c>
      <c r="L17" s="1">
        <v>-160.0</v>
      </c>
      <c r="M17" s="1">
        <v>0.0</v>
      </c>
    </row>
    <row r="18">
      <c r="A18" s="1" t="s">
        <v>41</v>
      </c>
      <c r="B18" s="1" t="s">
        <v>42</v>
      </c>
      <c r="C18" s="1">
        <v>107.42</v>
      </c>
      <c r="D18" s="1">
        <v>117.3</v>
      </c>
      <c r="E18" s="1">
        <v>9.88</v>
      </c>
      <c r="F18" s="1">
        <v>0.0</v>
      </c>
      <c r="G18" s="1">
        <v>9.88</v>
      </c>
      <c r="H18" s="1">
        <v>160.0</v>
      </c>
      <c r="I18" s="1">
        <v>16.19</v>
      </c>
      <c r="J18" s="1">
        <v>16.19</v>
      </c>
      <c r="K18" s="1" t="s">
        <v>43</v>
      </c>
      <c r="L18" s="1">
        <v>-160.0</v>
      </c>
      <c r="M18" s="1">
        <v>0.0</v>
      </c>
    </row>
    <row r="19">
      <c r="A19" s="1" t="s">
        <v>41</v>
      </c>
      <c r="B19" s="1" t="s">
        <v>42</v>
      </c>
      <c r="C19" s="1">
        <v>117.33</v>
      </c>
      <c r="D19" s="1">
        <v>126.29</v>
      </c>
      <c r="E19" s="1">
        <v>8.96</v>
      </c>
      <c r="F19" s="1">
        <v>0.0</v>
      </c>
      <c r="G19" s="1">
        <v>8.96</v>
      </c>
      <c r="H19" s="1">
        <v>160.0</v>
      </c>
      <c r="I19" s="1">
        <v>17.86</v>
      </c>
      <c r="J19" s="1">
        <v>17.86</v>
      </c>
      <c r="K19" s="1" t="s">
        <v>43</v>
      </c>
      <c r="L19" s="1">
        <v>-160.0</v>
      </c>
      <c r="M19" s="1">
        <v>0.0</v>
      </c>
    </row>
    <row r="20">
      <c r="A20" s="1" t="s">
        <v>41</v>
      </c>
      <c r="B20" s="1" t="s">
        <v>42</v>
      </c>
      <c r="C20" s="1">
        <v>126.31</v>
      </c>
      <c r="D20" s="1">
        <v>128.65</v>
      </c>
      <c r="E20" s="1">
        <v>2.34</v>
      </c>
      <c r="F20" s="1">
        <v>0.0</v>
      </c>
      <c r="G20" s="1">
        <v>2.34</v>
      </c>
      <c r="H20" s="1">
        <v>168.0</v>
      </c>
      <c r="I20" s="1">
        <v>71.87</v>
      </c>
      <c r="J20" s="1">
        <v>71.92</v>
      </c>
      <c r="K20" s="1" t="s">
        <v>44</v>
      </c>
      <c r="L20" s="1">
        <v>84.0</v>
      </c>
      <c r="M20" s="1">
        <v>84.0</v>
      </c>
    </row>
    <row r="21">
      <c r="A21" s="1" t="s">
        <v>41</v>
      </c>
      <c r="B21" s="1" t="s">
        <v>42</v>
      </c>
      <c r="C21" s="1">
        <v>128.89</v>
      </c>
      <c r="D21" s="1">
        <v>131.46</v>
      </c>
      <c r="E21" s="1">
        <v>2.57</v>
      </c>
      <c r="F21" s="1">
        <v>0.0</v>
      </c>
      <c r="G21" s="1">
        <v>2.57</v>
      </c>
      <c r="H21" s="1">
        <v>168.0</v>
      </c>
      <c r="I21" s="1">
        <v>65.31</v>
      </c>
      <c r="J21" s="1">
        <v>65.35</v>
      </c>
      <c r="K21" s="1" t="s">
        <v>44</v>
      </c>
      <c r="L21" s="1">
        <v>84.0</v>
      </c>
      <c r="M21" s="1">
        <v>84.0</v>
      </c>
    </row>
    <row r="22">
      <c r="A22" s="1" t="s">
        <v>41</v>
      </c>
      <c r="B22" s="1" t="s">
        <v>42</v>
      </c>
      <c r="C22" s="1">
        <v>131.7</v>
      </c>
      <c r="D22" s="1">
        <v>134.09</v>
      </c>
      <c r="E22" s="1">
        <v>2.39</v>
      </c>
      <c r="F22" s="1">
        <v>0.0</v>
      </c>
      <c r="G22" s="1">
        <v>2.39</v>
      </c>
      <c r="H22" s="1">
        <v>168.0</v>
      </c>
      <c r="I22" s="1">
        <v>70.34</v>
      </c>
      <c r="J22" s="1">
        <v>70.4</v>
      </c>
      <c r="K22" s="1" t="s">
        <v>44</v>
      </c>
      <c r="L22" s="1">
        <v>84.0</v>
      </c>
      <c r="M22" s="1">
        <v>84.0</v>
      </c>
    </row>
    <row r="23">
      <c r="A23" s="1" t="s">
        <v>41</v>
      </c>
      <c r="B23" s="1" t="s">
        <v>42</v>
      </c>
      <c r="C23" s="1">
        <v>134.32</v>
      </c>
      <c r="D23" s="1">
        <v>136.62</v>
      </c>
      <c r="E23" s="1">
        <v>2.3</v>
      </c>
      <c r="F23" s="1">
        <v>0.0</v>
      </c>
      <c r="G23" s="1">
        <v>2.3</v>
      </c>
      <c r="H23" s="1">
        <v>168.0</v>
      </c>
      <c r="I23" s="1">
        <v>73.07</v>
      </c>
      <c r="J23" s="1">
        <v>73.12</v>
      </c>
      <c r="K23" s="1" t="s">
        <v>44</v>
      </c>
      <c r="L23" s="1">
        <v>84.0</v>
      </c>
      <c r="M23" s="1">
        <v>84.0</v>
      </c>
    </row>
    <row r="24">
      <c r="A24" s="1" t="s">
        <v>41</v>
      </c>
      <c r="B24" s="1" t="s">
        <v>42</v>
      </c>
      <c r="C24" s="1">
        <v>136.87</v>
      </c>
      <c r="D24" s="1">
        <v>145.98</v>
      </c>
      <c r="E24" s="1">
        <v>9.11</v>
      </c>
      <c r="F24" s="1">
        <v>0.0</v>
      </c>
      <c r="G24" s="1">
        <v>9.11</v>
      </c>
      <c r="H24" s="1">
        <v>160.0</v>
      </c>
      <c r="I24" s="1">
        <v>17.57</v>
      </c>
      <c r="J24" s="1">
        <v>17.57</v>
      </c>
      <c r="K24" s="1" t="s">
        <v>43</v>
      </c>
      <c r="L24" s="1">
        <v>-160.0</v>
      </c>
      <c r="M24" s="1">
        <v>0.0</v>
      </c>
    </row>
    <row r="25">
      <c r="A25" s="1" t="s">
        <v>41</v>
      </c>
      <c r="B25" s="1" t="s">
        <v>42</v>
      </c>
      <c r="C25" s="1">
        <v>146.14</v>
      </c>
      <c r="D25" s="1">
        <v>152.7</v>
      </c>
      <c r="E25" s="1">
        <v>6.56</v>
      </c>
      <c r="F25" s="1">
        <v>0.0</v>
      </c>
      <c r="G25" s="1">
        <v>6.56</v>
      </c>
      <c r="H25" s="1">
        <v>160.0</v>
      </c>
      <c r="I25" s="1">
        <v>24.39</v>
      </c>
      <c r="J25" s="1">
        <v>24.39</v>
      </c>
      <c r="K25" s="1" t="s">
        <v>43</v>
      </c>
      <c r="L25" s="1">
        <v>-160.0</v>
      </c>
      <c r="M25" s="1">
        <v>0.0</v>
      </c>
    </row>
    <row r="26">
      <c r="A26" s="1" t="s">
        <v>41</v>
      </c>
      <c r="B26" s="1" t="s">
        <v>42</v>
      </c>
      <c r="C26" s="1">
        <v>152.73</v>
      </c>
      <c r="D26" s="1">
        <v>161.68</v>
      </c>
      <c r="E26" s="1">
        <v>8.94</v>
      </c>
      <c r="F26" s="1">
        <v>0.0</v>
      </c>
      <c r="G26" s="1">
        <v>8.94</v>
      </c>
      <c r="H26" s="1">
        <v>160.0</v>
      </c>
      <c r="I26" s="1">
        <v>17.89</v>
      </c>
      <c r="J26" s="1">
        <v>17.89</v>
      </c>
      <c r="K26" s="1" t="s">
        <v>43</v>
      </c>
      <c r="L26" s="1">
        <v>-160.0</v>
      </c>
      <c r="M26" s="1">
        <v>0.0</v>
      </c>
    </row>
    <row r="27">
      <c r="A27" s="1" t="s">
        <v>41</v>
      </c>
      <c r="B27" s="1" t="s">
        <v>42</v>
      </c>
      <c r="C27" s="1">
        <v>161.74</v>
      </c>
      <c r="D27" s="1">
        <v>170.5</v>
      </c>
      <c r="E27" s="1">
        <v>8.76</v>
      </c>
      <c r="F27" s="1">
        <v>0.0</v>
      </c>
      <c r="G27" s="1">
        <v>8.76</v>
      </c>
      <c r="H27" s="1">
        <v>160.0</v>
      </c>
      <c r="I27" s="1">
        <v>18.26</v>
      </c>
      <c r="J27" s="1">
        <v>18.26</v>
      </c>
      <c r="K27" s="1" t="s">
        <v>43</v>
      </c>
      <c r="L27" s="1">
        <v>-160.0</v>
      </c>
      <c r="M27" s="1">
        <v>0.0</v>
      </c>
    </row>
    <row r="28">
      <c r="A28" s="1" t="s">
        <v>41</v>
      </c>
      <c r="B28" s="1" t="s">
        <v>42</v>
      </c>
      <c r="C28" s="1">
        <v>170.64</v>
      </c>
      <c r="D28" s="1">
        <v>180.82</v>
      </c>
      <c r="E28" s="1">
        <v>10.18</v>
      </c>
      <c r="F28" s="1">
        <v>0.0</v>
      </c>
      <c r="G28" s="1">
        <v>10.18</v>
      </c>
      <c r="H28" s="1">
        <v>160.0</v>
      </c>
      <c r="I28" s="1">
        <v>15.72</v>
      </c>
      <c r="J28" s="1">
        <v>15.72</v>
      </c>
      <c r="K28" s="1" t="s">
        <v>43</v>
      </c>
      <c r="L28" s="1">
        <v>-160.0</v>
      </c>
      <c r="M28" s="1">
        <v>0.0</v>
      </c>
    </row>
    <row r="29">
      <c r="A29" s="1" t="s">
        <v>41</v>
      </c>
      <c r="B29" s="1" t="s">
        <v>42</v>
      </c>
      <c r="C29" s="1">
        <v>180.9</v>
      </c>
      <c r="D29" s="1">
        <v>190.07</v>
      </c>
      <c r="E29" s="1">
        <v>9.17</v>
      </c>
      <c r="F29" s="1">
        <v>0.0</v>
      </c>
      <c r="G29" s="1">
        <v>9.17</v>
      </c>
      <c r="H29" s="1">
        <v>160.0</v>
      </c>
      <c r="I29" s="1">
        <v>17.45</v>
      </c>
      <c r="J29" s="1">
        <v>17.45</v>
      </c>
      <c r="K29" s="1" t="s">
        <v>43</v>
      </c>
      <c r="L29" s="1">
        <v>-160.0</v>
      </c>
      <c r="M29" s="1">
        <v>0.0</v>
      </c>
    </row>
    <row r="30">
      <c r="A30" s="1" t="s">
        <v>41</v>
      </c>
      <c r="B30" s="1" t="s">
        <v>42</v>
      </c>
      <c r="C30" s="1">
        <v>190.17</v>
      </c>
      <c r="D30" s="1">
        <v>198.77</v>
      </c>
      <c r="E30" s="1">
        <v>8.6</v>
      </c>
      <c r="F30" s="1">
        <v>0.0</v>
      </c>
      <c r="G30" s="1">
        <v>8.6</v>
      </c>
      <c r="H30" s="1">
        <v>160.0</v>
      </c>
      <c r="I30" s="1">
        <v>18.61</v>
      </c>
      <c r="J30" s="1">
        <v>18.61</v>
      </c>
      <c r="K30" s="1" t="s">
        <v>43</v>
      </c>
      <c r="L30" s="1">
        <v>-160.0</v>
      </c>
      <c r="M30" s="1">
        <v>0.0</v>
      </c>
    </row>
    <row r="31">
      <c r="A31" s="1" t="s">
        <v>41</v>
      </c>
      <c r="B31" s="1" t="s">
        <v>42</v>
      </c>
      <c r="C31" s="1">
        <v>198.79</v>
      </c>
      <c r="D31" s="1">
        <v>201.74</v>
      </c>
      <c r="E31" s="1">
        <v>2.95</v>
      </c>
      <c r="F31" s="1">
        <v>0.0</v>
      </c>
      <c r="G31" s="1">
        <v>2.94</v>
      </c>
      <c r="H31" s="1">
        <v>168.0</v>
      </c>
      <c r="I31" s="1">
        <v>57.03</v>
      </c>
      <c r="J31" s="1">
        <v>57.06</v>
      </c>
      <c r="K31" s="1" t="s">
        <v>44</v>
      </c>
      <c r="L31" s="1">
        <v>84.0</v>
      </c>
      <c r="M31" s="1">
        <v>84.0</v>
      </c>
    </row>
    <row r="32">
      <c r="A32" s="1" t="s">
        <v>41</v>
      </c>
      <c r="B32" s="1" t="s">
        <v>42</v>
      </c>
      <c r="C32" s="1">
        <v>202.23</v>
      </c>
      <c r="D32" s="1">
        <v>205.2</v>
      </c>
      <c r="E32" s="1">
        <v>2.96</v>
      </c>
      <c r="F32" s="1">
        <v>0.0</v>
      </c>
      <c r="G32" s="1">
        <v>2.96</v>
      </c>
      <c r="H32" s="1">
        <v>168.0</v>
      </c>
      <c r="I32" s="1">
        <v>56.73</v>
      </c>
      <c r="J32" s="1">
        <v>56.77</v>
      </c>
      <c r="K32" s="1" t="s">
        <v>44</v>
      </c>
      <c r="L32" s="1">
        <v>84.0</v>
      </c>
      <c r="M32" s="1">
        <v>84.0</v>
      </c>
    </row>
    <row r="33">
      <c r="A33" s="1" t="s">
        <v>41</v>
      </c>
      <c r="B33" s="1" t="s">
        <v>42</v>
      </c>
      <c r="C33" s="1">
        <v>205.4</v>
      </c>
      <c r="D33" s="1">
        <v>207.83</v>
      </c>
      <c r="E33" s="1">
        <v>2.43</v>
      </c>
      <c r="F33" s="1">
        <v>0.0</v>
      </c>
      <c r="G33" s="1">
        <v>2.43</v>
      </c>
      <c r="H33" s="1">
        <v>168.0</v>
      </c>
      <c r="I33" s="1">
        <v>69.17</v>
      </c>
      <c r="J33" s="1">
        <v>69.22</v>
      </c>
      <c r="K33" s="1" t="s">
        <v>44</v>
      </c>
      <c r="L33" s="1">
        <v>84.0</v>
      </c>
      <c r="M33" s="1">
        <v>84.0</v>
      </c>
    </row>
    <row r="34">
      <c r="A34" s="1" t="s">
        <v>41</v>
      </c>
      <c r="B34" s="1" t="s">
        <v>42</v>
      </c>
      <c r="C34" s="1">
        <v>208.02</v>
      </c>
      <c r="D34" s="1">
        <v>210.41</v>
      </c>
      <c r="E34" s="1">
        <v>2.39</v>
      </c>
      <c r="F34" s="1">
        <v>0.0</v>
      </c>
      <c r="G34" s="1">
        <v>2.39</v>
      </c>
      <c r="H34" s="1">
        <v>168.0</v>
      </c>
      <c r="I34" s="1">
        <v>70.32</v>
      </c>
      <c r="J34" s="1">
        <v>70.36</v>
      </c>
      <c r="K34" s="1" t="s">
        <v>44</v>
      </c>
      <c r="L34" s="1">
        <v>84.0</v>
      </c>
      <c r="M34" s="1">
        <v>84.0</v>
      </c>
    </row>
    <row r="35">
      <c r="A35" s="1" t="s">
        <v>41</v>
      </c>
      <c r="B35" s="1" t="s">
        <v>42</v>
      </c>
      <c r="C35" s="1">
        <v>210.71</v>
      </c>
      <c r="D35" s="1">
        <v>217.5</v>
      </c>
      <c r="E35" s="1">
        <v>6.79</v>
      </c>
      <c r="F35" s="1">
        <v>0.0</v>
      </c>
      <c r="G35" s="1">
        <v>6.79</v>
      </c>
      <c r="H35" s="1">
        <v>160.0</v>
      </c>
      <c r="I35" s="1">
        <v>23.56</v>
      </c>
      <c r="J35" s="1">
        <v>23.56</v>
      </c>
      <c r="K35" s="1" t="s">
        <v>43</v>
      </c>
      <c r="L35" s="1">
        <v>-160.0</v>
      </c>
      <c r="M35" s="1">
        <v>0.0</v>
      </c>
    </row>
    <row r="36">
      <c r="A36" s="1" t="s">
        <v>41</v>
      </c>
      <c r="B36" s="1" t="s">
        <v>42</v>
      </c>
      <c r="C36" s="1">
        <v>217.57</v>
      </c>
      <c r="D36" s="1">
        <v>225.89</v>
      </c>
      <c r="E36" s="1">
        <v>8.32</v>
      </c>
      <c r="F36" s="1">
        <v>0.0</v>
      </c>
      <c r="G36" s="1">
        <v>8.32</v>
      </c>
      <c r="H36" s="1">
        <v>160.0</v>
      </c>
      <c r="I36" s="1">
        <v>19.24</v>
      </c>
      <c r="J36" s="1">
        <v>19.24</v>
      </c>
      <c r="K36" s="1" t="s">
        <v>43</v>
      </c>
      <c r="L36" s="1">
        <v>-160.0</v>
      </c>
      <c r="M36" s="1">
        <v>0.0</v>
      </c>
    </row>
    <row r="37">
      <c r="A37" s="1" t="s">
        <v>41</v>
      </c>
      <c r="B37" s="1" t="s">
        <v>42</v>
      </c>
      <c r="C37" s="1">
        <v>225.99</v>
      </c>
      <c r="D37" s="1">
        <v>234.47</v>
      </c>
      <c r="E37" s="1">
        <v>8.48</v>
      </c>
      <c r="F37" s="1">
        <v>0.0</v>
      </c>
      <c r="G37" s="1">
        <v>8.48</v>
      </c>
      <c r="H37" s="1">
        <v>160.0</v>
      </c>
      <c r="I37" s="1">
        <v>18.86</v>
      </c>
      <c r="J37" s="1">
        <v>18.86</v>
      </c>
      <c r="K37" s="1" t="s">
        <v>43</v>
      </c>
      <c r="L37" s="1">
        <v>-160.0</v>
      </c>
      <c r="M37" s="1">
        <v>0.0</v>
      </c>
    </row>
    <row r="38">
      <c r="A38" s="1" t="s">
        <v>41</v>
      </c>
      <c r="B38" s="1" t="s">
        <v>42</v>
      </c>
      <c r="C38" s="1">
        <v>234.49</v>
      </c>
      <c r="D38" s="1">
        <v>244.76</v>
      </c>
      <c r="E38" s="1">
        <v>10.27</v>
      </c>
      <c r="F38" s="1">
        <v>0.0</v>
      </c>
      <c r="G38" s="1">
        <v>10.27</v>
      </c>
      <c r="H38" s="1">
        <v>160.0</v>
      </c>
      <c r="I38" s="1">
        <v>15.58</v>
      </c>
      <c r="J38" s="1">
        <v>15.58</v>
      </c>
      <c r="K38" s="1" t="s">
        <v>43</v>
      </c>
      <c r="L38" s="1">
        <v>-160.0</v>
      </c>
      <c r="M38" s="1">
        <v>0.0</v>
      </c>
    </row>
    <row r="39">
      <c r="A39" s="1" t="s">
        <v>41</v>
      </c>
      <c r="B39" s="1" t="s">
        <v>42</v>
      </c>
      <c r="C39" s="1">
        <v>244.9</v>
      </c>
      <c r="D39" s="1">
        <v>253.43</v>
      </c>
      <c r="E39" s="1">
        <v>8.53</v>
      </c>
      <c r="F39" s="1">
        <v>0.0</v>
      </c>
      <c r="G39" s="1">
        <v>8.53</v>
      </c>
      <c r="H39" s="1">
        <v>160.0</v>
      </c>
      <c r="I39" s="1">
        <v>18.76</v>
      </c>
      <c r="J39" s="1">
        <v>18.76</v>
      </c>
      <c r="K39" s="1" t="s">
        <v>43</v>
      </c>
      <c r="L39" s="1">
        <v>-160.0</v>
      </c>
      <c r="M39" s="1">
        <v>0.0</v>
      </c>
    </row>
    <row r="40">
      <c r="A40" s="1" t="s">
        <v>41</v>
      </c>
      <c r="B40" s="1" t="s">
        <v>42</v>
      </c>
      <c r="C40" s="1">
        <v>253.61</v>
      </c>
      <c r="D40" s="1">
        <v>263.27</v>
      </c>
      <c r="E40" s="1">
        <v>9.66</v>
      </c>
      <c r="F40" s="1">
        <v>0.0</v>
      </c>
      <c r="G40" s="1">
        <v>9.66</v>
      </c>
      <c r="H40" s="1">
        <v>160.0</v>
      </c>
      <c r="I40" s="1">
        <v>16.56</v>
      </c>
      <c r="J40" s="1">
        <v>16.56</v>
      </c>
      <c r="K40" s="1" t="s">
        <v>43</v>
      </c>
      <c r="L40" s="1">
        <v>-160.0</v>
      </c>
      <c r="M40" s="1">
        <v>0.0</v>
      </c>
    </row>
    <row r="41">
      <c r="A41" s="1" t="s">
        <v>41</v>
      </c>
      <c r="B41" s="1" t="s">
        <v>42</v>
      </c>
      <c r="C41" s="1">
        <v>263.42</v>
      </c>
      <c r="D41" s="1">
        <v>273.21</v>
      </c>
      <c r="E41" s="1">
        <v>9.79</v>
      </c>
      <c r="F41" s="1">
        <v>0.0</v>
      </c>
      <c r="G41" s="1">
        <v>9.79</v>
      </c>
      <c r="H41" s="1">
        <v>160.0</v>
      </c>
      <c r="I41" s="1">
        <v>16.34</v>
      </c>
      <c r="J41" s="1">
        <v>16.34</v>
      </c>
      <c r="K41" s="1" t="s">
        <v>43</v>
      </c>
      <c r="L41" s="1">
        <v>-160.0</v>
      </c>
      <c r="M41" s="1">
        <v>0.0</v>
      </c>
    </row>
    <row r="42">
      <c r="A42" s="1" t="s">
        <v>41</v>
      </c>
      <c r="B42" s="1" t="s">
        <v>42</v>
      </c>
      <c r="C42" s="1">
        <v>273.25</v>
      </c>
      <c r="D42" s="1">
        <v>275.59</v>
      </c>
      <c r="E42" s="1">
        <v>2.34</v>
      </c>
      <c r="F42" s="1">
        <v>0.0</v>
      </c>
      <c r="G42" s="1">
        <v>2.34</v>
      </c>
      <c r="H42" s="1">
        <v>168.0</v>
      </c>
      <c r="I42" s="1">
        <v>71.89</v>
      </c>
      <c r="J42" s="1">
        <v>71.95</v>
      </c>
      <c r="K42" s="1" t="s">
        <v>44</v>
      </c>
      <c r="L42" s="1">
        <v>84.0</v>
      </c>
      <c r="M42" s="1">
        <v>84.0</v>
      </c>
    </row>
    <row r="43">
      <c r="A43" s="1" t="s">
        <v>41</v>
      </c>
      <c r="B43" s="1" t="s">
        <v>42</v>
      </c>
      <c r="C43" s="1">
        <v>275.77</v>
      </c>
      <c r="D43" s="1">
        <v>278.03</v>
      </c>
      <c r="E43" s="1">
        <v>2.26</v>
      </c>
      <c r="F43" s="1">
        <v>0.0</v>
      </c>
      <c r="G43" s="1">
        <v>2.26</v>
      </c>
      <c r="H43" s="1">
        <v>168.0</v>
      </c>
      <c r="I43" s="1">
        <v>74.29</v>
      </c>
      <c r="J43" s="1">
        <v>74.34</v>
      </c>
      <c r="K43" s="1" t="s">
        <v>44</v>
      </c>
      <c r="L43" s="1">
        <v>84.0</v>
      </c>
      <c r="M43" s="1">
        <v>84.0</v>
      </c>
    </row>
    <row r="44">
      <c r="A44" s="1" t="s">
        <v>41</v>
      </c>
      <c r="B44" s="1" t="s">
        <v>42</v>
      </c>
      <c r="C44" s="1">
        <v>278.27</v>
      </c>
      <c r="D44" s="1">
        <v>280.31</v>
      </c>
      <c r="E44" s="1">
        <v>2.04</v>
      </c>
      <c r="F44" s="1">
        <v>0.0</v>
      </c>
      <c r="G44" s="1">
        <v>2.04</v>
      </c>
      <c r="H44" s="1">
        <v>168.0</v>
      </c>
      <c r="I44" s="1">
        <v>82.45</v>
      </c>
      <c r="J44" s="1">
        <v>82.51</v>
      </c>
      <c r="K44" s="1" t="s">
        <v>44</v>
      </c>
      <c r="L44" s="1">
        <v>84.0</v>
      </c>
      <c r="M44" s="1">
        <v>84.0</v>
      </c>
    </row>
    <row r="45">
      <c r="A45" s="1" t="s">
        <v>41</v>
      </c>
      <c r="B45" s="1" t="s">
        <v>42</v>
      </c>
      <c r="C45" s="1">
        <v>280.5</v>
      </c>
      <c r="D45" s="1">
        <v>282.39</v>
      </c>
      <c r="E45" s="1">
        <v>1.88</v>
      </c>
      <c r="F45" s="1">
        <v>0.0</v>
      </c>
      <c r="G45" s="1">
        <v>1.88</v>
      </c>
      <c r="H45" s="1">
        <v>168.0</v>
      </c>
      <c r="I45" s="1">
        <v>89.17</v>
      </c>
      <c r="J45" s="1">
        <v>89.24</v>
      </c>
      <c r="K45" s="1" t="s">
        <v>44</v>
      </c>
      <c r="L45" s="1">
        <v>84.0</v>
      </c>
      <c r="M45" s="1">
        <v>84.0</v>
      </c>
    </row>
    <row r="46">
      <c r="A46" s="1" t="s">
        <v>41</v>
      </c>
      <c r="B46" s="1" t="s">
        <v>42</v>
      </c>
      <c r="C46" s="1">
        <v>282.61</v>
      </c>
      <c r="D46" s="1">
        <v>290.14</v>
      </c>
      <c r="E46" s="1">
        <v>7.53</v>
      </c>
      <c r="F46" s="1">
        <v>0.0</v>
      </c>
      <c r="G46" s="1">
        <v>7.53</v>
      </c>
      <c r="H46" s="1">
        <v>160.0</v>
      </c>
      <c r="I46" s="1">
        <v>21.24</v>
      </c>
      <c r="J46" s="1">
        <v>21.24</v>
      </c>
      <c r="K46" s="1" t="s">
        <v>43</v>
      </c>
      <c r="L46" s="1">
        <v>-160.0</v>
      </c>
      <c r="M46" s="1">
        <v>0.0</v>
      </c>
    </row>
    <row r="47">
      <c r="A47" s="1" t="s">
        <v>41</v>
      </c>
      <c r="B47" s="1" t="s">
        <v>42</v>
      </c>
      <c r="C47" s="1">
        <v>290.19</v>
      </c>
      <c r="D47" s="1">
        <v>296.57</v>
      </c>
      <c r="E47" s="1">
        <v>6.38</v>
      </c>
      <c r="F47" s="1">
        <v>0.0</v>
      </c>
      <c r="G47" s="1">
        <v>6.38</v>
      </c>
      <c r="H47" s="1">
        <v>160.0</v>
      </c>
      <c r="I47" s="1">
        <v>25.08</v>
      </c>
      <c r="J47" s="1">
        <v>25.08</v>
      </c>
      <c r="K47" s="1" t="s">
        <v>43</v>
      </c>
      <c r="L47" s="1">
        <v>-160.0</v>
      </c>
      <c r="M47" s="1">
        <v>0.0</v>
      </c>
    </row>
    <row r="48">
      <c r="A48" s="1" t="s">
        <v>41</v>
      </c>
      <c r="B48" s="1" t="s">
        <v>42</v>
      </c>
      <c r="C48" s="1">
        <v>296.59</v>
      </c>
      <c r="D48" s="1">
        <v>304.08</v>
      </c>
      <c r="E48" s="1">
        <v>7.49</v>
      </c>
      <c r="F48" s="1">
        <v>0.0</v>
      </c>
      <c r="G48" s="1">
        <v>7.49</v>
      </c>
      <c r="H48" s="1">
        <v>160.0</v>
      </c>
      <c r="I48" s="1">
        <v>21.36</v>
      </c>
      <c r="J48" s="1">
        <v>21.36</v>
      </c>
      <c r="K48" s="1" t="s">
        <v>43</v>
      </c>
      <c r="L48" s="1">
        <v>-160.0</v>
      </c>
      <c r="M48" s="1">
        <v>0.0</v>
      </c>
    </row>
    <row r="49">
      <c r="A49" s="1" t="s">
        <v>41</v>
      </c>
      <c r="B49" s="1" t="s">
        <v>42</v>
      </c>
      <c r="C49" s="1">
        <v>304.17</v>
      </c>
      <c r="D49" s="1">
        <v>312.51</v>
      </c>
      <c r="E49" s="1">
        <v>8.35</v>
      </c>
      <c r="F49" s="1">
        <v>0.0</v>
      </c>
      <c r="G49" s="1">
        <v>8.35</v>
      </c>
      <c r="H49" s="1">
        <v>160.0</v>
      </c>
      <c r="I49" s="1">
        <v>19.16</v>
      </c>
      <c r="J49" s="1">
        <v>19.16</v>
      </c>
      <c r="K49" s="1" t="s">
        <v>43</v>
      </c>
      <c r="L49" s="1">
        <v>-160.0</v>
      </c>
      <c r="M49" s="1">
        <v>0.0</v>
      </c>
    </row>
    <row r="50">
      <c r="A50" s="1" t="s">
        <v>41</v>
      </c>
      <c r="B50" s="1" t="s">
        <v>42</v>
      </c>
      <c r="C50" s="1">
        <v>312.72</v>
      </c>
      <c r="D50" s="1">
        <v>319.92</v>
      </c>
      <c r="E50" s="1">
        <v>7.2</v>
      </c>
      <c r="F50" s="1">
        <v>0.0</v>
      </c>
      <c r="G50" s="1">
        <v>7.2</v>
      </c>
      <c r="H50" s="1">
        <v>160.0</v>
      </c>
      <c r="I50" s="1">
        <v>22.23</v>
      </c>
      <c r="J50" s="1">
        <v>22.23</v>
      </c>
      <c r="K50" s="1" t="s">
        <v>43</v>
      </c>
      <c r="L50" s="1">
        <v>-160.0</v>
      </c>
      <c r="M50" s="1">
        <v>0.0</v>
      </c>
    </row>
    <row r="51">
      <c r="A51" s="1" t="s">
        <v>41</v>
      </c>
      <c r="B51" s="1" t="s">
        <v>42</v>
      </c>
      <c r="C51" s="1">
        <v>319.92</v>
      </c>
      <c r="D51" s="1">
        <v>327.6</v>
      </c>
      <c r="E51" s="1">
        <v>7.68</v>
      </c>
      <c r="F51" s="1">
        <v>0.0</v>
      </c>
      <c r="G51" s="1">
        <v>7.68</v>
      </c>
      <c r="H51" s="1">
        <v>160.0</v>
      </c>
      <c r="I51" s="1">
        <v>20.84</v>
      </c>
      <c r="J51" s="1">
        <v>20.84</v>
      </c>
      <c r="K51" s="1" t="s">
        <v>43</v>
      </c>
      <c r="L51" s="1">
        <v>-160.0</v>
      </c>
      <c r="M51" s="1">
        <v>0.0</v>
      </c>
    </row>
    <row r="52">
      <c r="A52" s="1" t="s">
        <v>41</v>
      </c>
      <c r="B52" s="1" t="s">
        <v>42</v>
      </c>
      <c r="C52" s="1">
        <v>328.02</v>
      </c>
      <c r="D52" s="1">
        <v>334.09</v>
      </c>
      <c r="E52" s="1">
        <v>6.08</v>
      </c>
      <c r="F52" s="1">
        <v>0.0</v>
      </c>
      <c r="G52" s="1">
        <v>6.08</v>
      </c>
      <c r="H52" s="1">
        <v>160.0</v>
      </c>
      <c r="I52" s="1">
        <v>26.32</v>
      </c>
      <c r="J52" s="1">
        <v>26.32</v>
      </c>
      <c r="K52" s="1" t="s">
        <v>43</v>
      </c>
      <c r="L52" s="1">
        <v>-160.0</v>
      </c>
      <c r="M52" s="1">
        <v>0.0</v>
      </c>
    </row>
    <row r="53">
      <c r="A53" s="1" t="s">
        <v>41</v>
      </c>
      <c r="B53" s="1" t="s">
        <v>42</v>
      </c>
      <c r="C53" s="1">
        <v>334.21</v>
      </c>
      <c r="D53" s="1">
        <v>336.5</v>
      </c>
      <c r="E53" s="1">
        <v>2.29</v>
      </c>
      <c r="F53" s="1">
        <v>0.0</v>
      </c>
      <c r="G53" s="1">
        <v>2.29</v>
      </c>
      <c r="H53" s="1">
        <v>168.0</v>
      </c>
      <c r="I53" s="1">
        <v>73.27</v>
      </c>
      <c r="J53" s="1">
        <v>73.32</v>
      </c>
      <c r="K53" s="1" t="s">
        <v>44</v>
      </c>
      <c r="L53" s="1">
        <v>84.0</v>
      </c>
      <c r="M53" s="1">
        <v>84.0</v>
      </c>
    </row>
    <row r="54">
      <c r="A54" s="1" t="s">
        <v>41</v>
      </c>
      <c r="B54" s="1" t="s">
        <v>42</v>
      </c>
      <c r="C54" s="1">
        <v>337.16</v>
      </c>
      <c r="D54" s="1">
        <v>339.0</v>
      </c>
      <c r="E54" s="1">
        <v>1.85</v>
      </c>
      <c r="F54" s="1">
        <v>0.0</v>
      </c>
      <c r="G54" s="1">
        <v>1.84</v>
      </c>
      <c r="H54" s="1">
        <v>168.0</v>
      </c>
      <c r="I54" s="1">
        <v>91.02</v>
      </c>
      <c r="J54" s="1">
        <v>91.1</v>
      </c>
      <c r="K54" s="1" t="s">
        <v>44</v>
      </c>
      <c r="L54" s="1">
        <v>84.0</v>
      </c>
      <c r="M54" s="1">
        <v>84.0</v>
      </c>
    </row>
    <row r="55">
      <c r="A55" s="1" t="s">
        <v>41</v>
      </c>
      <c r="B55" s="1" t="s">
        <v>42</v>
      </c>
      <c r="C55" s="1">
        <v>339.26</v>
      </c>
      <c r="D55" s="1">
        <v>341.45</v>
      </c>
      <c r="E55" s="1">
        <v>2.19</v>
      </c>
      <c r="F55" s="1">
        <v>0.0</v>
      </c>
      <c r="G55" s="1">
        <v>2.19</v>
      </c>
      <c r="H55" s="1">
        <v>168.0</v>
      </c>
      <c r="I55" s="1">
        <v>76.7</v>
      </c>
      <c r="J55" s="1">
        <v>76.75</v>
      </c>
      <c r="K55" s="1" t="s">
        <v>44</v>
      </c>
      <c r="L55" s="1">
        <v>84.0</v>
      </c>
      <c r="M55" s="1">
        <v>84.0</v>
      </c>
    </row>
    <row r="56">
      <c r="A56" s="1" t="s">
        <v>41</v>
      </c>
      <c r="B56" s="1" t="s">
        <v>42</v>
      </c>
      <c r="C56" s="1">
        <v>341.96</v>
      </c>
      <c r="D56" s="1">
        <v>344.45</v>
      </c>
      <c r="E56" s="1">
        <v>2.49</v>
      </c>
      <c r="F56" s="1">
        <v>0.0</v>
      </c>
      <c r="G56" s="1">
        <v>2.49</v>
      </c>
      <c r="H56" s="1">
        <v>168.0</v>
      </c>
      <c r="I56" s="1">
        <v>67.46</v>
      </c>
      <c r="J56" s="1">
        <v>67.5</v>
      </c>
      <c r="K56" s="1" t="s">
        <v>44</v>
      </c>
      <c r="L56" s="1">
        <v>84.0</v>
      </c>
      <c r="M56" s="1">
        <v>84.0</v>
      </c>
    </row>
    <row r="57">
      <c r="A57" s="1" t="s">
        <v>41</v>
      </c>
      <c r="B57" s="1" t="s">
        <v>42</v>
      </c>
      <c r="C57" s="1">
        <v>344.75</v>
      </c>
      <c r="D57" s="1">
        <v>350.01</v>
      </c>
      <c r="E57" s="1">
        <v>5.26</v>
      </c>
      <c r="F57" s="1">
        <v>0.0</v>
      </c>
      <c r="G57" s="1">
        <v>5.26</v>
      </c>
      <c r="H57" s="1">
        <v>160.0</v>
      </c>
      <c r="I57" s="1">
        <v>30.43</v>
      </c>
      <c r="J57" s="1">
        <v>30.43</v>
      </c>
      <c r="K57" s="1" t="s">
        <v>43</v>
      </c>
      <c r="L57" s="1">
        <v>-160.0</v>
      </c>
      <c r="M57" s="1">
        <v>0.0</v>
      </c>
    </row>
    <row r="58">
      <c r="A58" s="1" t="s">
        <v>41</v>
      </c>
      <c r="B58" s="1" t="s">
        <v>42</v>
      </c>
      <c r="C58" s="1">
        <v>350.63</v>
      </c>
      <c r="D58" s="1">
        <v>357.55</v>
      </c>
      <c r="E58" s="1">
        <v>6.92</v>
      </c>
      <c r="F58" s="1">
        <v>0.0</v>
      </c>
      <c r="G58" s="1">
        <v>6.92</v>
      </c>
      <c r="H58" s="1">
        <v>160.0</v>
      </c>
      <c r="I58" s="1">
        <v>23.13</v>
      </c>
      <c r="J58" s="1">
        <v>23.13</v>
      </c>
      <c r="K58" s="1" t="s">
        <v>43</v>
      </c>
      <c r="L58" s="1">
        <v>-160.0</v>
      </c>
      <c r="M58" s="1">
        <v>0.0</v>
      </c>
    </row>
    <row r="59">
      <c r="A59" s="1" t="s">
        <v>41</v>
      </c>
      <c r="B59" s="1" t="s">
        <v>42</v>
      </c>
      <c r="C59" s="1">
        <v>357.64</v>
      </c>
      <c r="D59" s="1">
        <v>365.4</v>
      </c>
      <c r="E59" s="1">
        <v>7.76</v>
      </c>
      <c r="F59" s="1">
        <v>0.0</v>
      </c>
      <c r="G59" s="1">
        <v>7.76</v>
      </c>
      <c r="H59" s="1">
        <v>160.0</v>
      </c>
      <c r="I59" s="1">
        <v>20.61</v>
      </c>
      <c r="J59" s="1">
        <v>20.61</v>
      </c>
      <c r="K59" s="1" t="s">
        <v>43</v>
      </c>
      <c r="L59" s="1">
        <v>-160.0</v>
      </c>
      <c r="M59" s="1">
        <v>0.0</v>
      </c>
    </row>
    <row r="60">
      <c r="A60" s="1" t="s">
        <v>41</v>
      </c>
      <c r="B60" s="1" t="s">
        <v>42</v>
      </c>
      <c r="C60" s="1">
        <v>365.47</v>
      </c>
      <c r="D60" s="1">
        <v>375.72</v>
      </c>
      <c r="E60" s="1">
        <v>10.25</v>
      </c>
      <c r="F60" s="1">
        <v>0.0</v>
      </c>
      <c r="G60" s="1">
        <v>10.25</v>
      </c>
      <c r="H60" s="1">
        <v>160.0</v>
      </c>
      <c r="I60" s="1">
        <v>15.61</v>
      </c>
      <c r="J60" s="1">
        <v>15.61</v>
      </c>
      <c r="K60" s="1" t="s">
        <v>43</v>
      </c>
      <c r="L60" s="1">
        <v>-160.0</v>
      </c>
      <c r="M60" s="1">
        <v>0.0</v>
      </c>
    </row>
    <row r="61">
      <c r="A61" s="1" t="s">
        <v>41</v>
      </c>
      <c r="B61" s="1" t="s">
        <v>42</v>
      </c>
      <c r="C61" s="1">
        <v>375.93</v>
      </c>
      <c r="D61" s="1">
        <v>380.61</v>
      </c>
      <c r="E61" s="1">
        <v>4.68</v>
      </c>
      <c r="F61" s="1">
        <v>0.0</v>
      </c>
      <c r="G61" s="1">
        <v>4.68</v>
      </c>
      <c r="H61" s="1">
        <v>160.0</v>
      </c>
      <c r="I61" s="1">
        <v>34.2</v>
      </c>
      <c r="J61" s="1">
        <v>34.2</v>
      </c>
      <c r="K61" s="1" t="s">
        <v>43</v>
      </c>
      <c r="L61" s="1">
        <v>-160.0</v>
      </c>
      <c r="M61" s="1">
        <v>0.0</v>
      </c>
    </row>
    <row r="62">
      <c r="A62" s="1" t="s">
        <v>41</v>
      </c>
      <c r="B62" s="1" t="s">
        <v>42</v>
      </c>
      <c r="C62" s="1">
        <v>380.62</v>
      </c>
      <c r="D62" s="1">
        <v>388.27</v>
      </c>
      <c r="E62" s="1">
        <v>7.65</v>
      </c>
      <c r="F62" s="1">
        <v>0.0</v>
      </c>
      <c r="G62" s="1">
        <v>7.65</v>
      </c>
      <c r="H62" s="1">
        <v>160.0</v>
      </c>
      <c r="I62" s="1">
        <v>20.91</v>
      </c>
      <c r="J62" s="1">
        <v>20.91</v>
      </c>
      <c r="K62" s="1" t="s">
        <v>43</v>
      </c>
      <c r="L62" s="1">
        <v>-160.0</v>
      </c>
      <c r="M62" s="1">
        <v>0.0</v>
      </c>
    </row>
    <row r="63">
      <c r="A63" s="1" t="s">
        <v>41</v>
      </c>
      <c r="B63" s="1" t="s">
        <v>42</v>
      </c>
      <c r="C63" s="1">
        <v>388.33</v>
      </c>
      <c r="D63" s="1">
        <v>395.21</v>
      </c>
      <c r="E63" s="1">
        <v>6.88</v>
      </c>
      <c r="F63" s="1">
        <v>0.0</v>
      </c>
      <c r="G63" s="1">
        <v>6.88</v>
      </c>
      <c r="H63" s="1">
        <v>160.0</v>
      </c>
      <c r="I63" s="1">
        <v>23.26</v>
      </c>
      <c r="J63" s="1">
        <v>23.26</v>
      </c>
      <c r="K63" s="1" t="s">
        <v>43</v>
      </c>
      <c r="L63" s="1">
        <v>-160.0</v>
      </c>
      <c r="M63" s="1">
        <v>0.0</v>
      </c>
    </row>
    <row r="64">
      <c r="A64" s="1" t="s">
        <v>41</v>
      </c>
      <c r="B64" s="1" t="s">
        <v>42</v>
      </c>
      <c r="C64" s="1">
        <v>395.35</v>
      </c>
      <c r="D64" s="1">
        <v>397.63</v>
      </c>
      <c r="E64" s="1">
        <v>2.27</v>
      </c>
      <c r="F64" s="1">
        <v>0.0</v>
      </c>
      <c r="G64" s="1">
        <v>2.27</v>
      </c>
      <c r="H64" s="1">
        <v>168.0</v>
      </c>
      <c r="I64" s="1">
        <v>73.94</v>
      </c>
      <c r="J64" s="1">
        <v>73.99</v>
      </c>
      <c r="K64" s="1" t="s">
        <v>44</v>
      </c>
      <c r="L64" s="1">
        <v>84.0</v>
      </c>
      <c r="M64" s="1">
        <v>84.0</v>
      </c>
    </row>
    <row r="65">
      <c r="A65" s="1" t="s">
        <v>41</v>
      </c>
      <c r="B65" s="1" t="s">
        <v>42</v>
      </c>
      <c r="C65" s="1">
        <v>397.96</v>
      </c>
      <c r="D65" s="1">
        <v>400.15</v>
      </c>
      <c r="E65" s="1">
        <v>2.19</v>
      </c>
      <c r="F65" s="1">
        <v>0.0</v>
      </c>
      <c r="G65" s="1">
        <v>2.19</v>
      </c>
      <c r="H65" s="1">
        <v>168.0</v>
      </c>
      <c r="I65" s="1">
        <v>76.65</v>
      </c>
      <c r="J65" s="1">
        <v>76.71</v>
      </c>
      <c r="K65" s="1" t="s">
        <v>44</v>
      </c>
      <c r="L65" s="1">
        <v>84.0</v>
      </c>
      <c r="M65" s="1">
        <v>84.0</v>
      </c>
    </row>
    <row r="66">
      <c r="A66" s="1" t="s">
        <v>41</v>
      </c>
      <c r="B66" s="1" t="s">
        <v>42</v>
      </c>
      <c r="C66" s="1">
        <v>400.39</v>
      </c>
      <c r="D66" s="1">
        <v>402.86</v>
      </c>
      <c r="E66" s="1">
        <v>2.47</v>
      </c>
      <c r="F66" s="1">
        <v>0.0</v>
      </c>
      <c r="G66" s="1">
        <v>2.47</v>
      </c>
      <c r="H66" s="1">
        <v>168.0</v>
      </c>
      <c r="I66" s="1">
        <v>67.91</v>
      </c>
      <c r="J66" s="1">
        <v>67.95</v>
      </c>
      <c r="K66" s="1" t="s">
        <v>44</v>
      </c>
      <c r="L66" s="1">
        <v>84.0</v>
      </c>
      <c r="M66" s="1">
        <v>84.0</v>
      </c>
    </row>
    <row r="67">
      <c r="A67" s="1" t="s">
        <v>41</v>
      </c>
      <c r="B67" s="1" t="s">
        <v>42</v>
      </c>
      <c r="C67" s="1">
        <v>403.05</v>
      </c>
      <c r="D67" s="1">
        <v>406.29</v>
      </c>
      <c r="E67" s="1">
        <v>3.25</v>
      </c>
      <c r="F67" s="1">
        <v>0.0</v>
      </c>
      <c r="G67" s="1">
        <v>3.25</v>
      </c>
      <c r="H67" s="1">
        <v>168.0</v>
      </c>
      <c r="I67" s="1">
        <v>51.74</v>
      </c>
      <c r="J67" s="1">
        <v>51.77</v>
      </c>
      <c r="K67" s="1" t="s">
        <v>44</v>
      </c>
      <c r="L67" s="1">
        <v>84.0</v>
      </c>
      <c r="M67" s="1">
        <v>84.0</v>
      </c>
    </row>
    <row r="68">
      <c r="A68" s="1" t="s">
        <v>41</v>
      </c>
      <c r="B68" s="1" t="s">
        <v>42</v>
      </c>
      <c r="C68" s="1">
        <v>406.54</v>
      </c>
      <c r="D68" s="1">
        <v>414.57</v>
      </c>
      <c r="E68" s="1">
        <v>8.03</v>
      </c>
      <c r="F68" s="1">
        <v>0.0</v>
      </c>
      <c r="G68" s="1">
        <v>8.03</v>
      </c>
      <c r="H68" s="1">
        <v>160.0</v>
      </c>
      <c r="I68" s="1">
        <v>19.93</v>
      </c>
      <c r="J68" s="1">
        <v>19.93</v>
      </c>
      <c r="K68" s="1" t="s">
        <v>43</v>
      </c>
      <c r="L68" s="1">
        <v>-160.0</v>
      </c>
      <c r="M68" s="1">
        <v>0.0</v>
      </c>
    </row>
    <row r="69">
      <c r="A69" s="1" t="s">
        <v>41</v>
      </c>
      <c r="B69" s="1" t="s">
        <v>42</v>
      </c>
      <c r="C69" s="1">
        <v>414.63</v>
      </c>
      <c r="D69" s="1">
        <v>422.66</v>
      </c>
      <c r="E69" s="1">
        <v>8.03</v>
      </c>
      <c r="F69" s="1">
        <v>0.0</v>
      </c>
      <c r="G69" s="1">
        <v>8.03</v>
      </c>
      <c r="H69" s="1">
        <v>160.0</v>
      </c>
      <c r="I69" s="1">
        <v>19.91</v>
      </c>
      <c r="J69" s="1">
        <v>19.91</v>
      </c>
      <c r="K69" s="1" t="s">
        <v>43</v>
      </c>
      <c r="L69" s="1">
        <v>-160.0</v>
      </c>
      <c r="M69" s="1">
        <v>0.0</v>
      </c>
    </row>
    <row r="70">
      <c r="A70" s="1" t="s">
        <v>41</v>
      </c>
      <c r="B70" s="1" t="s">
        <v>42</v>
      </c>
      <c r="C70" s="1">
        <v>422.72</v>
      </c>
      <c r="D70" s="1">
        <v>431.68</v>
      </c>
      <c r="E70" s="1">
        <v>8.97</v>
      </c>
      <c r="F70" s="1">
        <v>0.0</v>
      </c>
      <c r="G70" s="1">
        <v>8.97</v>
      </c>
      <c r="H70" s="1">
        <v>160.0</v>
      </c>
      <c r="I70" s="1">
        <v>17.85</v>
      </c>
      <c r="J70" s="1">
        <v>17.85</v>
      </c>
      <c r="K70" s="1" t="s">
        <v>43</v>
      </c>
      <c r="L70" s="1">
        <v>-160.0</v>
      </c>
      <c r="M70" s="1">
        <v>0.0</v>
      </c>
    </row>
    <row r="71">
      <c r="A71" s="1" t="s">
        <v>41</v>
      </c>
      <c r="B71" s="1" t="s">
        <v>42</v>
      </c>
      <c r="C71" s="1">
        <v>431.75</v>
      </c>
      <c r="D71" s="1">
        <v>438.52</v>
      </c>
      <c r="E71" s="1">
        <v>6.77</v>
      </c>
      <c r="F71" s="1">
        <v>0.0</v>
      </c>
      <c r="G71" s="1">
        <v>6.77</v>
      </c>
      <c r="H71" s="1">
        <v>160.0</v>
      </c>
      <c r="I71" s="1">
        <v>23.63</v>
      </c>
      <c r="J71" s="1">
        <v>23.63</v>
      </c>
      <c r="K71" s="1" t="s">
        <v>43</v>
      </c>
      <c r="L71" s="1">
        <v>-160.0</v>
      </c>
      <c r="M71" s="1">
        <v>0.0</v>
      </c>
    </row>
    <row r="72">
      <c r="A72" s="1" t="s">
        <v>41</v>
      </c>
      <c r="B72" s="1" t="s">
        <v>42</v>
      </c>
      <c r="C72" s="1">
        <v>438.62</v>
      </c>
      <c r="D72" s="1">
        <v>442.87</v>
      </c>
      <c r="E72" s="1">
        <v>4.26</v>
      </c>
      <c r="F72" s="1">
        <v>0.0</v>
      </c>
      <c r="G72" s="1">
        <v>4.26</v>
      </c>
      <c r="H72" s="1">
        <v>160.0</v>
      </c>
      <c r="I72" s="1">
        <v>37.58</v>
      </c>
      <c r="J72" s="1">
        <v>37.58</v>
      </c>
      <c r="K72" s="1" t="s">
        <v>43</v>
      </c>
      <c r="L72" s="1">
        <v>-160.0</v>
      </c>
      <c r="M72" s="1">
        <v>0.0</v>
      </c>
    </row>
    <row r="73">
      <c r="A73" s="1" t="s">
        <v>41</v>
      </c>
      <c r="B73" s="1" t="s">
        <v>42</v>
      </c>
      <c r="C73" s="1">
        <v>443.11</v>
      </c>
      <c r="D73" s="1">
        <v>451.63</v>
      </c>
      <c r="E73" s="1">
        <v>8.52</v>
      </c>
      <c r="F73" s="1">
        <v>0.0</v>
      </c>
      <c r="G73" s="1">
        <v>8.52</v>
      </c>
      <c r="H73" s="1">
        <v>160.0</v>
      </c>
      <c r="I73" s="1">
        <v>18.77</v>
      </c>
      <c r="J73" s="1">
        <v>18.77</v>
      </c>
      <c r="K73" s="1" t="s">
        <v>43</v>
      </c>
      <c r="L73" s="1">
        <v>-160.0</v>
      </c>
      <c r="M73" s="1">
        <v>0.0</v>
      </c>
    </row>
    <row r="74">
      <c r="A74" s="1" t="s">
        <v>41</v>
      </c>
      <c r="B74" s="1" t="s">
        <v>42</v>
      </c>
      <c r="C74" s="1">
        <v>451.87</v>
      </c>
      <c r="D74" s="1">
        <v>459.45</v>
      </c>
      <c r="E74" s="1">
        <v>7.57</v>
      </c>
      <c r="F74" s="1">
        <v>0.0</v>
      </c>
      <c r="G74" s="1">
        <v>7.57</v>
      </c>
      <c r="H74" s="1">
        <v>160.0</v>
      </c>
      <c r="I74" s="1">
        <v>21.13</v>
      </c>
      <c r="J74" s="1">
        <v>21.13</v>
      </c>
      <c r="K74" s="1" t="s">
        <v>43</v>
      </c>
      <c r="L74" s="1">
        <v>-160.0</v>
      </c>
      <c r="M74" s="1">
        <v>0.0</v>
      </c>
    </row>
    <row r="75">
      <c r="A75" s="1" t="s">
        <v>41</v>
      </c>
      <c r="B75" s="1" t="s">
        <v>42</v>
      </c>
      <c r="C75" s="1">
        <v>459.54</v>
      </c>
      <c r="D75" s="1">
        <v>462.58</v>
      </c>
      <c r="E75" s="1">
        <v>3.04</v>
      </c>
      <c r="F75" s="1">
        <v>0.0</v>
      </c>
      <c r="G75" s="1">
        <v>3.04</v>
      </c>
      <c r="H75" s="1">
        <v>168.0</v>
      </c>
      <c r="I75" s="1">
        <v>55.19</v>
      </c>
      <c r="J75" s="1">
        <v>55.22</v>
      </c>
      <c r="K75" s="1" t="s">
        <v>44</v>
      </c>
      <c r="L75" s="1">
        <v>84.0</v>
      </c>
      <c r="M75" s="1">
        <v>84.0</v>
      </c>
    </row>
    <row r="76">
      <c r="A76" s="1" t="s">
        <v>41</v>
      </c>
      <c r="B76" s="1" t="s">
        <v>42</v>
      </c>
      <c r="C76" s="1">
        <v>463.1</v>
      </c>
      <c r="D76" s="1">
        <v>466.08</v>
      </c>
      <c r="E76" s="1">
        <v>2.98</v>
      </c>
      <c r="F76" s="1">
        <v>0.0</v>
      </c>
      <c r="G76" s="1">
        <v>2.98</v>
      </c>
      <c r="H76" s="1">
        <v>168.0</v>
      </c>
      <c r="I76" s="1">
        <v>56.42</v>
      </c>
      <c r="J76" s="1">
        <v>56.45</v>
      </c>
      <c r="K76" s="1" t="s">
        <v>44</v>
      </c>
      <c r="L76" s="1">
        <v>84.0</v>
      </c>
      <c r="M76" s="1">
        <v>84.0</v>
      </c>
    </row>
    <row r="77">
      <c r="A77" s="1" t="s">
        <v>41</v>
      </c>
      <c r="B77" s="1" t="s">
        <v>42</v>
      </c>
      <c r="C77" s="1">
        <v>466.31</v>
      </c>
      <c r="D77" s="1">
        <v>468.8</v>
      </c>
      <c r="E77" s="1">
        <v>2.48</v>
      </c>
      <c r="F77" s="1">
        <v>0.0</v>
      </c>
      <c r="G77" s="1">
        <v>2.48</v>
      </c>
      <c r="H77" s="1">
        <v>168.0</v>
      </c>
      <c r="I77" s="1">
        <v>67.61</v>
      </c>
      <c r="J77" s="1">
        <v>67.66</v>
      </c>
      <c r="K77" s="1" t="s">
        <v>44</v>
      </c>
      <c r="L77" s="1">
        <v>84.0</v>
      </c>
      <c r="M77" s="1">
        <v>84.0</v>
      </c>
    </row>
    <row r="78">
      <c r="A78" s="1" t="s">
        <v>41</v>
      </c>
      <c r="B78" s="1" t="s">
        <v>42</v>
      </c>
      <c r="C78" s="1">
        <v>468.98</v>
      </c>
      <c r="D78" s="1">
        <v>471.82</v>
      </c>
      <c r="E78" s="1">
        <v>2.84</v>
      </c>
      <c r="F78" s="1">
        <v>0.0</v>
      </c>
      <c r="G78" s="1">
        <v>2.84</v>
      </c>
      <c r="H78" s="1">
        <v>168.0</v>
      </c>
      <c r="I78" s="1">
        <v>59.11</v>
      </c>
      <c r="J78" s="1">
        <v>59.15</v>
      </c>
      <c r="K78" s="1" t="s">
        <v>44</v>
      </c>
      <c r="L78" s="1">
        <v>84.0</v>
      </c>
      <c r="M78" s="1">
        <v>84.0</v>
      </c>
    </row>
    <row r="79">
      <c r="A79" s="1" t="s">
        <v>41</v>
      </c>
      <c r="B79" s="1" t="s">
        <v>42</v>
      </c>
      <c r="C79" s="1">
        <v>471.96</v>
      </c>
      <c r="D79" s="1">
        <v>476.85</v>
      </c>
      <c r="E79" s="1">
        <v>4.89</v>
      </c>
      <c r="F79" s="1">
        <v>0.0</v>
      </c>
      <c r="G79" s="1">
        <v>4.89</v>
      </c>
      <c r="H79" s="1">
        <v>160.0</v>
      </c>
      <c r="I79" s="1">
        <v>32.73</v>
      </c>
      <c r="J79" s="1">
        <v>32.73</v>
      </c>
      <c r="K79" s="1" t="s">
        <v>43</v>
      </c>
      <c r="L79" s="1">
        <v>-160.0</v>
      </c>
      <c r="M79" s="1">
        <v>0.0</v>
      </c>
    </row>
    <row r="80">
      <c r="A80" s="1" t="s">
        <v>41</v>
      </c>
      <c r="B80" s="1" t="s">
        <v>42</v>
      </c>
      <c r="C80" s="1">
        <v>476.93</v>
      </c>
      <c r="D80" s="1">
        <v>485.69</v>
      </c>
      <c r="E80" s="1">
        <v>8.76</v>
      </c>
      <c r="F80" s="1">
        <v>0.0</v>
      </c>
      <c r="G80" s="1">
        <v>8.76</v>
      </c>
      <c r="H80" s="1">
        <v>160.0</v>
      </c>
      <c r="I80" s="1">
        <v>18.27</v>
      </c>
      <c r="J80" s="1">
        <v>18.27</v>
      </c>
      <c r="K80" s="1" t="s">
        <v>43</v>
      </c>
      <c r="L80" s="1">
        <v>-160.0</v>
      </c>
      <c r="M80" s="1">
        <v>0.0</v>
      </c>
    </row>
    <row r="81">
      <c r="A81" s="1" t="s">
        <v>41</v>
      </c>
      <c r="B81" s="1" t="s">
        <v>42</v>
      </c>
      <c r="C81" s="1">
        <v>485.69</v>
      </c>
      <c r="D81" s="1">
        <v>494.44</v>
      </c>
      <c r="E81" s="1">
        <v>8.75</v>
      </c>
      <c r="F81" s="1">
        <v>0.0</v>
      </c>
      <c r="G81" s="1">
        <v>8.75</v>
      </c>
      <c r="H81" s="1">
        <v>160.0</v>
      </c>
      <c r="I81" s="1">
        <v>18.28</v>
      </c>
      <c r="J81" s="1">
        <v>18.28</v>
      </c>
      <c r="K81" s="1" t="s">
        <v>43</v>
      </c>
      <c r="L81" s="1">
        <v>-160.0</v>
      </c>
      <c r="M81" s="1">
        <v>0.0</v>
      </c>
    </row>
    <row r="82">
      <c r="A82" s="1" t="s">
        <v>41</v>
      </c>
      <c r="B82" s="1" t="s">
        <v>42</v>
      </c>
      <c r="C82" s="1">
        <v>494.47</v>
      </c>
      <c r="D82" s="1">
        <v>502.81</v>
      </c>
      <c r="E82" s="1">
        <v>8.34</v>
      </c>
      <c r="F82" s="1">
        <v>0.0</v>
      </c>
      <c r="G82" s="1">
        <v>8.34</v>
      </c>
      <c r="H82" s="1">
        <v>160.0</v>
      </c>
      <c r="I82" s="1">
        <v>19.19</v>
      </c>
      <c r="J82" s="1">
        <v>19.19</v>
      </c>
      <c r="K82" s="1" t="s">
        <v>43</v>
      </c>
      <c r="L82" s="1">
        <v>-160.0</v>
      </c>
      <c r="M82" s="1">
        <v>0.0</v>
      </c>
    </row>
    <row r="83">
      <c r="A83" s="1" t="s">
        <v>41</v>
      </c>
      <c r="B83" s="1" t="s">
        <v>42</v>
      </c>
      <c r="C83" s="1">
        <v>502.94</v>
      </c>
      <c r="D83" s="1">
        <v>510.48</v>
      </c>
      <c r="E83" s="1">
        <v>7.54</v>
      </c>
      <c r="F83" s="1">
        <v>0.0</v>
      </c>
      <c r="G83" s="1">
        <v>7.54</v>
      </c>
      <c r="H83" s="1">
        <v>160.0</v>
      </c>
      <c r="I83" s="1">
        <v>21.21</v>
      </c>
      <c r="J83" s="1">
        <v>21.21</v>
      </c>
      <c r="K83" s="1" t="s">
        <v>43</v>
      </c>
      <c r="L83" s="1">
        <v>-160.0</v>
      </c>
      <c r="M83" s="1">
        <v>0.0</v>
      </c>
    </row>
    <row r="84">
      <c r="A84" s="1" t="s">
        <v>41</v>
      </c>
      <c r="B84" s="1" t="s">
        <v>42</v>
      </c>
      <c r="C84" s="1">
        <v>510.63</v>
      </c>
      <c r="D84" s="1">
        <v>513.96</v>
      </c>
      <c r="E84" s="1">
        <v>3.33</v>
      </c>
      <c r="F84" s="1">
        <v>0.0</v>
      </c>
      <c r="G84" s="1">
        <v>3.33</v>
      </c>
      <c r="H84" s="1">
        <v>160.0</v>
      </c>
      <c r="I84" s="1">
        <v>48.11</v>
      </c>
      <c r="J84" s="1">
        <v>48.11</v>
      </c>
      <c r="K84" s="1" t="s">
        <v>43</v>
      </c>
      <c r="L84" s="1">
        <v>-160.0</v>
      </c>
      <c r="M84" s="1">
        <v>0.0</v>
      </c>
    </row>
    <row r="85">
      <c r="A85" s="1" t="s">
        <v>41</v>
      </c>
      <c r="B85" s="1" t="s">
        <v>42</v>
      </c>
      <c r="C85" s="1">
        <v>513.98</v>
      </c>
      <c r="D85" s="1">
        <v>520.54</v>
      </c>
      <c r="E85" s="1">
        <v>6.56</v>
      </c>
      <c r="F85" s="1">
        <v>0.0</v>
      </c>
      <c r="G85" s="1">
        <v>6.56</v>
      </c>
      <c r="H85" s="1">
        <v>160.0</v>
      </c>
      <c r="I85" s="1">
        <v>24.4</v>
      </c>
      <c r="J85" s="1">
        <v>24.4</v>
      </c>
      <c r="K85" s="1" t="s">
        <v>43</v>
      </c>
      <c r="L85" s="1">
        <v>-160.0</v>
      </c>
      <c r="M85" s="1">
        <v>0.0</v>
      </c>
    </row>
    <row r="86">
      <c r="A86" s="1" t="s">
        <v>41</v>
      </c>
      <c r="B86" s="1" t="s">
        <v>42</v>
      </c>
      <c r="C86" s="1">
        <v>520.57</v>
      </c>
      <c r="D86" s="1">
        <v>523.86</v>
      </c>
      <c r="E86" s="1">
        <v>3.3</v>
      </c>
      <c r="F86" s="1">
        <v>0.0</v>
      </c>
      <c r="G86" s="1">
        <v>3.29</v>
      </c>
      <c r="H86" s="1">
        <v>168.0</v>
      </c>
      <c r="I86" s="1">
        <v>50.97</v>
      </c>
      <c r="J86" s="1">
        <v>50.99</v>
      </c>
      <c r="K86" s="1" t="s">
        <v>44</v>
      </c>
      <c r="L86" s="1">
        <v>84.0</v>
      </c>
      <c r="M86" s="1">
        <v>84.0</v>
      </c>
    </row>
    <row r="87">
      <c r="A87" s="1" t="s">
        <v>41</v>
      </c>
      <c r="B87" s="1" t="s">
        <v>42</v>
      </c>
      <c r="C87" s="1">
        <v>524.02</v>
      </c>
      <c r="D87" s="1">
        <v>526.29</v>
      </c>
      <c r="E87" s="1">
        <v>2.27</v>
      </c>
      <c r="F87" s="1">
        <v>0.0</v>
      </c>
      <c r="G87" s="1">
        <v>2.27</v>
      </c>
      <c r="H87" s="1">
        <v>168.0</v>
      </c>
      <c r="I87" s="1">
        <v>74.11</v>
      </c>
      <c r="J87" s="1">
        <v>74.16</v>
      </c>
      <c r="K87" s="1" t="s">
        <v>44</v>
      </c>
      <c r="L87" s="1">
        <v>84.0</v>
      </c>
      <c r="M87" s="1">
        <v>84.0</v>
      </c>
    </row>
    <row r="88">
      <c r="A88" s="1" t="s">
        <v>41</v>
      </c>
      <c r="B88" s="1" t="s">
        <v>42</v>
      </c>
      <c r="C88" s="1">
        <v>526.53</v>
      </c>
      <c r="D88" s="1">
        <v>529.82</v>
      </c>
      <c r="E88" s="1">
        <v>3.29</v>
      </c>
      <c r="F88" s="1">
        <v>0.0</v>
      </c>
      <c r="G88" s="1">
        <v>3.29</v>
      </c>
      <c r="H88" s="1">
        <v>168.0</v>
      </c>
      <c r="I88" s="1">
        <v>51.02</v>
      </c>
      <c r="J88" s="1">
        <v>51.04</v>
      </c>
      <c r="K88" s="1" t="s">
        <v>44</v>
      </c>
      <c r="L88" s="1">
        <v>84.0</v>
      </c>
      <c r="M88" s="1">
        <v>84.0</v>
      </c>
    </row>
    <row r="89">
      <c r="A89" s="1" t="s">
        <v>41</v>
      </c>
      <c r="B89" s="1" t="s">
        <v>42</v>
      </c>
      <c r="C89" s="1">
        <v>530.08</v>
      </c>
      <c r="D89" s="1">
        <v>532.44</v>
      </c>
      <c r="E89" s="1">
        <v>2.36</v>
      </c>
      <c r="F89" s="1">
        <v>0.0</v>
      </c>
      <c r="G89" s="1">
        <v>2.36</v>
      </c>
      <c r="H89" s="1">
        <v>168.0</v>
      </c>
      <c r="I89" s="1">
        <v>71.16</v>
      </c>
      <c r="J89" s="1">
        <v>71.19</v>
      </c>
      <c r="K89" s="1" t="s">
        <v>44</v>
      </c>
      <c r="L89" s="1">
        <v>84.0</v>
      </c>
      <c r="M89" s="1">
        <v>84.0</v>
      </c>
    </row>
    <row r="90">
      <c r="A90" s="1" t="s">
        <v>41</v>
      </c>
      <c r="B90" s="1" t="s">
        <v>42</v>
      </c>
      <c r="C90" s="1">
        <v>532.62</v>
      </c>
      <c r="D90" s="1">
        <v>539.74</v>
      </c>
      <c r="E90" s="1">
        <v>7.12</v>
      </c>
      <c r="F90" s="1">
        <v>0.0</v>
      </c>
      <c r="G90" s="1">
        <v>7.12</v>
      </c>
      <c r="H90" s="1">
        <v>160.0</v>
      </c>
      <c r="I90" s="1">
        <v>22.47</v>
      </c>
      <c r="J90" s="1">
        <v>22.47</v>
      </c>
      <c r="K90" s="1" t="s">
        <v>43</v>
      </c>
      <c r="L90" s="1">
        <v>-160.0</v>
      </c>
      <c r="M90" s="1">
        <v>0.0</v>
      </c>
    </row>
    <row r="91">
      <c r="A91" s="1" t="s">
        <v>41</v>
      </c>
      <c r="B91" s="1" t="s">
        <v>42</v>
      </c>
      <c r="C91" s="1">
        <v>539.9</v>
      </c>
      <c r="D91" s="1">
        <v>549.3</v>
      </c>
      <c r="E91" s="1">
        <v>9.4</v>
      </c>
      <c r="F91" s="1">
        <v>0.0</v>
      </c>
      <c r="G91" s="1">
        <v>9.4</v>
      </c>
      <c r="H91" s="1">
        <v>160.0</v>
      </c>
      <c r="I91" s="1">
        <v>17.02</v>
      </c>
      <c r="J91" s="1">
        <v>17.02</v>
      </c>
      <c r="K91" s="1" t="s">
        <v>43</v>
      </c>
      <c r="L91" s="1">
        <v>-160.0</v>
      </c>
      <c r="M91" s="1">
        <v>0.0</v>
      </c>
    </row>
    <row r="92">
      <c r="A92" s="1" t="s">
        <v>41</v>
      </c>
      <c r="B92" s="1" t="s">
        <v>42</v>
      </c>
      <c r="C92" s="1">
        <v>549.53</v>
      </c>
      <c r="D92" s="1">
        <v>556.06</v>
      </c>
      <c r="E92" s="1">
        <v>6.52</v>
      </c>
      <c r="F92" s="1">
        <v>0.0</v>
      </c>
      <c r="G92" s="1">
        <v>6.52</v>
      </c>
      <c r="H92" s="1">
        <v>160.0</v>
      </c>
      <c r="I92" s="1">
        <v>24.53</v>
      </c>
      <c r="J92" s="1">
        <v>24.53</v>
      </c>
      <c r="K92" s="1" t="s">
        <v>43</v>
      </c>
      <c r="L92" s="1">
        <v>-160.0</v>
      </c>
      <c r="M92" s="1">
        <v>0.0</v>
      </c>
    </row>
    <row r="93">
      <c r="A93" s="1" t="s">
        <v>41</v>
      </c>
      <c r="B93" s="1" t="s">
        <v>42</v>
      </c>
      <c r="C93" s="1">
        <v>556.09</v>
      </c>
      <c r="D93" s="1">
        <v>563.2</v>
      </c>
      <c r="E93" s="1">
        <v>7.11</v>
      </c>
      <c r="F93" s="1">
        <v>0.0</v>
      </c>
      <c r="G93" s="1">
        <v>7.11</v>
      </c>
      <c r="H93" s="1">
        <v>160.0</v>
      </c>
      <c r="I93" s="1">
        <v>22.49</v>
      </c>
      <c r="J93" s="1">
        <v>22.49</v>
      </c>
      <c r="K93" s="1" t="s">
        <v>43</v>
      </c>
      <c r="L93" s="1">
        <v>-160.0</v>
      </c>
      <c r="M93" s="1">
        <v>0.0</v>
      </c>
    </row>
    <row r="94">
      <c r="A94" s="1" t="s">
        <v>41</v>
      </c>
      <c r="B94" s="1" t="s">
        <v>42</v>
      </c>
      <c r="C94" s="1">
        <v>563.28</v>
      </c>
      <c r="D94" s="1">
        <v>569.57</v>
      </c>
      <c r="E94" s="1">
        <v>6.28</v>
      </c>
      <c r="F94" s="1">
        <v>0.0</v>
      </c>
      <c r="G94" s="1">
        <v>6.28</v>
      </c>
      <c r="H94" s="1">
        <v>160.0</v>
      </c>
      <c r="I94" s="1">
        <v>25.47</v>
      </c>
      <c r="J94" s="1">
        <v>25.47</v>
      </c>
      <c r="K94" s="1" t="s">
        <v>43</v>
      </c>
      <c r="L94" s="1">
        <v>-160.0</v>
      </c>
      <c r="M94" s="1">
        <v>0.0</v>
      </c>
    </row>
    <row r="95">
      <c r="A95" s="1" t="s">
        <v>41</v>
      </c>
      <c r="B95" s="1" t="s">
        <v>42</v>
      </c>
      <c r="C95" s="1">
        <v>569.58</v>
      </c>
      <c r="D95" s="1">
        <v>576.22</v>
      </c>
      <c r="E95" s="1">
        <v>6.64</v>
      </c>
      <c r="F95" s="1">
        <v>0.0</v>
      </c>
      <c r="G95" s="1">
        <v>6.64</v>
      </c>
      <c r="H95" s="1">
        <v>160.0</v>
      </c>
      <c r="I95" s="1">
        <v>24.11</v>
      </c>
      <c r="J95" s="1">
        <v>24.11</v>
      </c>
      <c r="K95" s="1" t="s">
        <v>43</v>
      </c>
      <c r="L95" s="1">
        <v>-160.0</v>
      </c>
      <c r="M95" s="1">
        <v>0.0</v>
      </c>
    </row>
    <row r="96">
      <c r="A96" s="1" t="s">
        <v>41</v>
      </c>
      <c r="B96" s="1" t="s">
        <v>42</v>
      </c>
      <c r="C96" s="1">
        <v>576.36</v>
      </c>
      <c r="D96" s="1">
        <v>583.31</v>
      </c>
      <c r="E96" s="1">
        <v>6.95</v>
      </c>
      <c r="F96" s="1">
        <v>0.0</v>
      </c>
      <c r="G96" s="1">
        <v>6.95</v>
      </c>
      <c r="H96" s="1">
        <v>160.0</v>
      </c>
      <c r="I96" s="1">
        <v>23.01</v>
      </c>
      <c r="J96" s="1">
        <v>23.01</v>
      </c>
      <c r="K96" s="1" t="s">
        <v>43</v>
      </c>
      <c r="L96" s="1">
        <v>-160.0</v>
      </c>
      <c r="M96" s="1">
        <v>0.0</v>
      </c>
    </row>
    <row r="97">
      <c r="A97" s="1" t="s">
        <v>41</v>
      </c>
      <c r="B97" s="1" t="s">
        <v>42</v>
      </c>
      <c r="C97" s="1">
        <v>583.92</v>
      </c>
      <c r="D97" s="1">
        <v>586.41</v>
      </c>
      <c r="E97" s="1">
        <v>2.49</v>
      </c>
      <c r="F97" s="1">
        <v>0.0</v>
      </c>
      <c r="G97" s="1">
        <v>2.49</v>
      </c>
      <c r="H97" s="1">
        <v>168.0</v>
      </c>
      <c r="I97" s="1">
        <v>67.52</v>
      </c>
      <c r="J97" s="1">
        <v>67.56</v>
      </c>
      <c r="K97" s="1" t="s">
        <v>44</v>
      </c>
      <c r="L97" s="1">
        <v>84.0</v>
      </c>
      <c r="M97" s="1">
        <v>84.0</v>
      </c>
    </row>
    <row r="98">
      <c r="A98" s="1" t="s">
        <v>41</v>
      </c>
      <c r="B98" s="1" t="s">
        <v>42</v>
      </c>
      <c r="C98" s="1">
        <v>587.18</v>
      </c>
      <c r="D98" s="1">
        <v>589.61</v>
      </c>
      <c r="E98" s="1">
        <v>2.43</v>
      </c>
      <c r="F98" s="1">
        <v>0.0</v>
      </c>
      <c r="G98" s="1">
        <v>2.42</v>
      </c>
      <c r="H98" s="1">
        <v>168.0</v>
      </c>
      <c r="I98" s="1">
        <v>69.24</v>
      </c>
      <c r="J98" s="1">
        <v>69.29</v>
      </c>
      <c r="K98" s="1" t="s">
        <v>44</v>
      </c>
      <c r="L98" s="1">
        <v>84.0</v>
      </c>
      <c r="M98" s="1">
        <v>84.0</v>
      </c>
    </row>
    <row r="99">
      <c r="A99" s="1" t="s">
        <v>41</v>
      </c>
      <c r="B99" s="1" t="s">
        <v>42</v>
      </c>
      <c r="C99" s="1">
        <v>589.78</v>
      </c>
      <c r="D99" s="1">
        <v>591.92</v>
      </c>
      <c r="E99" s="1">
        <v>2.13</v>
      </c>
      <c r="F99" s="1">
        <v>0.0</v>
      </c>
      <c r="G99" s="1">
        <v>2.13</v>
      </c>
      <c r="H99" s="1">
        <v>168.0</v>
      </c>
      <c r="I99" s="1">
        <v>78.83</v>
      </c>
      <c r="J99" s="1">
        <v>78.89</v>
      </c>
      <c r="K99" s="1" t="s">
        <v>44</v>
      </c>
      <c r="L99" s="1">
        <v>84.0</v>
      </c>
      <c r="M99" s="1">
        <v>84.0</v>
      </c>
    </row>
    <row r="100">
      <c r="A100" s="1" t="s">
        <v>41</v>
      </c>
      <c r="B100" s="1" t="s">
        <v>42</v>
      </c>
      <c r="C100" s="1">
        <v>592.14</v>
      </c>
      <c r="D100" s="1">
        <v>596.16</v>
      </c>
      <c r="E100" s="1">
        <v>4.02</v>
      </c>
      <c r="F100" s="1">
        <v>0.0</v>
      </c>
      <c r="G100" s="1">
        <v>4.02</v>
      </c>
      <c r="H100" s="1">
        <v>168.0</v>
      </c>
      <c r="I100" s="1">
        <v>41.78</v>
      </c>
      <c r="J100" s="1">
        <v>41.8</v>
      </c>
      <c r="K100" s="1" t="s">
        <v>44</v>
      </c>
      <c r="L100" s="1">
        <v>84.0</v>
      </c>
      <c r="M100" s="1">
        <v>84.0</v>
      </c>
    </row>
    <row r="101">
      <c r="A101" s="1" t="s">
        <v>41</v>
      </c>
      <c r="B101" s="1" t="s">
        <v>42</v>
      </c>
      <c r="C101" s="1">
        <v>596.43</v>
      </c>
      <c r="D101" s="1">
        <v>604.12</v>
      </c>
      <c r="E101" s="1">
        <v>7.69</v>
      </c>
      <c r="F101" s="1">
        <v>0.0</v>
      </c>
      <c r="G101" s="1">
        <v>7.69</v>
      </c>
      <c r="H101" s="1">
        <v>160.0</v>
      </c>
      <c r="I101" s="1">
        <v>20.81</v>
      </c>
      <c r="J101" s="1">
        <v>20.81</v>
      </c>
      <c r="K101" s="1" t="s">
        <v>43</v>
      </c>
      <c r="L101" s="1">
        <v>-160.0</v>
      </c>
      <c r="M101" s="1">
        <v>0.0</v>
      </c>
    </row>
    <row r="102">
      <c r="A102" s="1" t="s">
        <v>41</v>
      </c>
      <c r="B102" s="1" t="s">
        <v>42</v>
      </c>
      <c r="C102" s="1">
        <v>604.17</v>
      </c>
      <c r="D102" s="1">
        <v>610.32</v>
      </c>
      <c r="E102" s="1">
        <v>6.15</v>
      </c>
      <c r="F102" s="1">
        <v>0.0</v>
      </c>
      <c r="G102" s="1">
        <v>6.15</v>
      </c>
      <c r="H102" s="1">
        <v>160.0</v>
      </c>
      <c r="I102" s="1">
        <v>26.0</v>
      </c>
      <c r="J102" s="1">
        <v>26.0</v>
      </c>
      <c r="K102" s="1" t="s">
        <v>43</v>
      </c>
      <c r="L102" s="1">
        <v>-160.0</v>
      </c>
      <c r="M102" s="1">
        <v>0.0</v>
      </c>
    </row>
    <row r="105">
      <c r="A105" s="77" t="s">
        <v>45</v>
      </c>
    </row>
    <row r="106">
      <c r="A106" s="78" t="s">
        <v>46</v>
      </c>
      <c r="B106" s="79"/>
      <c r="C106" s="79"/>
      <c r="D106" s="79"/>
      <c r="E106" s="80">
        <f t="shared" ref="E106:J106" si="1">SUMIF($K$2:$K$103,"superdense",E1:E103)</f>
        <v>135.72</v>
      </c>
      <c r="F106" s="80">
        <f t="shared" si="1"/>
        <v>0</v>
      </c>
      <c r="G106" s="80">
        <f t="shared" si="1"/>
        <v>135.66</v>
      </c>
      <c r="H106" s="80">
        <f t="shared" si="1"/>
        <v>5976</v>
      </c>
      <c r="I106" s="80">
        <f t="shared" si="1"/>
        <v>2029.88</v>
      </c>
      <c r="J106" s="80">
        <f t="shared" si="1"/>
        <v>2031.12</v>
      </c>
      <c r="K106" s="80"/>
      <c r="L106" s="80">
        <f>IFERROR(__xludf.DUMMYFUNCTION("SUM(FILTER(L$1:L$103,$K$1:$K$103=""superdense""))"),3024.0)</f>
        <v>3024</v>
      </c>
      <c r="M106" s="80">
        <f>IFERROR(__xludf.DUMMYFUNCTION("SUM(FILTER(M1:M103,$K$1:$K$103=""superdense""))"),3024.0)</f>
        <v>3024</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2.564444444</v>
      </c>
      <c r="F107" s="80">
        <f t="shared" ref="F107:J107" si="2">AVERAGEIF($K$2:$K$103,"superdense",F2:F103)</f>
        <v>0</v>
      </c>
      <c r="G107" s="80">
        <f t="shared" si="2"/>
        <v>2.562777778</v>
      </c>
      <c r="H107" s="80">
        <f t="shared" si="2"/>
        <v>168</v>
      </c>
      <c r="I107" s="80">
        <f t="shared" si="2"/>
        <v>67.39055556</v>
      </c>
      <c r="J107" s="80">
        <f t="shared" si="2"/>
        <v>67.43527778</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IFERROR(__xludf.DUMMYFUNCTION("MAX(FILTER(E1:E103,$K$1:$K$103=""superdense""))"),4.02)</f>
        <v>4.02</v>
      </c>
      <c r="F108" s="81">
        <f>IFERROR(__xludf.DUMMYFUNCTION("MAX(FILTER(F1:F103,$K$1:$K$103=""superdense""))"),0.0)</f>
        <v>0</v>
      </c>
      <c r="G108" s="81">
        <f>IFERROR(__xludf.DUMMYFUNCTION("MAX(FILTER(G1:G103,$K$1:$K$103=""superdense""))"),4.02)</f>
        <v>4.02</v>
      </c>
      <c r="H108" s="81">
        <f>IFERROR(__xludf.DUMMYFUNCTION("MAX(FILTER(H1:H103,$K$1:$K$103=""superdense""))"),168.0)</f>
        <v>168</v>
      </c>
      <c r="I108" s="81">
        <f>IFERROR(__xludf.DUMMYFUNCTION("MAX(FILTER(I1:I103,$K$1:$K$103=""superdense""))"),91.02)</f>
        <v>91.02</v>
      </c>
      <c r="J108" s="81">
        <f>IFERROR(__xludf.DUMMYFUNCTION("MAX(FILTER(J1:J103,$K$1:$K$103=""superdense""))"),91.1)</f>
        <v>91.1</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IFERROR(__xludf.DUMMYFUNCTION("MIN(FILTER(E1:E103,$K$1:$K$103=""superdense""))"),1.85)</f>
        <v>1.85</v>
      </c>
      <c r="F109" s="82">
        <f>IFERROR(__xludf.DUMMYFUNCTION("MIN(FILTER(F1:F103,$K$1:$K$103=""superdense""))"),0.0)</f>
        <v>0</v>
      </c>
      <c r="G109" s="82">
        <f>IFERROR(__xludf.DUMMYFUNCTION("MIN(FILTER(G1:G103,$K$1:$K$103=""superdense""))"),1.84)</f>
        <v>1.84</v>
      </c>
      <c r="H109" s="82">
        <f>IFERROR(__xludf.DUMMYFUNCTION("MIN(FILTER(H1:H103,$K$1:$K$103=""superdense""))"),168.0)</f>
        <v>168</v>
      </c>
      <c r="I109" s="82">
        <f>IFERROR(__xludf.DUMMYFUNCTION("MIN(FILTER(I1:I103,$K1:$K103=""superdense""))"),41.78)</f>
        <v>41.78</v>
      </c>
      <c r="J109" s="82">
        <f>IFERROR(__xludf.DUMMYFUNCTION("MIN(FILTER(J1:J103,$K1:$K103=""superdense""))"),41.8)</f>
        <v>41.8</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IFERROR(__xludf.DUMMYFUNCTION("MEDIAN(FILTER(E1:E103,$K$1:$K$103=""superdense""))"),2.41)</f>
        <v>2.41</v>
      </c>
      <c r="F110" s="83">
        <f>IFERROR(__xludf.DUMMYFUNCTION("MEDIAN(FILTER(F1:F103,$K$1:$K$103=""superdense""))"),0.0)</f>
        <v>0</v>
      </c>
      <c r="G110" s="83">
        <f>IFERROR(__xludf.DUMMYFUNCTION("MEDIAN(FILTER(G1:G103,$K$1:$K$103=""superdense""))"),2.4050000000000002)</f>
        <v>2.405</v>
      </c>
      <c r="H110" s="83">
        <f>IFERROR(__xludf.DUMMYFUNCTION("MEDIAN(FILTER(H1:H103,$K$1:$K$103=""superdense""))"),168.0)</f>
        <v>168</v>
      </c>
      <c r="I110" s="83">
        <f>IFERROR(__xludf.DUMMYFUNCTION("MEDIAN(FILTER(I1:I103,$K$1:$K$103=""superdense""))"),69.755)</f>
        <v>69.755</v>
      </c>
      <c r="J110" s="83">
        <f>IFERROR(__xludf.DUMMYFUNCTION("MEDIAN(FILTER(J1:J103,$K$1:$K$103=""superdense""))"),69.805)</f>
        <v>69.805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IFERROR(__xludf.DUMMYFUNCTION("STDEV.S(FILTER(E1:E103,$K$1:$K$103=""superdense""))"),0.46189945995975257)</f>
        <v>0.46189946</v>
      </c>
      <c r="F111" s="83">
        <f>IFERROR(__xludf.DUMMYFUNCTION("STDEV.S(FILTER(F1:F103,$K$1:$K$103=""superdense""))"),0.0)</f>
        <v>0</v>
      </c>
      <c r="G111" s="83">
        <f>IFERROR(__xludf.DUMMYFUNCTION("STDEV.S(FILTER(G1:G103,$K$1:$K$103=""superdense""))"),0.4615539659585469)</f>
        <v>0.461553966</v>
      </c>
      <c r="H111" s="83">
        <f>IFERROR(__xludf.DUMMYFUNCTION("STDEV.S(FILTER(H1:H103,$K$1:$K$103=""superdense""))"),0.0)</f>
        <v>0</v>
      </c>
      <c r="I111" s="83">
        <f>IFERROR(__xludf.DUMMYFUNCTION("STDEV.S(FILTER(I1:I103,$K$1:$K$103=""superdense""))"),10.971106714442369)</f>
        <v>10.97110671</v>
      </c>
      <c r="J111" s="83">
        <f>IFERROR(__xludf.DUMMYFUNCTION("STDEV.S(FILTER(J1:J103,$K$1:$K$103=""superdense""))"),10.98355926857725)</f>
        <v>10.98355927</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10400</v>
      </c>
    </row>
    <row r="131">
      <c r="A131" s="77" t="s">
        <v>54</v>
      </c>
      <c r="B131" s="3">
        <f>SUM(H2:H103)-B130</f>
        <v>6048</v>
      </c>
    </row>
    <row r="132">
      <c r="A132" s="77" t="s">
        <v>55</v>
      </c>
      <c r="B132" s="3">
        <f>SUM(M2:M103)</f>
        <v>3024</v>
      </c>
    </row>
    <row r="133">
      <c r="A133" s="77" t="s">
        <v>56</v>
      </c>
      <c r="B133" s="3">
        <f>B131/B132</f>
        <v>2</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1.9</v>
      </c>
      <c r="D2" s="1">
        <v>10.07</v>
      </c>
      <c r="E2" s="1">
        <v>8.17</v>
      </c>
      <c r="F2" s="1">
        <v>0.0</v>
      </c>
      <c r="G2" s="1">
        <v>8.17</v>
      </c>
      <c r="H2" s="1">
        <v>160.0</v>
      </c>
      <c r="I2" s="1">
        <v>19.59</v>
      </c>
      <c r="J2" s="1">
        <v>19.59</v>
      </c>
      <c r="K2" s="1" t="s">
        <v>43</v>
      </c>
      <c r="L2" s="1">
        <v>-160.0</v>
      </c>
      <c r="M2" s="1">
        <v>0.0</v>
      </c>
    </row>
    <row r="3">
      <c r="A3" s="1" t="s">
        <v>41</v>
      </c>
      <c r="B3" s="1" t="s">
        <v>42</v>
      </c>
      <c r="C3" s="1">
        <v>10.22</v>
      </c>
      <c r="D3" s="1">
        <v>18.03</v>
      </c>
      <c r="E3" s="1">
        <v>7.81</v>
      </c>
      <c r="F3" s="1">
        <v>0.0</v>
      </c>
      <c r="G3" s="1">
        <v>7.81</v>
      </c>
      <c r="H3" s="1">
        <v>160.0</v>
      </c>
      <c r="I3" s="1">
        <v>20.49</v>
      </c>
      <c r="J3" s="1">
        <v>20.49</v>
      </c>
      <c r="K3" s="1" t="s">
        <v>43</v>
      </c>
      <c r="L3" s="1">
        <v>-160.0</v>
      </c>
      <c r="M3" s="1">
        <v>0.0</v>
      </c>
    </row>
    <row r="4">
      <c r="A4" s="1" t="s">
        <v>41</v>
      </c>
      <c r="B4" s="1" t="s">
        <v>42</v>
      </c>
      <c r="C4" s="1">
        <v>18.08</v>
      </c>
      <c r="D4" s="1">
        <v>25.31</v>
      </c>
      <c r="E4" s="1">
        <v>7.23</v>
      </c>
      <c r="F4" s="1">
        <v>0.0</v>
      </c>
      <c r="G4" s="1">
        <v>7.23</v>
      </c>
      <c r="H4" s="1">
        <v>160.0</v>
      </c>
      <c r="I4" s="1">
        <v>22.13</v>
      </c>
      <c r="J4" s="1">
        <v>22.13</v>
      </c>
      <c r="K4" s="1" t="s">
        <v>43</v>
      </c>
      <c r="L4" s="1">
        <v>-160.0</v>
      </c>
      <c r="M4" s="1">
        <v>0.0</v>
      </c>
    </row>
    <row r="5">
      <c r="A5" s="1" t="s">
        <v>41</v>
      </c>
      <c r="B5" s="1" t="s">
        <v>42</v>
      </c>
      <c r="C5" s="1">
        <v>25.47</v>
      </c>
      <c r="D5" s="1">
        <v>31.8</v>
      </c>
      <c r="E5" s="1">
        <v>6.34</v>
      </c>
      <c r="F5" s="1">
        <v>0.0</v>
      </c>
      <c r="G5" s="1">
        <v>6.34</v>
      </c>
      <c r="H5" s="1">
        <v>160.0</v>
      </c>
      <c r="I5" s="1">
        <v>25.26</v>
      </c>
      <c r="J5" s="1">
        <v>25.26</v>
      </c>
      <c r="K5" s="1" t="s">
        <v>43</v>
      </c>
      <c r="L5" s="1">
        <v>-160.0</v>
      </c>
      <c r="M5" s="1">
        <v>0.0</v>
      </c>
    </row>
    <row r="6">
      <c r="A6" s="1" t="s">
        <v>41</v>
      </c>
      <c r="B6" s="1" t="s">
        <v>42</v>
      </c>
      <c r="C6" s="1">
        <v>31.81</v>
      </c>
      <c r="D6" s="1">
        <v>35.73</v>
      </c>
      <c r="E6" s="1">
        <v>3.92</v>
      </c>
      <c r="F6" s="1">
        <v>0.0</v>
      </c>
      <c r="G6" s="1">
        <v>3.92</v>
      </c>
      <c r="H6" s="1">
        <v>160.0</v>
      </c>
      <c r="I6" s="1">
        <v>40.78</v>
      </c>
      <c r="J6" s="1">
        <v>40.78</v>
      </c>
      <c r="K6" s="1" t="s">
        <v>43</v>
      </c>
      <c r="L6" s="1">
        <v>-160.0</v>
      </c>
      <c r="M6" s="1">
        <v>0.0</v>
      </c>
    </row>
    <row r="7">
      <c r="A7" s="1" t="s">
        <v>41</v>
      </c>
      <c r="B7" s="1" t="s">
        <v>42</v>
      </c>
      <c r="C7" s="1">
        <v>35.78</v>
      </c>
      <c r="D7" s="1">
        <v>41.15</v>
      </c>
      <c r="E7" s="1">
        <v>5.37</v>
      </c>
      <c r="F7" s="1">
        <v>0.0</v>
      </c>
      <c r="G7" s="1">
        <v>5.37</v>
      </c>
      <c r="H7" s="1">
        <v>160.0</v>
      </c>
      <c r="I7" s="1">
        <v>29.79</v>
      </c>
      <c r="J7" s="1">
        <v>29.79</v>
      </c>
      <c r="K7" s="1" t="s">
        <v>43</v>
      </c>
      <c r="L7" s="1">
        <v>-160.0</v>
      </c>
      <c r="M7" s="1">
        <v>0.0</v>
      </c>
    </row>
    <row r="8">
      <c r="A8" s="1" t="s">
        <v>41</v>
      </c>
      <c r="B8" s="1" t="s">
        <v>42</v>
      </c>
      <c r="C8" s="1">
        <v>41.18</v>
      </c>
      <c r="D8" s="1">
        <v>46.15</v>
      </c>
      <c r="E8" s="1">
        <v>4.97</v>
      </c>
      <c r="F8" s="1">
        <v>0.0</v>
      </c>
      <c r="G8" s="1">
        <v>4.97</v>
      </c>
      <c r="H8" s="1">
        <v>160.0</v>
      </c>
      <c r="I8" s="1">
        <v>32.22</v>
      </c>
      <c r="J8" s="1">
        <v>32.22</v>
      </c>
      <c r="K8" s="1" t="s">
        <v>43</v>
      </c>
      <c r="L8" s="1">
        <v>-160.0</v>
      </c>
      <c r="M8" s="1">
        <v>0.0</v>
      </c>
    </row>
    <row r="9">
      <c r="A9" s="1" t="s">
        <v>41</v>
      </c>
      <c r="B9" s="1" t="s">
        <v>42</v>
      </c>
      <c r="C9" s="1">
        <v>46.2</v>
      </c>
      <c r="D9" s="1">
        <v>54.74</v>
      </c>
      <c r="E9" s="1">
        <v>8.53</v>
      </c>
      <c r="F9" s="1">
        <v>0.0</v>
      </c>
      <c r="G9" s="1">
        <v>8.53</v>
      </c>
      <c r="H9" s="1">
        <v>160.0</v>
      </c>
      <c r="I9" s="1">
        <v>18.75</v>
      </c>
      <c r="J9" s="1">
        <v>18.75</v>
      </c>
      <c r="K9" s="1" t="s">
        <v>43</v>
      </c>
      <c r="L9" s="1">
        <v>-160.0</v>
      </c>
      <c r="M9" s="1">
        <v>0.0</v>
      </c>
    </row>
    <row r="10">
      <c r="A10" s="1" t="s">
        <v>41</v>
      </c>
      <c r="B10" s="1" t="s">
        <v>42</v>
      </c>
      <c r="C10" s="1">
        <v>54.77</v>
      </c>
      <c r="D10" s="1">
        <v>57.55</v>
      </c>
      <c r="E10" s="1">
        <v>2.78</v>
      </c>
      <c r="F10" s="1">
        <v>0.0</v>
      </c>
      <c r="G10" s="1">
        <v>2.78</v>
      </c>
      <c r="H10" s="1">
        <v>168.0</v>
      </c>
      <c r="I10" s="1">
        <v>60.39</v>
      </c>
      <c r="J10" s="1">
        <v>60.43</v>
      </c>
      <c r="K10" s="1" t="s">
        <v>44</v>
      </c>
      <c r="L10" s="1">
        <v>84.0</v>
      </c>
      <c r="M10" s="1">
        <v>84.0</v>
      </c>
    </row>
    <row r="11">
      <c r="A11" s="1" t="s">
        <v>41</v>
      </c>
      <c r="B11" s="1" t="s">
        <v>42</v>
      </c>
      <c r="C11" s="1">
        <v>58.04</v>
      </c>
      <c r="D11" s="1">
        <v>61.05</v>
      </c>
      <c r="E11" s="1">
        <v>3.01</v>
      </c>
      <c r="F11" s="1">
        <v>0.0</v>
      </c>
      <c r="G11" s="1">
        <v>3.01</v>
      </c>
      <c r="H11" s="1">
        <v>168.0</v>
      </c>
      <c r="I11" s="1">
        <v>55.81</v>
      </c>
      <c r="J11" s="1">
        <v>55.83</v>
      </c>
      <c r="K11" s="1" t="s">
        <v>44</v>
      </c>
      <c r="L11" s="1">
        <v>84.0</v>
      </c>
      <c r="M11" s="1">
        <v>84.0</v>
      </c>
    </row>
    <row r="12">
      <c r="A12" s="1" t="s">
        <v>41</v>
      </c>
      <c r="B12" s="1" t="s">
        <v>42</v>
      </c>
      <c r="C12" s="1">
        <v>61.27</v>
      </c>
      <c r="D12" s="1">
        <v>63.89</v>
      </c>
      <c r="E12" s="1">
        <v>2.62</v>
      </c>
      <c r="F12" s="1">
        <v>0.0</v>
      </c>
      <c r="G12" s="1">
        <v>2.62</v>
      </c>
      <c r="H12" s="1">
        <v>168.0</v>
      </c>
      <c r="I12" s="1">
        <v>64.11</v>
      </c>
      <c r="J12" s="1">
        <v>64.15</v>
      </c>
      <c r="K12" s="1" t="s">
        <v>44</v>
      </c>
      <c r="L12" s="1">
        <v>84.0</v>
      </c>
      <c r="M12" s="1">
        <v>84.0</v>
      </c>
    </row>
    <row r="13">
      <c r="A13" s="1" t="s">
        <v>41</v>
      </c>
      <c r="B13" s="1" t="s">
        <v>42</v>
      </c>
      <c r="C13" s="1">
        <v>64.13</v>
      </c>
      <c r="D13" s="1">
        <v>66.1</v>
      </c>
      <c r="E13" s="1">
        <v>1.97</v>
      </c>
      <c r="F13" s="1">
        <v>0.0</v>
      </c>
      <c r="G13" s="1">
        <v>1.97</v>
      </c>
      <c r="H13" s="1">
        <v>168.0</v>
      </c>
      <c r="I13" s="1">
        <v>85.15</v>
      </c>
      <c r="J13" s="1">
        <v>85.22</v>
      </c>
      <c r="K13" s="1" t="s">
        <v>44</v>
      </c>
      <c r="L13" s="1">
        <v>84.0</v>
      </c>
      <c r="M13" s="1">
        <v>84.0</v>
      </c>
    </row>
    <row r="14">
      <c r="A14" s="1" t="s">
        <v>41</v>
      </c>
      <c r="B14" s="1" t="s">
        <v>42</v>
      </c>
      <c r="C14" s="1">
        <v>66.34</v>
      </c>
      <c r="D14" s="1">
        <v>73.06</v>
      </c>
      <c r="E14" s="1">
        <v>6.72</v>
      </c>
      <c r="F14" s="1">
        <v>0.0</v>
      </c>
      <c r="G14" s="1">
        <v>6.72</v>
      </c>
      <c r="H14" s="1">
        <v>160.0</v>
      </c>
      <c r="I14" s="1">
        <v>23.82</v>
      </c>
      <c r="J14" s="1">
        <v>23.82</v>
      </c>
      <c r="K14" s="1" t="s">
        <v>43</v>
      </c>
      <c r="L14" s="1">
        <v>-160.0</v>
      </c>
      <c r="M14" s="1">
        <v>0.0</v>
      </c>
    </row>
    <row r="15">
      <c r="A15" s="1" t="s">
        <v>41</v>
      </c>
      <c r="B15" s="1" t="s">
        <v>42</v>
      </c>
      <c r="C15" s="1">
        <v>73.09</v>
      </c>
      <c r="D15" s="1">
        <v>81.2</v>
      </c>
      <c r="E15" s="1">
        <v>8.11</v>
      </c>
      <c r="F15" s="1">
        <v>0.0</v>
      </c>
      <c r="G15" s="1">
        <v>8.11</v>
      </c>
      <c r="H15" s="1">
        <v>160.0</v>
      </c>
      <c r="I15" s="1">
        <v>19.74</v>
      </c>
      <c r="J15" s="1">
        <v>19.74</v>
      </c>
      <c r="K15" s="1" t="s">
        <v>43</v>
      </c>
      <c r="L15" s="1">
        <v>-160.0</v>
      </c>
      <c r="M15" s="1">
        <v>0.0</v>
      </c>
    </row>
    <row r="16">
      <c r="A16" s="1" t="s">
        <v>41</v>
      </c>
      <c r="B16" s="1" t="s">
        <v>42</v>
      </c>
      <c r="C16" s="1">
        <v>81.43</v>
      </c>
      <c r="D16" s="1">
        <v>89.16</v>
      </c>
      <c r="E16" s="1">
        <v>7.73</v>
      </c>
      <c r="F16" s="1">
        <v>0.0</v>
      </c>
      <c r="G16" s="1">
        <v>7.73</v>
      </c>
      <c r="H16" s="1">
        <v>160.0</v>
      </c>
      <c r="I16" s="1">
        <v>20.69</v>
      </c>
      <c r="J16" s="1">
        <v>20.69</v>
      </c>
      <c r="K16" s="1" t="s">
        <v>43</v>
      </c>
      <c r="L16" s="1">
        <v>-160.0</v>
      </c>
      <c r="M16" s="1">
        <v>0.0</v>
      </c>
    </row>
    <row r="17">
      <c r="A17" s="1" t="s">
        <v>41</v>
      </c>
      <c r="B17" s="1" t="s">
        <v>42</v>
      </c>
      <c r="C17" s="1">
        <v>89.18</v>
      </c>
      <c r="D17" s="1">
        <v>96.04</v>
      </c>
      <c r="E17" s="1">
        <v>6.86</v>
      </c>
      <c r="F17" s="1">
        <v>0.0</v>
      </c>
      <c r="G17" s="1">
        <v>6.86</v>
      </c>
      <c r="H17" s="1">
        <v>160.0</v>
      </c>
      <c r="I17" s="1">
        <v>23.31</v>
      </c>
      <c r="J17" s="1">
        <v>23.31</v>
      </c>
      <c r="K17" s="1" t="s">
        <v>43</v>
      </c>
      <c r="L17" s="1">
        <v>-160.0</v>
      </c>
      <c r="M17" s="1">
        <v>0.0</v>
      </c>
    </row>
    <row r="18">
      <c r="A18" s="1" t="s">
        <v>41</v>
      </c>
      <c r="B18" s="1" t="s">
        <v>42</v>
      </c>
      <c r="C18" s="1">
        <v>96.07</v>
      </c>
      <c r="D18" s="1">
        <v>101.27</v>
      </c>
      <c r="E18" s="1">
        <v>5.2</v>
      </c>
      <c r="F18" s="1">
        <v>0.0</v>
      </c>
      <c r="G18" s="1">
        <v>5.2</v>
      </c>
      <c r="H18" s="1">
        <v>160.0</v>
      </c>
      <c r="I18" s="1">
        <v>30.79</v>
      </c>
      <c r="J18" s="1">
        <v>30.79</v>
      </c>
      <c r="K18" s="1" t="s">
        <v>43</v>
      </c>
      <c r="L18" s="1">
        <v>-160.0</v>
      </c>
      <c r="M18" s="1">
        <v>0.0</v>
      </c>
    </row>
    <row r="19">
      <c r="A19" s="1" t="s">
        <v>41</v>
      </c>
      <c r="B19" s="1" t="s">
        <v>42</v>
      </c>
      <c r="C19" s="1">
        <v>101.34</v>
      </c>
      <c r="D19" s="1">
        <v>104.17</v>
      </c>
      <c r="E19" s="1">
        <v>2.83</v>
      </c>
      <c r="F19" s="1">
        <v>0.0</v>
      </c>
      <c r="G19" s="1">
        <v>2.83</v>
      </c>
      <c r="H19" s="1">
        <v>160.0</v>
      </c>
      <c r="I19" s="1">
        <v>56.59</v>
      </c>
      <c r="J19" s="1">
        <v>56.59</v>
      </c>
      <c r="K19" s="1" t="s">
        <v>43</v>
      </c>
      <c r="L19" s="1">
        <v>-160.0</v>
      </c>
      <c r="M19" s="1">
        <v>0.0</v>
      </c>
    </row>
    <row r="20">
      <c r="A20" s="1" t="s">
        <v>41</v>
      </c>
      <c r="B20" s="1" t="s">
        <v>42</v>
      </c>
      <c r="C20" s="1">
        <v>104.21</v>
      </c>
      <c r="D20" s="1">
        <v>112.25</v>
      </c>
      <c r="E20" s="1">
        <v>8.04</v>
      </c>
      <c r="F20" s="1">
        <v>0.0</v>
      </c>
      <c r="G20" s="1">
        <v>8.04</v>
      </c>
      <c r="H20" s="1">
        <v>160.0</v>
      </c>
      <c r="I20" s="1">
        <v>19.9</v>
      </c>
      <c r="J20" s="1">
        <v>19.9</v>
      </c>
      <c r="K20" s="1" t="s">
        <v>43</v>
      </c>
      <c r="L20" s="1">
        <v>-160.0</v>
      </c>
      <c r="M20" s="1">
        <v>0.0</v>
      </c>
    </row>
    <row r="21">
      <c r="A21" s="1" t="s">
        <v>41</v>
      </c>
      <c r="B21" s="1" t="s">
        <v>42</v>
      </c>
      <c r="C21" s="1">
        <v>112.33</v>
      </c>
      <c r="D21" s="1">
        <v>118.8</v>
      </c>
      <c r="E21" s="1">
        <v>6.47</v>
      </c>
      <c r="F21" s="1">
        <v>0.0</v>
      </c>
      <c r="G21" s="1">
        <v>6.47</v>
      </c>
      <c r="H21" s="1">
        <v>160.0</v>
      </c>
      <c r="I21" s="1">
        <v>24.74</v>
      </c>
      <c r="J21" s="1">
        <v>24.74</v>
      </c>
      <c r="K21" s="1" t="s">
        <v>43</v>
      </c>
      <c r="L21" s="1">
        <v>-160.0</v>
      </c>
      <c r="M21" s="1">
        <v>0.0</v>
      </c>
    </row>
    <row r="22">
      <c r="A22" s="1" t="s">
        <v>41</v>
      </c>
      <c r="B22" s="1" t="s">
        <v>42</v>
      </c>
      <c r="C22" s="1">
        <v>118.86</v>
      </c>
      <c r="D22" s="1">
        <v>121.67</v>
      </c>
      <c r="E22" s="1">
        <v>2.81</v>
      </c>
      <c r="F22" s="1">
        <v>0.0</v>
      </c>
      <c r="G22" s="1">
        <v>2.81</v>
      </c>
      <c r="H22" s="1">
        <v>168.0</v>
      </c>
      <c r="I22" s="1">
        <v>59.79</v>
      </c>
      <c r="J22" s="1">
        <v>59.82</v>
      </c>
      <c r="K22" s="1" t="s">
        <v>44</v>
      </c>
      <c r="L22" s="1">
        <v>84.0</v>
      </c>
      <c r="M22" s="1">
        <v>84.0</v>
      </c>
    </row>
    <row r="23">
      <c r="A23" s="1" t="s">
        <v>41</v>
      </c>
      <c r="B23" s="1" t="s">
        <v>42</v>
      </c>
      <c r="C23" s="1">
        <v>121.85</v>
      </c>
      <c r="D23" s="1">
        <v>124.3</v>
      </c>
      <c r="E23" s="1">
        <v>2.45</v>
      </c>
      <c r="F23" s="1">
        <v>0.0</v>
      </c>
      <c r="G23" s="1">
        <v>2.45</v>
      </c>
      <c r="H23" s="1">
        <v>168.0</v>
      </c>
      <c r="I23" s="1">
        <v>68.58</v>
      </c>
      <c r="J23" s="1">
        <v>68.63</v>
      </c>
      <c r="K23" s="1" t="s">
        <v>44</v>
      </c>
      <c r="L23" s="1">
        <v>84.0</v>
      </c>
      <c r="M23" s="1">
        <v>84.0</v>
      </c>
    </row>
    <row r="24">
      <c r="A24" s="1" t="s">
        <v>41</v>
      </c>
      <c r="B24" s="1" t="s">
        <v>42</v>
      </c>
      <c r="C24" s="1">
        <v>124.57</v>
      </c>
      <c r="D24" s="1">
        <v>126.84</v>
      </c>
      <c r="E24" s="1">
        <v>2.27</v>
      </c>
      <c r="F24" s="1">
        <v>0.0</v>
      </c>
      <c r="G24" s="1">
        <v>2.27</v>
      </c>
      <c r="H24" s="1">
        <v>168.0</v>
      </c>
      <c r="I24" s="1">
        <v>73.89</v>
      </c>
      <c r="J24" s="1">
        <v>73.96</v>
      </c>
      <c r="K24" s="1" t="s">
        <v>44</v>
      </c>
      <c r="L24" s="1">
        <v>84.0</v>
      </c>
      <c r="M24" s="1">
        <v>84.0</v>
      </c>
    </row>
    <row r="25">
      <c r="A25" s="1" t="s">
        <v>41</v>
      </c>
      <c r="B25" s="1" t="s">
        <v>42</v>
      </c>
      <c r="C25" s="1">
        <v>127.26</v>
      </c>
      <c r="D25" s="1">
        <v>129.8</v>
      </c>
      <c r="E25" s="1">
        <v>2.54</v>
      </c>
      <c r="F25" s="1">
        <v>0.0</v>
      </c>
      <c r="G25" s="1">
        <v>2.54</v>
      </c>
      <c r="H25" s="1">
        <v>168.0</v>
      </c>
      <c r="I25" s="1">
        <v>66.05</v>
      </c>
      <c r="J25" s="1">
        <v>66.1</v>
      </c>
      <c r="K25" s="1" t="s">
        <v>44</v>
      </c>
      <c r="L25" s="1">
        <v>84.0</v>
      </c>
      <c r="M25" s="1">
        <v>84.0</v>
      </c>
    </row>
    <row r="26">
      <c r="A26" s="1" t="s">
        <v>41</v>
      </c>
      <c r="B26" s="1" t="s">
        <v>42</v>
      </c>
      <c r="C26" s="1">
        <v>130.05</v>
      </c>
      <c r="D26" s="1">
        <v>138.25</v>
      </c>
      <c r="E26" s="1">
        <v>8.2</v>
      </c>
      <c r="F26" s="1">
        <v>0.0</v>
      </c>
      <c r="G26" s="1">
        <v>8.2</v>
      </c>
      <c r="H26" s="1">
        <v>160.0</v>
      </c>
      <c r="I26" s="1">
        <v>19.52</v>
      </c>
      <c r="J26" s="1">
        <v>19.52</v>
      </c>
      <c r="K26" s="1" t="s">
        <v>43</v>
      </c>
      <c r="L26" s="1">
        <v>-160.0</v>
      </c>
      <c r="M26" s="1">
        <v>0.0</v>
      </c>
    </row>
    <row r="27">
      <c r="A27" s="1" t="s">
        <v>41</v>
      </c>
      <c r="B27" s="1" t="s">
        <v>42</v>
      </c>
      <c r="C27" s="1">
        <v>138.39</v>
      </c>
      <c r="D27" s="1">
        <v>147.16</v>
      </c>
      <c r="E27" s="1">
        <v>8.77</v>
      </c>
      <c r="F27" s="1">
        <v>0.0</v>
      </c>
      <c r="G27" s="1">
        <v>8.77</v>
      </c>
      <c r="H27" s="1">
        <v>160.0</v>
      </c>
      <c r="I27" s="1">
        <v>18.24</v>
      </c>
      <c r="J27" s="1">
        <v>18.24</v>
      </c>
      <c r="K27" s="1" t="s">
        <v>43</v>
      </c>
      <c r="L27" s="1">
        <v>-160.0</v>
      </c>
      <c r="M27" s="1">
        <v>0.0</v>
      </c>
    </row>
    <row r="28">
      <c r="A28" s="1" t="s">
        <v>41</v>
      </c>
      <c r="B28" s="1" t="s">
        <v>42</v>
      </c>
      <c r="C28" s="1">
        <v>147.24</v>
      </c>
      <c r="D28" s="1">
        <v>156.63</v>
      </c>
      <c r="E28" s="1">
        <v>9.39</v>
      </c>
      <c r="F28" s="1">
        <v>0.0</v>
      </c>
      <c r="G28" s="1">
        <v>9.39</v>
      </c>
      <c r="H28" s="1">
        <v>160.0</v>
      </c>
      <c r="I28" s="1">
        <v>17.04</v>
      </c>
      <c r="J28" s="1">
        <v>17.04</v>
      </c>
      <c r="K28" s="1" t="s">
        <v>43</v>
      </c>
      <c r="L28" s="1">
        <v>-160.0</v>
      </c>
      <c r="M28" s="1">
        <v>0.0</v>
      </c>
    </row>
    <row r="29">
      <c r="A29" s="1" t="s">
        <v>41</v>
      </c>
      <c r="B29" s="1" t="s">
        <v>42</v>
      </c>
      <c r="C29" s="1">
        <v>156.66</v>
      </c>
      <c r="D29" s="1">
        <v>164.94</v>
      </c>
      <c r="E29" s="1">
        <v>8.28</v>
      </c>
      <c r="F29" s="1">
        <v>0.0</v>
      </c>
      <c r="G29" s="1">
        <v>8.28</v>
      </c>
      <c r="H29" s="1">
        <v>160.0</v>
      </c>
      <c r="I29" s="1">
        <v>19.33</v>
      </c>
      <c r="J29" s="1">
        <v>19.33</v>
      </c>
      <c r="K29" s="1" t="s">
        <v>43</v>
      </c>
      <c r="L29" s="1">
        <v>-160.0</v>
      </c>
      <c r="M29" s="1">
        <v>0.0</v>
      </c>
    </row>
    <row r="30">
      <c r="A30" s="1" t="s">
        <v>41</v>
      </c>
      <c r="B30" s="1" t="s">
        <v>42</v>
      </c>
      <c r="C30" s="1">
        <v>165.0</v>
      </c>
      <c r="D30" s="1">
        <v>173.8</v>
      </c>
      <c r="E30" s="1">
        <v>8.79</v>
      </c>
      <c r="F30" s="1">
        <v>0.0</v>
      </c>
      <c r="G30" s="1">
        <v>8.79</v>
      </c>
      <c r="H30" s="1">
        <v>160.0</v>
      </c>
      <c r="I30" s="1">
        <v>18.19</v>
      </c>
      <c r="J30" s="1">
        <v>18.19</v>
      </c>
      <c r="K30" s="1" t="s">
        <v>43</v>
      </c>
      <c r="L30" s="1">
        <v>-160.0</v>
      </c>
      <c r="M30" s="1">
        <v>0.0</v>
      </c>
    </row>
    <row r="31">
      <c r="A31" s="1" t="s">
        <v>41</v>
      </c>
      <c r="B31" s="1" t="s">
        <v>42</v>
      </c>
      <c r="C31" s="1">
        <v>173.85</v>
      </c>
      <c r="D31" s="1">
        <v>180.94</v>
      </c>
      <c r="E31" s="1">
        <v>7.08</v>
      </c>
      <c r="F31" s="1">
        <v>0.0</v>
      </c>
      <c r="G31" s="1">
        <v>7.08</v>
      </c>
      <c r="H31" s="1">
        <v>160.0</v>
      </c>
      <c r="I31" s="1">
        <v>22.58</v>
      </c>
      <c r="J31" s="1">
        <v>22.58</v>
      </c>
      <c r="K31" s="1" t="s">
        <v>43</v>
      </c>
      <c r="L31" s="1">
        <v>-160.0</v>
      </c>
      <c r="M31" s="1">
        <v>0.0</v>
      </c>
    </row>
    <row r="32">
      <c r="A32" s="1" t="s">
        <v>41</v>
      </c>
      <c r="B32" s="1" t="s">
        <v>42</v>
      </c>
      <c r="C32" s="1">
        <v>180.99</v>
      </c>
      <c r="D32" s="1">
        <v>186.64</v>
      </c>
      <c r="E32" s="1">
        <v>5.64</v>
      </c>
      <c r="F32" s="1">
        <v>0.0</v>
      </c>
      <c r="G32" s="1">
        <v>5.64</v>
      </c>
      <c r="H32" s="1">
        <v>160.0</v>
      </c>
      <c r="I32" s="1">
        <v>28.36</v>
      </c>
      <c r="J32" s="1">
        <v>28.36</v>
      </c>
      <c r="K32" s="1" t="s">
        <v>43</v>
      </c>
      <c r="L32" s="1">
        <v>-160.0</v>
      </c>
      <c r="M32" s="1">
        <v>0.0</v>
      </c>
    </row>
    <row r="33">
      <c r="A33" s="1" t="s">
        <v>41</v>
      </c>
      <c r="B33" s="1" t="s">
        <v>42</v>
      </c>
      <c r="C33" s="1">
        <v>186.68</v>
      </c>
      <c r="D33" s="1">
        <v>194.79</v>
      </c>
      <c r="E33" s="1">
        <v>8.11</v>
      </c>
      <c r="F33" s="1">
        <v>0.0</v>
      </c>
      <c r="G33" s="1">
        <v>8.11</v>
      </c>
      <c r="H33" s="1">
        <v>160.0</v>
      </c>
      <c r="I33" s="1">
        <v>19.73</v>
      </c>
      <c r="J33" s="1">
        <v>19.73</v>
      </c>
      <c r="K33" s="1" t="s">
        <v>43</v>
      </c>
      <c r="L33" s="1">
        <v>-160.0</v>
      </c>
      <c r="M33" s="1">
        <v>0.0</v>
      </c>
    </row>
    <row r="34">
      <c r="A34" s="1" t="s">
        <v>41</v>
      </c>
      <c r="B34" s="1" t="s">
        <v>42</v>
      </c>
      <c r="C34" s="1">
        <v>194.8</v>
      </c>
      <c r="D34" s="1">
        <v>197.17</v>
      </c>
      <c r="E34" s="1">
        <v>2.38</v>
      </c>
      <c r="F34" s="1">
        <v>0.0</v>
      </c>
      <c r="G34" s="1">
        <v>2.37</v>
      </c>
      <c r="H34" s="1">
        <v>168.0</v>
      </c>
      <c r="I34" s="1">
        <v>70.74</v>
      </c>
      <c r="J34" s="1">
        <v>70.78</v>
      </c>
      <c r="K34" s="1" t="s">
        <v>44</v>
      </c>
      <c r="L34" s="1">
        <v>84.0</v>
      </c>
      <c r="M34" s="1">
        <v>84.0</v>
      </c>
    </row>
    <row r="35">
      <c r="A35" s="1" t="s">
        <v>41</v>
      </c>
      <c r="B35" s="1" t="s">
        <v>42</v>
      </c>
      <c r="C35" s="1">
        <v>197.78</v>
      </c>
      <c r="D35" s="1">
        <v>199.51</v>
      </c>
      <c r="E35" s="1">
        <v>1.74</v>
      </c>
      <c r="F35" s="1">
        <v>0.0</v>
      </c>
      <c r="G35" s="1">
        <v>1.74</v>
      </c>
      <c r="H35" s="1">
        <v>168.0</v>
      </c>
      <c r="I35" s="1">
        <v>96.62</v>
      </c>
      <c r="J35" s="1">
        <v>96.71</v>
      </c>
      <c r="K35" s="1" t="s">
        <v>44</v>
      </c>
      <c r="L35" s="1">
        <v>84.0</v>
      </c>
      <c r="M35" s="1">
        <v>84.0</v>
      </c>
    </row>
    <row r="36">
      <c r="A36" s="1" t="s">
        <v>41</v>
      </c>
      <c r="B36" s="1" t="s">
        <v>42</v>
      </c>
      <c r="C36" s="1">
        <v>199.99</v>
      </c>
      <c r="D36" s="1">
        <v>202.43</v>
      </c>
      <c r="E36" s="1">
        <v>2.44</v>
      </c>
      <c r="F36" s="1">
        <v>0.0</v>
      </c>
      <c r="G36" s="1">
        <v>2.44</v>
      </c>
      <c r="H36" s="1">
        <v>168.0</v>
      </c>
      <c r="I36" s="1">
        <v>68.78</v>
      </c>
      <c r="J36" s="1">
        <v>68.83</v>
      </c>
      <c r="K36" s="1" t="s">
        <v>44</v>
      </c>
      <c r="L36" s="1">
        <v>84.0</v>
      </c>
      <c r="M36" s="1">
        <v>84.0</v>
      </c>
    </row>
    <row r="37">
      <c r="A37" s="1" t="s">
        <v>41</v>
      </c>
      <c r="B37" s="1" t="s">
        <v>42</v>
      </c>
      <c r="C37" s="1">
        <v>202.66</v>
      </c>
      <c r="D37" s="1">
        <v>204.83</v>
      </c>
      <c r="E37" s="1">
        <v>2.18</v>
      </c>
      <c r="F37" s="1">
        <v>0.0</v>
      </c>
      <c r="G37" s="1">
        <v>2.17</v>
      </c>
      <c r="H37" s="1">
        <v>168.0</v>
      </c>
      <c r="I37" s="1">
        <v>77.22</v>
      </c>
      <c r="J37" s="1">
        <v>77.28</v>
      </c>
      <c r="K37" s="1" t="s">
        <v>44</v>
      </c>
      <c r="L37" s="1">
        <v>84.0</v>
      </c>
      <c r="M37" s="1">
        <v>84.0</v>
      </c>
    </row>
    <row r="38">
      <c r="A38" s="1" t="s">
        <v>41</v>
      </c>
      <c r="B38" s="1" t="s">
        <v>42</v>
      </c>
      <c r="C38" s="1">
        <v>205.02</v>
      </c>
      <c r="D38" s="1">
        <v>214.18</v>
      </c>
      <c r="E38" s="1">
        <v>9.16</v>
      </c>
      <c r="F38" s="1">
        <v>0.0</v>
      </c>
      <c r="G38" s="1">
        <v>9.16</v>
      </c>
      <c r="H38" s="1">
        <v>160.0</v>
      </c>
      <c r="I38" s="1">
        <v>17.47</v>
      </c>
      <c r="J38" s="1">
        <v>17.47</v>
      </c>
      <c r="K38" s="1" t="s">
        <v>43</v>
      </c>
      <c r="L38" s="1">
        <v>-160.0</v>
      </c>
      <c r="M38" s="1">
        <v>0.0</v>
      </c>
    </row>
    <row r="39">
      <c r="A39" s="1" t="s">
        <v>41</v>
      </c>
      <c r="B39" s="1" t="s">
        <v>42</v>
      </c>
      <c r="C39" s="1">
        <v>214.9</v>
      </c>
      <c r="D39" s="1">
        <v>223.05</v>
      </c>
      <c r="E39" s="1">
        <v>8.15</v>
      </c>
      <c r="F39" s="1">
        <v>0.0</v>
      </c>
      <c r="G39" s="1">
        <v>8.15</v>
      </c>
      <c r="H39" s="1">
        <v>160.0</v>
      </c>
      <c r="I39" s="1">
        <v>19.62</v>
      </c>
      <c r="J39" s="1">
        <v>19.62</v>
      </c>
      <c r="K39" s="1" t="s">
        <v>43</v>
      </c>
      <c r="L39" s="1">
        <v>-160.0</v>
      </c>
      <c r="M39" s="1">
        <v>0.0</v>
      </c>
    </row>
    <row r="40">
      <c r="A40" s="1" t="s">
        <v>41</v>
      </c>
      <c r="B40" s="1" t="s">
        <v>42</v>
      </c>
      <c r="C40" s="1">
        <v>223.08</v>
      </c>
      <c r="D40" s="1">
        <v>230.61</v>
      </c>
      <c r="E40" s="1">
        <v>7.53</v>
      </c>
      <c r="F40" s="1">
        <v>0.0</v>
      </c>
      <c r="G40" s="1">
        <v>7.53</v>
      </c>
      <c r="H40" s="1">
        <v>160.0</v>
      </c>
      <c r="I40" s="1">
        <v>21.25</v>
      </c>
      <c r="J40" s="1">
        <v>21.25</v>
      </c>
      <c r="K40" s="1" t="s">
        <v>43</v>
      </c>
      <c r="L40" s="1">
        <v>-160.0</v>
      </c>
      <c r="M40" s="1">
        <v>0.0</v>
      </c>
    </row>
    <row r="41">
      <c r="A41" s="1" t="s">
        <v>41</v>
      </c>
      <c r="B41" s="1" t="s">
        <v>42</v>
      </c>
      <c r="C41" s="1">
        <v>230.63</v>
      </c>
      <c r="D41" s="1">
        <v>237.31</v>
      </c>
      <c r="E41" s="1">
        <v>6.68</v>
      </c>
      <c r="F41" s="1">
        <v>0.0</v>
      </c>
      <c r="G41" s="1">
        <v>6.68</v>
      </c>
      <c r="H41" s="1">
        <v>160.0</v>
      </c>
      <c r="I41" s="1">
        <v>23.95</v>
      </c>
      <c r="J41" s="1">
        <v>23.95</v>
      </c>
      <c r="K41" s="1" t="s">
        <v>43</v>
      </c>
      <c r="L41" s="1">
        <v>-160.0</v>
      </c>
      <c r="M41" s="1">
        <v>0.0</v>
      </c>
    </row>
    <row r="42">
      <c r="A42" s="1" t="s">
        <v>41</v>
      </c>
      <c r="B42" s="1" t="s">
        <v>42</v>
      </c>
      <c r="C42" s="1">
        <v>237.37</v>
      </c>
      <c r="D42" s="1">
        <v>245.11</v>
      </c>
      <c r="E42" s="1">
        <v>7.75</v>
      </c>
      <c r="F42" s="1">
        <v>0.0</v>
      </c>
      <c r="G42" s="1">
        <v>7.75</v>
      </c>
      <c r="H42" s="1">
        <v>160.0</v>
      </c>
      <c r="I42" s="1">
        <v>20.65</v>
      </c>
      <c r="J42" s="1">
        <v>20.65</v>
      </c>
      <c r="K42" s="1" t="s">
        <v>43</v>
      </c>
      <c r="L42" s="1">
        <v>-160.0</v>
      </c>
      <c r="M42" s="1">
        <v>0.0</v>
      </c>
    </row>
    <row r="43">
      <c r="A43" s="1" t="s">
        <v>41</v>
      </c>
      <c r="B43" s="1" t="s">
        <v>42</v>
      </c>
      <c r="C43" s="1">
        <v>245.22</v>
      </c>
      <c r="D43" s="1">
        <v>251.87</v>
      </c>
      <c r="E43" s="1">
        <v>6.64</v>
      </c>
      <c r="F43" s="1">
        <v>0.0</v>
      </c>
      <c r="G43" s="1">
        <v>6.64</v>
      </c>
      <c r="H43" s="1">
        <v>160.0</v>
      </c>
      <c r="I43" s="1">
        <v>24.09</v>
      </c>
      <c r="J43" s="1">
        <v>24.09</v>
      </c>
      <c r="K43" s="1" t="s">
        <v>43</v>
      </c>
      <c r="L43" s="1">
        <v>-160.0</v>
      </c>
      <c r="M43" s="1">
        <v>0.0</v>
      </c>
    </row>
    <row r="44">
      <c r="A44" s="1" t="s">
        <v>41</v>
      </c>
      <c r="B44" s="1" t="s">
        <v>42</v>
      </c>
      <c r="C44" s="1">
        <v>251.92</v>
      </c>
      <c r="D44" s="1">
        <v>258.34</v>
      </c>
      <c r="E44" s="1">
        <v>6.41</v>
      </c>
      <c r="F44" s="1">
        <v>0.0</v>
      </c>
      <c r="G44" s="1">
        <v>6.41</v>
      </c>
      <c r="H44" s="1">
        <v>160.0</v>
      </c>
      <c r="I44" s="1">
        <v>24.95</v>
      </c>
      <c r="J44" s="1">
        <v>24.95</v>
      </c>
      <c r="K44" s="1" t="s">
        <v>43</v>
      </c>
      <c r="L44" s="1">
        <v>-160.0</v>
      </c>
      <c r="M44" s="1">
        <v>0.0</v>
      </c>
    </row>
    <row r="45">
      <c r="A45" s="1" t="s">
        <v>41</v>
      </c>
      <c r="B45" s="1" t="s">
        <v>42</v>
      </c>
      <c r="C45" s="1">
        <v>258.52</v>
      </c>
      <c r="D45" s="1">
        <v>266.29</v>
      </c>
      <c r="E45" s="1">
        <v>7.77</v>
      </c>
      <c r="F45" s="1">
        <v>0.0</v>
      </c>
      <c r="G45" s="1">
        <v>7.77</v>
      </c>
      <c r="H45" s="1">
        <v>160.0</v>
      </c>
      <c r="I45" s="1">
        <v>20.59</v>
      </c>
      <c r="J45" s="1">
        <v>20.59</v>
      </c>
      <c r="K45" s="1" t="s">
        <v>43</v>
      </c>
      <c r="L45" s="1">
        <v>-160.0</v>
      </c>
      <c r="M45" s="1">
        <v>0.0</v>
      </c>
    </row>
    <row r="46">
      <c r="A46" s="1" t="s">
        <v>41</v>
      </c>
      <c r="B46" s="1" t="s">
        <v>42</v>
      </c>
      <c r="C46" s="1">
        <v>266.31</v>
      </c>
      <c r="D46" s="1">
        <v>269.31</v>
      </c>
      <c r="E46" s="1">
        <v>3.0</v>
      </c>
      <c r="F46" s="1">
        <v>0.0</v>
      </c>
      <c r="G46" s="1">
        <v>3.0</v>
      </c>
      <c r="H46" s="1">
        <v>168.0</v>
      </c>
      <c r="I46" s="1">
        <v>56.04</v>
      </c>
      <c r="J46" s="1">
        <v>56.07</v>
      </c>
      <c r="K46" s="1" t="s">
        <v>44</v>
      </c>
      <c r="L46" s="1">
        <v>84.0</v>
      </c>
      <c r="M46" s="1">
        <v>84.0</v>
      </c>
    </row>
    <row r="47">
      <c r="A47" s="1" t="s">
        <v>41</v>
      </c>
      <c r="B47" s="1" t="s">
        <v>42</v>
      </c>
      <c r="C47" s="1">
        <v>269.48</v>
      </c>
      <c r="D47" s="1">
        <v>271.34</v>
      </c>
      <c r="E47" s="1">
        <v>1.85</v>
      </c>
      <c r="F47" s="1">
        <v>0.0</v>
      </c>
      <c r="G47" s="1">
        <v>1.85</v>
      </c>
      <c r="H47" s="1">
        <v>168.0</v>
      </c>
      <c r="I47" s="1">
        <v>90.69</v>
      </c>
      <c r="J47" s="1">
        <v>90.76</v>
      </c>
      <c r="K47" s="1" t="s">
        <v>44</v>
      </c>
      <c r="L47" s="1">
        <v>84.0</v>
      </c>
      <c r="M47" s="1">
        <v>84.0</v>
      </c>
    </row>
    <row r="48">
      <c r="A48" s="1" t="s">
        <v>41</v>
      </c>
      <c r="B48" s="1" t="s">
        <v>42</v>
      </c>
      <c r="C48" s="1">
        <v>271.49</v>
      </c>
      <c r="D48" s="1">
        <v>274.24</v>
      </c>
      <c r="E48" s="1">
        <v>2.75</v>
      </c>
      <c r="F48" s="1">
        <v>0.0</v>
      </c>
      <c r="G48" s="1">
        <v>2.75</v>
      </c>
      <c r="H48" s="1">
        <v>168.0</v>
      </c>
      <c r="I48" s="1">
        <v>61.08</v>
      </c>
      <c r="J48" s="1">
        <v>61.12</v>
      </c>
      <c r="K48" s="1" t="s">
        <v>44</v>
      </c>
      <c r="L48" s="1">
        <v>84.0</v>
      </c>
      <c r="M48" s="1">
        <v>84.0</v>
      </c>
    </row>
    <row r="49">
      <c r="A49" s="1" t="s">
        <v>41</v>
      </c>
      <c r="B49" s="1" t="s">
        <v>42</v>
      </c>
      <c r="C49" s="1">
        <v>274.53</v>
      </c>
      <c r="D49" s="1">
        <v>277.12</v>
      </c>
      <c r="E49" s="1">
        <v>2.59</v>
      </c>
      <c r="F49" s="1">
        <v>0.0</v>
      </c>
      <c r="G49" s="1">
        <v>2.59</v>
      </c>
      <c r="H49" s="1">
        <v>168.0</v>
      </c>
      <c r="I49" s="1">
        <v>64.93</v>
      </c>
      <c r="J49" s="1">
        <v>64.97</v>
      </c>
      <c r="K49" s="1" t="s">
        <v>44</v>
      </c>
      <c r="L49" s="1">
        <v>84.0</v>
      </c>
      <c r="M49" s="1">
        <v>84.0</v>
      </c>
    </row>
    <row r="50">
      <c r="A50" s="1" t="s">
        <v>41</v>
      </c>
      <c r="B50" s="1" t="s">
        <v>42</v>
      </c>
      <c r="C50" s="1">
        <v>277.55</v>
      </c>
      <c r="D50" s="1">
        <v>287.84</v>
      </c>
      <c r="E50" s="1">
        <v>10.29</v>
      </c>
      <c r="F50" s="1">
        <v>0.0</v>
      </c>
      <c r="G50" s="1">
        <v>10.29</v>
      </c>
      <c r="H50" s="1">
        <v>160.0</v>
      </c>
      <c r="I50" s="1">
        <v>15.55</v>
      </c>
      <c r="J50" s="1">
        <v>15.55</v>
      </c>
      <c r="K50" s="1" t="s">
        <v>43</v>
      </c>
      <c r="L50" s="1">
        <v>-160.0</v>
      </c>
      <c r="M50" s="1">
        <v>0.0</v>
      </c>
    </row>
    <row r="51">
      <c r="A51" s="1" t="s">
        <v>41</v>
      </c>
      <c r="B51" s="1" t="s">
        <v>42</v>
      </c>
      <c r="C51" s="1">
        <v>287.94</v>
      </c>
      <c r="D51" s="1">
        <v>296.42</v>
      </c>
      <c r="E51" s="1">
        <v>8.48</v>
      </c>
      <c r="F51" s="1">
        <v>0.0</v>
      </c>
      <c r="G51" s="1">
        <v>8.48</v>
      </c>
      <c r="H51" s="1">
        <v>160.0</v>
      </c>
      <c r="I51" s="1">
        <v>18.87</v>
      </c>
      <c r="J51" s="1">
        <v>18.87</v>
      </c>
      <c r="K51" s="1" t="s">
        <v>43</v>
      </c>
      <c r="L51" s="1">
        <v>-160.0</v>
      </c>
      <c r="M51" s="1">
        <v>0.0</v>
      </c>
    </row>
    <row r="52">
      <c r="A52" s="1" t="s">
        <v>41</v>
      </c>
      <c r="B52" s="1" t="s">
        <v>42</v>
      </c>
      <c r="C52" s="1">
        <v>296.52</v>
      </c>
      <c r="D52" s="1">
        <v>300.78</v>
      </c>
      <c r="E52" s="1">
        <v>4.26</v>
      </c>
      <c r="F52" s="1">
        <v>0.0</v>
      </c>
      <c r="G52" s="1">
        <v>4.26</v>
      </c>
      <c r="H52" s="1">
        <v>160.0</v>
      </c>
      <c r="I52" s="1">
        <v>37.56</v>
      </c>
      <c r="J52" s="1">
        <v>37.56</v>
      </c>
      <c r="K52" s="1" t="s">
        <v>43</v>
      </c>
      <c r="L52" s="1">
        <v>-160.0</v>
      </c>
      <c r="M52" s="1">
        <v>0.0</v>
      </c>
    </row>
    <row r="53">
      <c r="A53" s="1" t="s">
        <v>41</v>
      </c>
      <c r="B53" s="1" t="s">
        <v>42</v>
      </c>
      <c r="C53" s="1">
        <v>300.88</v>
      </c>
      <c r="D53" s="1">
        <v>307.73</v>
      </c>
      <c r="E53" s="1">
        <v>6.85</v>
      </c>
      <c r="F53" s="1">
        <v>0.0</v>
      </c>
      <c r="G53" s="1">
        <v>6.85</v>
      </c>
      <c r="H53" s="1">
        <v>160.0</v>
      </c>
      <c r="I53" s="1">
        <v>23.35</v>
      </c>
      <c r="J53" s="1">
        <v>23.35</v>
      </c>
      <c r="K53" s="1" t="s">
        <v>43</v>
      </c>
      <c r="L53" s="1">
        <v>-160.0</v>
      </c>
      <c r="M53" s="1">
        <v>0.0</v>
      </c>
    </row>
    <row r="54">
      <c r="A54" s="1" t="s">
        <v>41</v>
      </c>
      <c r="B54" s="1" t="s">
        <v>42</v>
      </c>
      <c r="C54" s="1">
        <v>307.78</v>
      </c>
      <c r="D54" s="1">
        <v>314.92</v>
      </c>
      <c r="E54" s="1">
        <v>7.14</v>
      </c>
      <c r="F54" s="1">
        <v>0.0</v>
      </c>
      <c r="G54" s="1">
        <v>7.14</v>
      </c>
      <c r="H54" s="1">
        <v>160.0</v>
      </c>
      <c r="I54" s="1">
        <v>22.41</v>
      </c>
      <c r="J54" s="1">
        <v>22.41</v>
      </c>
      <c r="K54" s="1" t="s">
        <v>43</v>
      </c>
      <c r="L54" s="1">
        <v>-160.0</v>
      </c>
      <c r="M54" s="1">
        <v>0.0</v>
      </c>
    </row>
    <row r="55">
      <c r="A55" s="1" t="s">
        <v>41</v>
      </c>
      <c r="B55" s="1" t="s">
        <v>42</v>
      </c>
      <c r="C55" s="1">
        <v>315.27</v>
      </c>
      <c r="D55" s="1">
        <v>322.02</v>
      </c>
      <c r="E55" s="1">
        <v>6.76</v>
      </c>
      <c r="F55" s="1">
        <v>0.0</v>
      </c>
      <c r="G55" s="1">
        <v>6.76</v>
      </c>
      <c r="H55" s="1">
        <v>160.0</v>
      </c>
      <c r="I55" s="1">
        <v>23.68</v>
      </c>
      <c r="J55" s="1">
        <v>23.68</v>
      </c>
      <c r="K55" s="1" t="s">
        <v>43</v>
      </c>
      <c r="L55" s="1">
        <v>-160.0</v>
      </c>
      <c r="M55" s="1">
        <v>0.0</v>
      </c>
    </row>
    <row r="56">
      <c r="A56" s="1" t="s">
        <v>41</v>
      </c>
      <c r="B56" s="1" t="s">
        <v>42</v>
      </c>
      <c r="C56" s="1">
        <v>322.15</v>
      </c>
      <c r="D56" s="1">
        <v>329.79</v>
      </c>
      <c r="E56" s="1">
        <v>7.64</v>
      </c>
      <c r="F56" s="1">
        <v>0.0</v>
      </c>
      <c r="G56" s="1">
        <v>7.64</v>
      </c>
      <c r="H56" s="1">
        <v>160.0</v>
      </c>
      <c r="I56" s="1">
        <v>20.95</v>
      </c>
      <c r="J56" s="1">
        <v>20.95</v>
      </c>
      <c r="K56" s="1" t="s">
        <v>43</v>
      </c>
      <c r="L56" s="1">
        <v>-160.0</v>
      </c>
      <c r="M56" s="1">
        <v>0.0</v>
      </c>
    </row>
    <row r="57">
      <c r="A57" s="1" t="s">
        <v>41</v>
      </c>
      <c r="B57" s="1" t="s">
        <v>42</v>
      </c>
      <c r="C57" s="1">
        <v>329.94</v>
      </c>
      <c r="D57" s="1">
        <v>336.74</v>
      </c>
      <c r="E57" s="1">
        <v>6.81</v>
      </c>
      <c r="F57" s="1">
        <v>0.0</v>
      </c>
      <c r="G57" s="1">
        <v>6.81</v>
      </c>
      <c r="H57" s="1">
        <v>160.0</v>
      </c>
      <c r="I57" s="1">
        <v>23.5</v>
      </c>
      <c r="J57" s="1">
        <v>23.5</v>
      </c>
      <c r="K57" s="1" t="s">
        <v>43</v>
      </c>
      <c r="L57" s="1">
        <v>-160.0</v>
      </c>
      <c r="M57" s="1">
        <v>0.0</v>
      </c>
    </row>
    <row r="58">
      <c r="A58" s="1" t="s">
        <v>41</v>
      </c>
      <c r="B58" s="1" t="s">
        <v>42</v>
      </c>
      <c r="C58" s="1">
        <v>336.93</v>
      </c>
      <c r="D58" s="1">
        <v>340.33</v>
      </c>
      <c r="E58" s="1">
        <v>3.4</v>
      </c>
      <c r="F58" s="1">
        <v>0.0</v>
      </c>
      <c r="G58" s="1">
        <v>3.4</v>
      </c>
      <c r="H58" s="1">
        <v>168.0</v>
      </c>
      <c r="I58" s="1">
        <v>49.38</v>
      </c>
      <c r="J58" s="1">
        <v>49.41</v>
      </c>
      <c r="K58" s="1" t="s">
        <v>44</v>
      </c>
      <c r="L58" s="1">
        <v>84.0</v>
      </c>
      <c r="M58" s="1">
        <v>84.0</v>
      </c>
    </row>
    <row r="59">
      <c r="A59" s="1" t="s">
        <v>41</v>
      </c>
      <c r="B59" s="1" t="s">
        <v>42</v>
      </c>
      <c r="C59" s="1">
        <v>340.81</v>
      </c>
      <c r="D59" s="1">
        <v>343.25</v>
      </c>
      <c r="E59" s="1">
        <v>2.43</v>
      </c>
      <c r="F59" s="1">
        <v>0.0</v>
      </c>
      <c r="G59" s="1">
        <v>2.43</v>
      </c>
      <c r="H59" s="1">
        <v>168.0</v>
      </c>
      <c r="I59" s="1">
        <v>69.03</v>
      </c>
      <c r="J59" s="1">
        <v>69.07</v>
      </c>
      <c r="K59" s="1" t="s">
        <v>44</v>
      </c>
      <c r="L59" s="1">
        <v>84.0</v>
      </c>
      <c r="M59" s="1">
        <v>84.0</v>
      </c>
    </row>
    <row r="60">
      <c r="A60" s="1" t="s">
        <v>41</v>
      </c>
      <c r="B60" s="1" t="s">
        <v>42</v>
      </c>
      <c r="C60" s="1">
        <v>343.46</v>
      </c>
      <c r="D60" s="1">
        <v>345.7</v>
      </c>
      <c r="E60" s="1">
        <v>2.23</v>
      </c>
      <c r="F60" s="1">
        <v>0.0</v>
      </c>
      <c r="G60" s="1">
        <v>2.23</v>
      </c>
      <c r="H60" s="1">
        <v>168.0</v>
      </c>
      <c r="I60" s="1">
        <v>75.18</v>
      </c>
      <c r="J60" s="1">
        <v>75.23</v>
      </c>
      <c r="K60" s="1" t="s">
        <v>44</v>
      </c>
      <c r="L60" s="1">
        <v>84.0</v>
      </c>
      <c r="M60" s="1">
        <v>84.0</v>
      </c>
    </row>
    <row r="61">
      <c r="A61" s="1" t="s">
        <v>41</v>
      </c>
      <c r="B61" s="1" t="s">
        <v>42</v>
      </c>
      <c r="C61" s="1">
        <v>345.95</v>
      </c>
      <c r="D61" s="1">
        <v>348.21</v>
      </c>
      <c r="E61" s="1">
        <v>2.27</v>
      </c>
      <c r="F61" s="1">
        <v>0.0</v>
      </c>
      <c r="G61" s="1">
        <v>2.26</v>
      </c>
      <c r="H61" s="1">
        <v>168.0</v>
      </c>
      <c r="I61" s="1">
        <v>74.13</v>
      </c>
      <c r="J61" s="1">
        <v>74.18</v>
      </c>
      <c r="K61" s="1" t="s">
        <v>44</v>
      </c>
      <c r="L61" s="1">
        <v>84.0</v>
      </c>
      <c r="M61" s="1">
        <v>84.0</v>
      </c>
    </row>
    <row r="62">
      <c r="A62" s="1" t="s">
        <v>41</v>
      </c>
      <c r="B62" s="1" t="s">
        <v>42</v>
      </c>
      <c r="C62" s="1">
        <v>348.46</v>
      </c>
      <c r="D62" s="1">
        <v>356.72</v>
      </c>
      <c r="E62" s="1">
        <v>8.26</v>
      </c>
      <c r="F62" s="1">
        <v>0.0</v>
      </c>
      <c r="G62" s="1">
        <v>8.26</v>
      </c>
      <c r="H62" s="1">
        <v>160.0</v>
      </c>
      <c r="I62" s="1">
        <v>19.37</v>
      </c>
      <c r="J62" s="1">
        <v>19.37</v>
      </c>
      <c r="K62" s="1" t="s">
        <v>43</v>
      </c>
      <c r="L62" s="1">
        <v>-160.0</v>
      </c>
      <c r="M62" s="1">
        <v>0.0</v>
      </c>
    </row>
    <row r="63">
      <c r="A63" s="1" t="s">
        <v>41</v>
      </c>
      <c r="B63" s="1" t="s">
        <v>42</v>
      </c>
      <c r="C63" s="1">
        <v>356.76</v>
      </c>
      <c r="D63" s="1">
        <v>363.73</v>
      </c>
      <c r="E63" s="1">
        <v>6.97</v>
      </c>
      <c r="F63" s="1">
        <v>0.0</v>
      </c>
      <c r="G63" s="1">
        <v>6.97</v>
      </c>
      <c r="H63" s="1">
        <v>160.0</v>
      </c>
      <c r="I63" s="1">
        <v>22.95</v>
      </c>
      <c r="J63" s="1">
        <v>22.95</v>
      </c>
      <c r="K63" s="1" t="s">
        <v>43</v>
      </c>
      <c r="L63" s="1">
        <v>-160.0</v>
      </c>
      <c r="M63" s="1">
        <v>0.0</v>
      </c>
    </row>
    <row r="64">
      <c r="A64" s="1" t="s">
        <v>41</v>
      </c>
      <c r="B64" s="1" t="s">
        <v>42</v>
      </c>
      <c r="C64" s="1">
        <v>363.77</v>
      </c>
      <c r="D64" s="1">
        <v>371.88</v>
      </c>
      <c r="E64" s="1">
        <v>8.11</v>
      </c>
      <c r="F64" s="1">
        <v>0.0</v>
      </c>
      <c r="G64" s="1">
        <v>8.11</v>
      </c>
      <c r="H64" s="1">
        <v>160.0</v>
      </c>
      <c r="I64" s="1">
        <v>19.73</v>
      </c>
      <c r="J64" s="1">
        <v>19.73</v>
      </c>
      <c r="K64" s="1" t="s">
        <v>43</v>
      </c>
      <c r="L64" s="1">
        <v>-160.0</v>
      </c>
      <c r="M64" s="1">
        <v>0.0</v>
      </c>
    </row>
    <row r="65">
      <c r="A65" s="1" t="s">
        <v>41</v>
      </c>
      <c r="B65" s="1" t="s">
        <v>42</v>
      </c>
      <c r="C65" s="1">
        <v>371.96</v>
      </c>
      <c r="D65" s="1">
        <v>381.25</v>
      </c>
      <c r="E65" s="1">
        <v>9.29</v>
      </c>
      <c r="F65" s="1">
        <v>0.0</v>
      </c>
      <c r="G65" s="1">
        <v>9.29</v>
      </c>
      <c r="H65" s="1">
        <v>160.0</v>
      </c>
      <c r="I65" s="1">
        <v>17.22</v>
      </c>
      <c r="J65" s="1">
        <v>17.22</v>
      </c>
      <c r="K65" s="1" t="s">
        <v>43</v>
      </c>
      <c r="L65" s="1">
        <v>-160.0</v>
      </c>
      <c r="M65" s="1">
        <v>0.0</v>
      </c>
    </row>
    <row r="66">
      <c r="A66" s="1" t="s">
        <v>41</v>
      </c>
      <c r="B66" s="1" t="s">
        <v>42</v>
      </c>
      <c r="C66" s="1">
        <v>381.37</v>
      </c>
      <c r="D66" s="1">
        <v>391.0</v>
      </c>
      <c r="E66" s="1">
        <v>9.63</v>
      </c>
      <c r="F66" s="1">
        <v>0.0</v>
      </c>
      <c r="G66" s="1">
        <v>9.63</v>
      </c>
      <c r="H66" s="1">
        <v>160.0</v>
      </c>
      <c r="I66" s="1">
        <v>16.62</v>
      </c>
      <c r="J66" s="1">
        <v>16.62</v>
      </c>
      <c r="K66" s="1" t="s">
        <v>43</v>
      </c>
      <c r="L66" s="1">
        <v>-160.0</v>
      </c>
      <c r="M66" s="1">
        <v>0.0</v>
      </c>
    </row>
    <row r="67">
      <c r="A67" s="1" t="s">
        <v>41</v>
      </c>
      <c r="B67" s="1" t="s">
        <v>42</v>
      </c>
      <c r="C67" s="1">
        <v>391.04</v>
      </c>
      <c r="D67" s="1">
        <v>398.54</v>
      </c>
      <c r="E67" s="1">
        <v>7.51</v>
      </c>
      <c r="F67" s="1">
        <v>0.0</v>
      </c>
      <c r="G67" s="1">
        <v>7.51</v>
      </c>
      <c r="H67" s="1">
        <v>160.0</v>
      </c>
      <c r="I67" s="1">
        <v>21.31</v>
      </c>
      <c r="J67" s="1">
        <v>21.31</v>
      </c>
      <c r="K67" s="1" t="s">
        <v>43</v>
      </c>
      <c r="L67" s="1">
        <v>-160.0</v>
      </c>
      <c r="M67" s="1">
        <v>0.0</v>
      </c>
    </row>
    <row r="68">
      <c r="A68" s="1" t="s">
        <v>41</v>
      </c>
      <c r="B68" s="1" t="s">
        <v>42</v>
      </c>
      <c r="C68" s="1">
        <v>398.61</v>
      </c>
      <c r="D68" s="1">
        <v>405.89</v>
      </c>
      <c r="E68" s="1">
        <v>7.28</v>
      </c>
      <c r="F68" s="1">
        <v>0.0</v>
      </c>
      <c r="G68" s="1">
        <v>7.28</v>
      </c>
      <c r="H68" s="1">
        <v>160.0</v>
      </c>
      <c r="I68" s="1">
        <v>21.97</v>
      </c>
      <c r="J68" s="1">
        <v>21.97</v>
      </c>
      <c r="K68" s="1" t="s">
        <v>43</v>
      </c>
      <c r="L68" s="1">
        <v>-160.0</v>
      </c>
      <c r="M68" s="1">
        <v>0.0</v>
      </c>
    </row>
    <row r="69">
      <c r="A69" s="1" t="s">
        <v>41</v>
      </c>
      <c r="B69" s="1" t="s">
        <v>42</v>
      </c>
      <c r="C69" s="1">
        <v>405.94</v>
      </c>
      <c r="D69" s="1">
        <v>412.22</v>
      </c>
      <c r="E69" s="1">
        <v>6.29</v>
      </c>
      <c r="F69" s="1">
        <v>0.0</v>
      </c>
      <c r="G69" s="1">
        <v>6.29</v>
      </c>
      <c r="H69" s="1">
        <v>160.0</v>
      </c>
      <c r="I69" s="1">
        <v>25.44</v>
      </c>
      <c r="J69" s="1">
        <v>25.44</v>
      </c>
      <c r="K69" s="1" t="s">
        <v>43</v>
      </c>
      <c r="L69" s="1">
        <v>-160.0</v>
      </c>
      <c r="M69" s="1">
        <v>0.0</v>
      </c>
    </row>
    <row r="70">
      <c r="A70" s="1" t="s">
        <v>41</v>
      </c>
      <c r="B70" s="1" t="s">
        <v>42</v>
      </c>
      <c r="C70" s="1">
        <v>412.31</v>
      </c>
      <c r="D70" s="1">
        <v>414.66</v>
      </c>
      <c r="E70" s="1">
        <v>2.36</v>
      </c>
      <c r="F70" s="1">
        <v>0.0</v>
      </c>
      <c r="G70" s="1">
        <v>2.36</v>
      </c>
      <c r="H70" s="1">
        <v>168.0</v>
      </c>
      <c r="I70" s="1">
        <v>71.26</v>
      </c>
      <c r="J70" s="1">
        <v>71.31</v>
      </c>
      <c r="K70" s="1" t="s">
        <v>44</v>
      </c>
      <c r="L70" s="1">
        <v>84.0</v>
      </c>
      <c r="M70" s="1">
        <v>84.0</v>
      </c>
    </row>
    <row r="71">
      <c r="A71" s="1" t="s">
        <v>41</v>
      </c>
      <c r="B71" s="1" t="s">
        <v>42</v>
      </c>
      <c r="C71" s="1">
        <v>414.9</v>
      </c>
      <c r="D71" s="1">
        <v>417.85</v>
      </c>
      <c r="E71" s="1">
        <v>2.95</v>
      </c>
      <c r="F71" s="1">
        <v>0.0</v>
      </c>
      <c r="G71" s="1">
        <v>2.95</v>
      </c>
      <c r="H71" s="1">
        <v>168.0</v>
      </c>
      <c r="I71" s="1">
        <v>56.89</v>
      </c>
      <c r="J71" s="1">
        <v>56.92</v>
      </c>
      <c r="K71" s="1" t="s">
        <v>44</v>
      </c>
      <c r="L71" s="1">
        <v>84.0</v>
      </c>
      <c r="M71" s="1">
        <v>84.0</v>
      </c>
    </row>
    <row r="72">
      <c r="A72" s="1" t="s">
        <v>41</v>
      </c>
      <c r="B72" s="1" t="s">
        <v>42</v>
      </c>
      <c r="C72" s="1">
        <v>418.1</v>
      </c>
      <c r="D72" s="1">
        <v>420.45</v>
      </c>
      <c r="E72" s="1">
        <v>2.35</v>
      </c>
      <c r="F72" s="1">
        <v>0.0</v>
      </c>
      <c r="G72" s="1">
        <v>2.35</v>
      </c>
      <c r="H72" s="1">
        <v>168.0</v>
      </c>
      <c r="I72" s="1">
        <v>71.54</v>
      </c>
      <c r="J72" s="1">
        <v>71.58</v>
      </c>
      <c r="K72" s="1" t="s">
        <v>44</v>
      </c>
      <c r="L72" s="1">
        <v>84.0</v>
      </c>
      <c r="M72" s="1">
        <v>84.0</v>
      </c>
    </row>
    <row r="73">
      <c r="A73" s="1" t="s">
        <v>41</v>
      </c>
      <c r="B73" s="1" t="s">
        <v>42</v>
      </c>
      <c r="C73" s="1">
        <v>420.67</v>
      </c>
      <c r="D73" s="1">
        <v>422.71</v>
      </c>
      <c r="E73" s="1">
        <v>2.04</v>
      </c>
      <c r="F73" s="1">
        <v>0.0</v>
      </c>
      <c r="G73" s="1">
        <v>2.03</v>
      </c>
      <c r="H73" s="1">
        <v>168.0</v>
      </c>
      <c r="I73" s="1">
        <v>82.51</v>
      </c>
      <c r="J73" s="1">
        <v>82.56</v>
      </c>
      <c r="K73" s="1" t="s">
        <v>44</v>
      </c>
      <c r="L73" s="1">
        <v>84.0</v>
      </c>
      <c r="M73" s="1">
        <v>84.0</v>
      </c>
    </row>
    <row r="74">
      <c r="A74" s="1" t="s">
        <v>41</v>
      </c>
      <c r="B74" s="1" t="s">
        <v>42</v>
      </c>
      <c r="C74" s="1">
        <v>422.9</v>
      </c>
      <c r="D74" s="1">
        <v>432.12</v>
      </c>
      <c r="E74" s="1">
        <v>9.22</v>
      </c>
      <c r="F74" s="1">
        <v>0.0</v>
      </c>
      <c r="G74" s="1">
        <v>9.22</v>
      </c>
      <c r="H74" s="1">
        <v>160.0</v>
      </c>
      <c r="I74" s="1">
        <v>17.36</v>
      </c>
      <c r="J74" s="1">
        <v>17.36</v>
      </c>
      <c r="K74" s="1" t="s">
        <v>43</v>
      </c>
      <c r="L74" s="1">
        <v>-160.0</v>
      </c>
      <c r="M74" s="1">
        <v>0.0</v>
      </c>
    </row>
    <row r="75">
      <c r="A75" s="1" t="s">
        <v>41</v>
      </c>
      <c r="B75" s="1" t="s">
        <v>42</v>
      </c>
      <c r="C75" s="1">
        <v>432.25</v>
      </c>
      <c r="D75" s="1">
        <v>440.5</v>
      </c>
      <c r="E75" s="1">
        <v>8.26</v>
      </c>
      <c r="F75" s="1">
        <v>0.0</v>
      </c>
      <c r="G75" s="1">
        <v>8.26</v>
      </c>
      <c r="H75" s="1">
        <v>160.0</v>
      </c>
      <c r="I75" s="1">
        <v>19.38</v>
      </c>
      <c r="J75" s="1">
        <v>19.38</v>
      </c>
      <c r="K75" s="1" t="s">
        <v>43</v>
      </c>
      <c r="L75" s="1">
        <v>-160.0</v>
      </c>
      <c r="M75" s="1">
        <v>0.0</v>
      </c>
    </row>
    <row r="76">
      <c r="A76" s="1" t="s">
        <v>41</v>
      </c>
      <c r="B76" s="1" t="s">
        <v>42</v>
      </c>
      <c r="C76" s="1">
        <v>440.53</v>
      </c>
      <c r="D76" s="1">
        <v>446.25</v>
      </c>
      <c r="E76" s="1">
        <v>5.72</v>
      </c>
      <c r="F76" s="1">
        <v>0.0</v>
      </c>
      <c r="G76" s="1">
        <v>5.72</v>
      </c>
      <c r="H76" s="1">
        <v>160.0</v>
      </c>
      <c r="I76" s="1">
        <v>27.96</v>
      </c>
      <c r="J76" s="1">
        <v>27.96</v>
      </c>
      <c r="K76" s="1" t="s">
        <v>43</v>
      </c>
      <c r="L76" s="1">
        <v>-160.0</v>
      </c>
      <c r="M76" s="1">
        <v>0.0</v>
      </c>
    </row>
    <row r="77">
      <c r="A77" s="1" t="s">
        <v>41</v>
      </c>
      <c r="B77" s="1" t="s">
        <v>42</v>
      </c>
      <c r="C77" s="1">
        <v>446.36</v>
      </c>
      <c r="D77" s="1">
        <v>454.91</v>
      </c>
      <c r="E77" s="1">
        <v>8.55</v>
      </c>
      <c r="F77" s="1">
        <v>0.0</v>
      </c>
      <c r="G77" s="1">
        <v>8.55</v>
      </c>
      <c r="H77" s="1">
        <v>160.0</v>
      </c>
      <c r="I77" s="1">
        <v>18.71</v>
      </c>
      <c r="J77" s="1">
        <v>18.71</v>
      </c>
      <c r="K77" s="1" t="s">
        <v>43</v>
      </c>
      <c r="L77" s="1">
        <v>-160.0</v>
      </c>
      <c r="M77" s="1">
        <v>0.0</v>
      </c>
    </row>
    <row r="78">
      <c r="A78" s="1" t="s">
        <v>41</v>
      </c>
      <c r="B78" s="1" t="s">
        <v>42</v>
      </c>
      <c r="C78" s="1">
        <v>455.0</v>
      </c>
      <c r="D78" s="1">
        <v>462.14</v>
      </c>
      <c r="E78" s="1">
        <v>7.14</v>
      </c>
      <c r="F78" s="1">
        <v>0.0</v>
      </c>
      <c r="G78" s="1">
        <v>7.14</v>
      </c>
      <c r="H78" s="1">
        <v>160.0</v>
      </c>
      <c r="I78" s="1">
        <v>22.4</v>
      </c>
      <c r="J78" s="1">
        <v>22.4</v>
      </c>
      <c r="K78" s="1" t="s">
        <v>43</v>
      </c>
      <c r="L78" s="1">
        <v>-160.0</v>
      </c>
      <c r="M78" s="1">
        <v>0.0</v>
      </c>
    </row>
    <row r="79">
      <c r="A79" s="1" t="s">
        <v>41</v>
      </c>
      <c r="B79" s="1" t="s">
        <v>42</v>
      </c>
      <c r="C79" s="1">
        <v>462.22</v>
      </c>
      <c r="D79" s="1">
        <v>471.99</v>
      </c>
      <c r="E79" s="1">
        <v>9.78</v>
      </c>
      <c r="F79" s="1">
        <v>0.0</v>
      </c>
      <c r="G79" s="1">
        <v>9.78</v>
      </c>
      <c r="H79" s="1">
        <v>160.0</v>
      </c>
      <c r="I79" s="1">
        <v>16.37</v>
      </c>
      <c r="J79" s="1">
        <v>16.37</v>
      </c>
      <c r="K79" s="1" t="s">
        <v>43</v>
      </c>
      <c r="L79" s="1">
        <v>-160.0</v>
      </c>
      <c r="M79" s="1">
        <v>0.0</v>
      </c>
    </row>
    <row r="80">
      <c r="A80" s="1" t="s">
        <v>41</v>
      </c>
      <c r="B80" s="1" t="s">
        <v>42</v>
      </c>
      <c r="C80" s="1">
        <v>472.04</v>
      </c>
      <c r="D80" s="1">
        <v>482.32</v>
      </c>
      <c r="E80" s="1">
        <v>10.28</v>
      </c>
      <c r="F80" s="1">
        <v>0.0</v>
      </c>
      <c r="G80" s="1">
        <v>10.28</v>
      </c>
      <c r="H80" s="1">
        <v>160.0</v>
      </c>
      <c r="I80" s="1">
        <v>15.57</v>
      </c>
      <c r="J80" s="1">
        <v>15.57</v>
      </c>
      <c r="K80" s="1" t="s">
        <v>43</v>
      </c>
      <c r="L80" s="1">
        <v>-160.0</v>
      </c>
      <c r="M80" s="1">
        <v>0.0</v>
      </c>
    </row>
    <row r="81">
      <c r="A81" s="1" t="s">
        <v>41</v>
      </c>
      <c r="B81" s="1" t="s">
        <v>42</v>
      </c>
      <c r="C81" s="1">
        <v>482.46</v>
      </c>
      <c r="D81" s="1">
        <v>488.53</v>
      </c>
      <c r="E81" s="1">
        <v>6.07</v>
      </c>
      <c r="F81" s="1">
        <v>0.0</v>
      </c>
      <c r="G81" s="1">
        <v>6.07</v>
      </c>
      <c r="H81" s="1">
        <v>160.0</v>
      </c>
      <c r="I81" s="1">
        <v>26.38</v>
      </c>
      <c r="J81" s="1">
        <v>26.38</v>
      </c>
      <c r="K81" s="1" t="s">
        <v>43</v>
      </c>
      <c r="L81" s="1">
        <v>-160.0</v>
      </c>
      <c r="M81" s="1">
        <v>0.0</v>
      </c>
    </row>
    <row r="82">
      <c r="A82" s="1" t="s">
        <v>41</v>
      </c>
      <c r="B82" s="1" t="s">
        <v>42</v>
      </c>
      <c r="C82" s="1">
        <v>488.65</v>
      </c>
      <c r="D82" s="1">
        <v>490.6</v>
      </c>
      <c r="E82" s="1">
        <v>1.95</v>
      </c>
      <c r="F82" s="1">
        <v>0.0</v>
      </c>
      <c r="G82" s="1">
        <v>1.95</v>
      </c>
      <c r="H82" s="1">
        <v>168.0</v>
      </c>
      <c r="I82" s="1">
        <v>86.21</v>
      </c>
      <c r="J82" s="1">
        <v>86.28</v>
      </c>
      <c r="K82" s="1" t="s">
        <v>44</v>
      </c>
      <c r="L82" s="1">
        <v>84.0</v>
      </c>
      <c r="M82" s="1">
        <v>84.0</v>
      </c>
    </row>
    <row r="83">
      <c r="A83" s="1" t="s">
        <v>41</v>
      </c>
      <c r="B83" s="1" t="s">
        <v>42</v>
      </c>
      <c r="C83" s="1">
        <v>491.08</v>
      </c>
      <c r="D83" s="1">
        <v>493.11</v>
      </c>
      <c r="E83" s="1">
        <v>2.03</v>
      </c>
      <c r="F83" s="1">
        <v>0.0</v>
      </c>
      <c r="G83" s="1">
        <v>2.02</v>
      </c>
      <c r="H83" s="1">
        <v>168.0</v>
      </c>
      <c r="I83" s="1">
        <v>82.92</v>
      </c>
      <c r="J83" s="1">
        <v>82.98</v>
      </c>
      <c r="K83" s="1" t="s">
        <v>44</v>
      </c>
      <c r="L83" s="1">
        <v>84.0</v>
      </c>
      <c r="M83" s="1">
        <v>84.0</v>
      </c>
    </row>
    <row r="84">
      <c r="A84" s="1" t="s">
        <v>41</v>
      </c>
      <c r="B84" s="1" t="s">
        <v>42</v>
      </c>
      <c r="C84" s="1">
        <v>493.22</v>
      </c>
      <c r="D84" s="1">
        <v>495.68</v>
      </c>
      <c r="E84" s="1">
        <v>2.46</v>
      </c>
      <c r="F84" s="1">
        <v>0.0</v>
      </c>
      <c r="G84" s="1">
        <v>2.46</v>
      </c>
      <c r="H84" s="1">
        <v>168.0</v>
      </c>
      <c r="I84" s="1">
        <v>68.22</v>
      </c>
      <c r="J84" s="1">
        <v>68.27</v>
      </c>
      <c r="K84" s="1" t="s">
        <v>44</v>
      </c>
      <c r="L84" s="1">
        <v>84.0</v>
      </c>
      <c r="M84" s="1">
        <v>84.0</v>
      </c>
    </row>
    <row r="85">
      <c r="A85" s="1" t="s">
        <v>41</v>
      </c>
      <c r="B85" s="1" t="s">
        <v>42</v>
      </c>
      <c r="C85" s="1">
        <v>496.04</v>
      </c>
      <c r="D85" s="1">
        <v>498.53</v>
      </c>
      <c r="E85" s="1">
        <v>2.48</v>
      </c>
      <c r="F85" s="1">
        <v>0.0</v>
      </c>
      <c r="G85" s="1">
        <v>2.48</v>
      </c>
      <c r="H85" s="1">
        <v>168.0</v>
      </c>
      <c r="I85" s="1">
        <v>67.62</v>
      </c>
      <c r="J85" s="1">
        <v>67.66</v>
      </c>
      <c r="K85" s="1" t="s">
        <v>44</v>
      </c>
      <c r="L85" s="1">
        <v>84.0</v>
      </c>
      <c r="M85" s="1">
        <v>84.0</v>
      </c>
    </row>
    <row r="86">
      <c r="A86" s="1" t="s">
        <v>41</v>
      </c>
      <c r="B86" s="1" t="s">
        <v>42</v>
      </c>
      <c r="C86" s="1">
        <v>498.88</v>
      </c>
      <c r="D86" s="1">
        <v>503.52</v>
      </c>
      <c r="E86" s="1">
        <v>4.64</v>
      </c>
      <c r="F86" s="1">
        <v>0.0</v>
      </c>
      <c r="G86" s="1">
        <v>4.64</v>
      </c>
      <c r="H86" s="1">
        <v>160.0</v>
      </c>
      <c r="I86" s="1">
        <v>34.49</v>
      </c>
      <c r="J86" s="1">
        <v>34.49</v>
      </c>
      <c r="K86" s="1" t="s">
        <v>43</v>
      </c>
      <c r="L86" s="1">
        <v>-160.0</v>
      </c>
      <c r="M86" s="1">
        <v>0.0</v>
      </c>
    </row>
    <row r="87">
      <c r="A87" s="1" t="s">
        <v>41</v>
      </c>
      <c r="B87" s="1" t="s">
        <v>42</v>
      </c>
      <c r="C87" s="1">
        <v>503.55</v>
      </c>
      <c r="D87" s="1">
        <v>510.74</v>
      </c>
      <c r="E87" s="1">
        <v>7.19</v>
      </c>
      <c r="F87" s="1">
        <v>0.0</v>
      </c>
      <c r="G87" s="1">
        <v>7.19</v>
      </c>
      <c r="H87" s="1">
        <v>160.0</v>
      </c>
      <c r="I87" s="1">
        <v>22.25</v>
      </c>
      <c r="J87" s="1">
        <v>22.25</v>
      </c>
      <c r="K87" s="1" t="s">
        <v>43</v>
      </c>
      <c r="L87" s="1">
        <v>-160.0</v>
      </c>
      <c r="M87" s="1">
        <v>0.0</v>
      </c>
    </row>
    <row r="88">
      <c r="A88" s="1" t="s">
        <v>41</v>
      </c>
      <c r="B88" s="1" t="s">
        <v>42</v>
      </c>
      <c r="C88" s="1">
        <v>510.74</v>
      </c>
      <c r="D88" s="1">
        <v>517.87</v>
      </c>
      <c r="E88" s="1">
        <v>7.13</v>
      </c>
      <c r="F88" s="1">
        <v>0.0</v>
      </c>
      <c r="G88" s="1">
        <v>7.13</v>
      </c>
      <c r="H88" s="1">
        <v>160.0</v>
      </c>
      <c r="I88" s="1">
        <v>22.44</v>
      </c>
      <c r="J88" s="1">
        <v>22.44</v>
      </c>
      <c r="K88" s="1" t="s">
        <v>43</v>
      </c>
      <c r="L88" s="1">
        <v>-160.0</v>
      </c>
      <c r="M88" s="1">
        <v>0.0</v>
      </c>
    </row>
    <row r="89">
      <c r="A89" s="1" t="s">
        <v>41</v>
      </c>
      <c r="B89" s="1" t="s">
        <v>42</v>
      </c>
      <c r="C89" s="1">
        <v>518.04</v>
      </c>
      <c r="D89" s="1">
        <v>525.25</v>
      </c>
      <c r="E89" s="1">
        <v>7.21</v>
      </c>
      <c r="F89" s="1">
        <v>0.0</v>
      </c>
      <c r="G89" s="1">
        <v>7.21</v>
      </c>
      <c r="H89" s="1">
        <v>160.0</v>
      </c>
      <c r="I89" s="1">
        <v>22.2</v>
      </c>
      <c r="J89" s="1">
        <v>22.2</v>
      </c>
      <c r="K89" s="1" t="s">
        <v>43</v>
      </c>
      <c r="L89" s="1">
        <v>-160.0</v>
      </c>
      <c r="M89" s="1">
        <v>0.0</v>
      </c>
    </row>
    <row r="90">
      <c r="A90" s="1" t="s">
        <v>41</v>
      </c>
      <c r="B90" s="1" t="s">
        <v>42</v>
      </c>
      <c r="C90" s="1">
        <v>525.34</v>
      </c>
      <c r="D90" s="1">
        <v>534.11</v>
      </c>
      <c r="E90" s="1">
        <v>8.77</v>
      </c>
      <c r="F90" s="1">
        <v>0.0</v>
      </c>
      <c r="G90" s="1">
        <v>8.77</v>
      </c>
      <c r="H90" s="1">
        <v>160.0</v>
      </c>
      <c r="I90" s="1">
        <v>18.24</v>
      </c>
      <c r="J90" s="1">
        <v>18.24</v>
      </c>
      <c r="K90" s="1" t="s">
        <v>43</v>
      </c>
      <c r="L90" s="1">
        <v>-160.0</v>
      </c>
      <c r="M90" s="1">
        <v>0.0</v>
      </c>
    </row>
    <row r="91">
      <c r="A91" s="1" t="s">
        <v>41</v>
      </c>
      <c r="B91" s="1" t="s">
        <v>42</v>
      </c>
      <c r="C91" s="1">
        <v>534.11</v>
      </c>
      <c r="D91" s="1">
        <v>539.84</v>
      </c>
      <c r="E91" s="1">
        <v>5.73</v>
      </c>
      <c r="F91" s="1">
        <v>0.0</v>
      </c>
      <c r="G91" s="1">
        <v>5.73</v>
      </c>
      <c r="H91" s="1">
        <v>160.0</v>
      </c>
      <c r="I91" s="1">
        <v>27.91</v>
      </c>
      <c r="J91" s="1">
        <v>27.91</v>
      </c>
      <c r="K91" s="1" t="s">
        <v>43</v>
      </c>
      <c r="L91" s="1">
        <v>-160.0</v>
      </c>
      <c r="M91" s="1">
        <v>0.0</v>
      </c>
    </row>
    <row r="92">
      <c r="A92" s="1" t="s">
        <v>41</v>
      </c>
      <c r="B92" s="1" t="s">
        <v>42</v>
      </c>
      <c r="C92" s="1">
        <v>539.93</v>
      </c>
      <c r="D92" s="1">
        <v>547.22</v>
      </c>
      <c r="E92" s="1">
        <v>7.29</v>
      </c>
      <c r="F92" s="1">
        <v>0.0</v>
      </c>
      <c r="G92" s="1">
        <v>7.29</v>
      </c>
      <c r="H92" s="1">
        <v>160.0</v>
      </c>
      <c r="I92" s="1">
        <v>21.94</v>
      </c>
      <c r="J92" s="1">
        <v>21.94</v>
      </c>
      <c r="K92" s="1" t="s">
        <v>43</v>
      </c>
      <c r="L92" s="1">
        <v>-160.0</v>
      </c>
      <c r="M92" s="1">
        <v>0.0</v>
      </c>
    </row>
    <row r="93">
      <c r="A93" s="1" t="s">
        <v>41</v>
      </c>
      <c r="B93" s="1" t="s">
        <v>42</v>
      </c>
      <c r="C93" s="1">
        <v>547.24</v>
      </c>
      <c r="D93" s="1">
        <v>556.97</v>
      </c>
      <c r="E93" s="1">
        <v>9.73</v>
      </c>
      <c r="F93" s="1">
        <v>0.0</v>
      </c>
      <c r="G93" s="1">
        <v>9.73</v>
      </c>
      <c r="H93" s="1">
        <v>160.0</v>
      </c>
      <c r="I93" s="1">
        <v>16.45</v>
      </c>
      <c r="J93" s="1">
        <v>16.45</v>
      </c>
      <c r="K93" s="1" t="s">
        <v>43</v>
      </c>
      <c r="L93" s="1">
        <v>-160.0</v>
      </c>
      <c r="M93" s="1">
        <v>0.0</v>
      </c>
    </row>
    <row r="94">
      <c r="A94" s="1" t="s">
        <v>41</v>
      </c>
      <c r="B94" s="1" t="s">
        <v>42</v>
      </c>
      <c r="C94" s="1">
        <v>557.16</v>
      </c>
      <c r="D94" s="1">
        <v>559.69</v>
      </c>
      <c r="E94" s="1">
        <v>2.54</v>
      </c>
      <c r="F94" s="1">
        <v>0.0</v>
      </c>
      <c r="G94" s="1">
        <v>2.53</v>
      </c>
      <c r="H94" s="1">
        <v>168.0</v>
      </c>
      <c r="I94" s="1">
        <v>66.26</v>
      </c>
      <c r="J94" s="1">
        <v>66.3</v>
      </c>
      <c r="K94" s="1" t="s">
        <v>44</v>
      </c>
      <c r="L94" s="1">
        <v>84.0</v>
      </c>
      <c r="M94" s="1">
        <v>84.0</v>
      </c>
    </row>
    <row r="95">
      <c r="A95" s="1" t="s">
        <v>41</v>
      </c>
      <c r="B95" s="1" t="s">
        <v>42</v>
      </c>
      <c r="C95" s="1">
        <v>560.14</v>
      </c>
      <c r="D95" s="1">
        <v>563.29</v>
      </c>
      <c r="E95" s="1">
        <v>3.15</v>
      </c>
      <c r="F95" s="1">
        <v>0.0</v>
      </c>
      <c r="G95" s="1">
        <v>3.15</v>
      </c>
      <c r="H95" s="1">
        <v>168.0</v>
      </c>
      <c r="I95" s="1">
        <v>53.32</v>
      </c>
      <c r="J95" s="1">
        <v>53.34</v>
      </c>
      <c r="K95" s="1" t="s">
        <v>44</v>
      </c>
      <c r="L95" s="1">
        <v>84.0</v>
      </c>
      <c r="M95" s="1">
        <v>84.0</v>
      </c>
    </row>
    <row r="96">
      <c r="A96" s="1" t="s">
        <v>41</v>
      </c>
      <c r="B96" s="1" t="s">
        <v>42</v>
      </c>
      <c r="C96" s="1">
        <v>563.74</v>
      </c>
      <c r="D96" s="1">
        <v>566.46</v>
      </c>
      <c r="E96" s="1">
        <v>2.72</v>
      </c>
      <c r="F96" s="1">
        <v>0.0</v>
      </c>
      <c r="G96" s="1">
        <v>2.72</v>
      </c>
      <c r="H96" s="1">
        <v>168.0</v>
      </c>
      <c r="I96" s="1">
        <v>61.7</v>
      </c>
      <c r="J96" s="1">
        <v>61.73</v>
      </c>
      <c r="K96" s="1" t="s">
        <v>44</v>
      </c>
      <c r="L96" s="1">
        <v>84.0</v>
      </c>
      <c r="M96" s="1">
        <v>84.0</v>
      </c>
    </row>
    <row r="97">
      <c r="A97" s="1" t="s">
        <v>41</v>
      </c>
      <c r="B97" s="1" t="s">
        <v>42</v>
      </c>
      <c r="C97" s="1">
        <v>566.63</v>
      </c>
      <c r="D97" s="1">
        <v>568.7</v>
      </c>
      <c r="E97" s="1">
        <v>2.07</v>
      </c>
      <c r="F97" s="1">
        <v>0.0</v>
      </c>
      <c r="G97" s="1">
        <v>2.07</v>
      </c>
      <c r="H97" s="1">
        <v>168.0</v>
      </c>
      <c r="I97" s="1">
        <v>81.09</v>
      </c>
      <c r="J97" s="1">
        <v>81.14</v>
      </c>
      <c r="K97" s="1" t="s">
        <v>44</v>
      </c>
      <c r="L97" s="1">
        <v>84.0</v>
      </c>
      <c r="M97" s="1">
        <v>84.0</v>
      </c>
    </row>
    <row r="98">
      <c r="A98" s="1" t="s">
        <v>41</v>
      </c>
      <c r="B98" s="1" t="s">
        <v>42</v>
      </c>
      <c r="C98" s="1">
        <v>568.87</v>
      </c>
      <c r="D98" s="1">
        <v>575.02</v>
      </c>
      <c r="E98" s="1">
        <v>6.15</v>
      </c>
      <c r="F98" s="1">
        <v>0.0</v>
      </c>
      <c r="G98" s="1">
        <v>6.15</v>
      </c>
      <c r="H98" s="1">
        <v>160.0</v>
      </c>
      <c r="I98" s="1">
        <v>26.02</v>
      </c>
      <c r="J98" s="1">
        <v>26.02</v>
      </c>
      <c r="K98" s="1" t="s">
        <v>43</v>
      </c>
      <c r="L98" s="1">
        <v>-160.0</v>
      </c>
      <c r="M98" s="1">
        <v>0.0</v>
      </c>
    </row>
    <row r="99">
      <c r="A99" s="1" t="s">
        <v>41</v>
      </c>
      <c r="B99" s="1" t="s">
        <v>42</v>
      </c>
      <c r="C99" s="1">
        <v>575.17</v>
      </c>
      <c r="D99" s="1">
        <v>584.21</v>
      </c>
      <c r="E99" s="1">
        <v>9.04</v>
      </c>
      <c r="F99" s="1">
        <v>0.0</v>
      </c>
      <c r="G99" s="1">
        <v>9.04</v>
      </c>
      <c r="H99" s="1">
        <v>160.0</v>
      </c>
      <c r="I99" s="1">
        <v>17.7</v>
      </c>
      <c r="J99" s="1">
        <v>17.7</v>
      </c>
      <c r="K99" s="1" t="s">
        <v>43</v>
      </c>
      <c r="L99" s="1">
        <v>-160.0</v>
      </c>
      <c r="M99" s="1">
        <v>0.0</v>
      </c>
    </row>
    <row r="100">
      <c r="A100" s="1" t="s">
        <v>41</v>
      </c>
      <c r="B100" s="1" t="s">
        <v>42</v>
      </c>
      <c r="C100" s="1">
        <v>584.26</v>
      </c>
      <c r="D100" s="1">
        <v>591.98</v>
      </c>
      <c r="E100" s="1">
        <v>7.72</v>
      </c>
      <c r="F100" s="1">
        <v>0.0</v>
      </c>
      <c r="G100" s="1">
        <v>7.72</v>
      </c>
      <c r="H100" s="1">
        <v>160.0</v>
      </c>
      <c r="I100" s="1">
        <v>20.72</v>
      </c>
      <c r="J100" s="1">
        <v>20.72</v>
      </c>
      <c r="K100" s="1" t="s">
        <v>43</v>
      </c>
      <c r="L100" s="1">
        <v>-160.0</v>
      </c>
      <c r="M100" s="1">
        <v>0.0</v>
      </c>
    </row>
    <row r="101">
      <c r="A101" s="1" t="s">
        <v>41</v>
      </c>
      <c r="B101" s="1" t="s">
        <v>42</v>
      </c>
      <c r="C101" s="1">
        <v>592.15</v>
      </c>
      <c r="D101" s="1">
        <v>601.83</v>
      </c>
      <c r="E101" s="1">
        <v>9.67</v>
      </c>
      <c r="F101" s="1">
        <v>0.0</v>
      </c>
      <c r="G101" s="1">
        <v>9.67</v>
      </c>
      <c r="H101" s="1">
        <v>160.0</v>
      </c>
      <c r="I101" s="1">
        <v>16.54</v>
      </c>
      <c r="J101" s="1">
        <v>16.54</v>
      </c>
      <c r="K101" s="1" t="s">
        <v>43</v>
      </c>
      <c r="L101" s="1">
        <v>-160.0</v>
      </c>
      <c r="M101" s="1">
        <v>0.0</v>
      </c>
    </row>
    <row r="105">
      <c r="A105" s="77" t="s">
        <v>45</v>
      </c>
    </row>
    <row r="106">
      <c r="A106" s="78" t="s">
        <v>46</v>
      </c>
      <c r="B106" s="79"/>
      <c r="C106" s="79"/>
      <c r="D106" s="79"/>
      <c r="E106" s="80">
        <f t="shared" ref="E106:J106" si="1">SUMIF($K$2:$K$103,"superdense",E1:E103)</f>
        <v>120.45</v>
      </c>
      <c r="F106" s="80">
        <f t="shared" si="1"/>
        <v>0</v>
      </c>
      <c r="G106" s="80">
        <f t="shared" si="1"/>
        <v>120.42</v>
      </c>
      <c r="H106" s="80">
        <f t="shared" si="1"/>
        <v>5312</v>
      </c>
      <c r="I106" s="80">
        <f t="shared" si="1"/>
        <v>1814.01</v>
      </c>
      <c r="J106" s="80">
        <f t="shared" si="1"/>
        <v>1815.09</v>
      </c>
      <c r="K106" s="80"/>
      <c r="L106" s="80">
        <f>IFERROR(__xludf.DUMMYFUNCTION("SUM(FILTER(L$1:L$103,$K$1:$K$103=""superdense""))"),2688.0)</f>
        <v>2688</v>
      </c>
      <c r="M106" s="80">
        <f>IFERROR(__xludf.DUMMYFUNCTION("SUM(FILTER(M1:M103,$K$1:$K$103=""superdense""))"),2688.0)</f>
        <v>2688</v>
      </c>
      <c r="N106" s="79"/>
      <c r="O106" s="79"/>
      <c r="P106" s="79"/>
      <c r="Q106" s="79"/>
      <c r="R106" s="79"/>
      <c r="S106" s="79"/>
      <c r="T106" s="79"/>
      <c r="U106" s="79"/>
      <c r="V106" s="79"/>
      <c r="W106" s="79"/>
      <c r="X106" s="79"/>
      <c r="Y106" s="79"/>
      <c r="Z106" s="79"/>
    </row>
    <row r="107">
      <c r="A107" s="78" t="s">
        <v>47</v>
      </c>
      <c r="B107" s="79"/>
      <c r="C107" s="79"/>
      <c r="D107" s="79"/>
      <c r="E107" s="80">
        <f>AVERAGEIF(K2:K104,"superdense",E2:E103)</f>
        <v>2.4628125</v>
      </c>
      <c r="F107" s="80">
        <f t="shared" ref="F107:J107" si="2">AVERAGEIF($K$2:$K$103,"superdense",F2:F103)</f>
        <v>0</v>
      </c>
      <c r="G107" s="80">
        <f t="shared" si="2"/>
        <v>2.4609375</v>
      </c>
      <c r="H107" s="80">
        <f t="shared" si="2"/>
        <v>168</v>
      </c>
      <c r="I107" s="80">
        <f t="shared" si="2"/>
        <v>69.9103125</v>
      </c>
      <c r="J107" s="80">
        <f t="shared" si="2"/>
        <v>69.956875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IFERROR(__xludf.DUMMYFUNCTION("MAX(FILTER(E1:E103,$K$1:$K$103=""superdense""))"),3.4)</f>
        <v>3.4</v>
      </c>
      <c r="F108" s="81">
        <f>IFERROR(__xludf.DUMMYFUNCTION("MAX(FILTER(F1:F103,$K$1:$K$103=""superdense""))"),0.0)</f>
        <v>0</v>
      </c>
      <c r="G108" s="81">
        <f>IFERROR(__xludf.DUMMYFUNCTION("MAX(FILTER(G1:G103,$K$1:$K$103=""superdense""))"),3.4)</f>
        <v>3.4</v>
      </c>
      <c r="H108" s="81">
        <f>IFERROR(__xludf.DUMMYFUNCTION("MAX(FILTER(H1:H103,$K$1:$K$103=""superdense""))"),168.0)</f>
        <v>168</v>
      </c>
      <c r="I108" s="81">
        <f>IFERROR(__xludf.DUMMYFUNCTION("MAX(FILTER(I1:I103,$K$1:$K$103=""superdense""))"),96.62)</f>
        <v>96.62</v>
      </c>
      <c r="J108" s="81">
        <f>IFERROR(__xludf.DUMMYFUNCTION("MAX(FILTER(J1:J103,$K$1:$K$103=""superdense""))"),96.71)</f>
        <v>96.71</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IFERROR(__xludf.DUMMYFUNCTION("MIN(FILTER(E1:E103,$K$1:$K$103=""superdense""))"),1.74)</f>
        <v>1.74</v>
      </c>
      <c r="F109" s="82">
        <f>IFERROR(__xludf.DUMMYFUNCTION("MIN(FILTER(F1:F103,$K$1:$K$103=""superdense""))"),0.0)</f>
        <v>0</v>
      </c>
      <c r="G109" s="82">
        <f>IFERROR(__xludf.DUMMYFUNCTION("MIN(FILTER(G1:G103,$K$1:$K$103=""superdense""))"),1.74)</f>
        <v>1.74</v>
      </c>
      <c r="H109" s="82">
        <f>IFERROR(__xludf.DUMMYFUNCTION("MIN(FILTER(H1:H103,$K$1:$K$103=""superdense""))"),168.0)</f>
        <v>168</v>
      </c>
      <c r="I109" s="82">
        <f>IFERROR(__xludf.DUMMYFUNCTION("MIN(FILTER(I1:I103,$K1:$K103=""superdense""))"),49.38)</f>
        <v>49.38</v>
      </c>
      <c r="J109" s="82">
        <f>IFERROR(__xludf.DUMMYFUNCTION("MIN(FILTER(J1:J103,$K1:$K103=""superdense""))"),49.41)</f>
        <v>49.41</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IFERROR(__xludf.DUMMYFUNCTION("MEDIAN(FILTER(E1:E103,$K$1:$K$103=""superdense""))"),2.4450000000000003)</f>
        <v>2.445</v>
      </c>
      <c r="F110" s="83">
        <f>IFERROR(__xludf.DUMMYFUNCTION("MEDIAN(FILTER(F1:F103,$K$1:$K$103=""superdense""))"),0.0)</f>
        <v>0</v>
      </c>
      <c r="G110" s="83">
        <f>IFERROR(__xludf.DUMMYFUNCTION("MEDIAN(FILTER(G1:G103,$K$1:$K$103=""superdense""))"),2.4450000000000003)</f>
        <v>2.445</v>
      </c>
      <c r="H110" s="83">
        <f>IFERROR(__xludf.DUMMYFUNCTION("MEDIAN(FILTER(H1:H103,$K$1:$K$103=""superdense""))"),168.0)</f>
        <v>168</v>
      </c>
      <c r="I110" s="83">
        <f>IFERROR(__xludf.DUMMYFUNCTION("MEDIAN(FILTER(I1:I103,$K$1:$K$103=""superdense""))"),68.68)</f>
        <v>68.68</v>
      </c>
      <c r="J110" s="83">
        <f>IFERROR(__xludf.DUMMYFUNCTION("MEDIAN(FILTER(J1:J103,$K$1:$K$103=""superdense""))"),68.72999999999999)</f>
        <v>68.73</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IFERROR(__xludf.DUMMYFUNCTION("STDEV.S(FILTER(E1:E103,$K$1:$K$103=""superdense""))"),0.3919943578840176)</f>
        <v>0.3919943579</v>
      </c>
      <c r="F111" s="83">
        <f>IFERROR(__xludf.DUMMYFUNCTION("STDEV.S(FILTER(F1:F103,$K$1:$K$103=""superdense""))"),0.0)</f>
        <v>0</v>
      </c>
      <c r="G111" s="83">
        <f>IFERROR(__xludf.DUMMYFUNCTION("STDEV.S(FILTER(G1:G103,$K$1:$K$103=""superdense""))"),0.39311296394211526)</f>
        <v>0.3931129639</v>
      </c>
      <c r="H111" s="83">
        <f>IFERROR(__xludf.DUMMYFUNCTION("STDEV.S(FILTER(H1:H103,$K$1:$K$103=""superdense""))"),0.0)</f>
        <v>0</v>
      </c>
      <c r="I111" s="83">
        <f>IFERROR(__xludf.DUMMYFUNCTION("STDEV.S(FILTER(I1:I103,$K$1:$K$103=""superdense""))"),11.231631164210789)</f>
        <v>11.23163116</v>
      </c>
      <c r="J111" s="83">
        <f>IFERROR(__xludf.DUMMYFUNCTION("STDEV.S(FILTER(J1:J103,$K$1:$K$103=""superdense""))"),11.245902318249652)</f>
        <v>11.24590232</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10880</v>
      </c>
    </row>
    <row r="131">
      <c r="A131" s="77" t="s">
        <v>54</v>
      </c>
      <c r="B131" s="3">
        <f>SUM(H2:H103)-B130</f>
        <v>5376</v>
      </c>
    </row>
    <row r="132">
      <c r="A132" s="77" t="s">
        <v>55</v>
      </c>
      <c r="B132" s="3">
        <f>SUM(M2:M103)</f>
        <v>2688</v>
      </c>
    </row>
    <row r="133">
      <c r="A133" s="77" t="s">
        <v>56</v>
      </c>
      <c r="B133" s="3">
        <f>B131/B132</f>
        <v>2</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1.91</v>
      </c>
      <c r="D2" s="1">
        <v>11.75</v>
      </c>
      <c r="E2" s="1">
        <v>9.84</v>
      </c>
      <c r="F2" s="1">
        <v>0.0</v>
      </c>
      <c r="G2" s="1">
        <v>9.84</v>
      </c>
      <c r="H2" s="1">
        <v>160.0</v>
      </c>
      <c r="I2" s="1">
        <v>16.26</v>
      </c>
      <c r="J2" s="1">
        <v>16.26</v>
      </c>
      <c r="K2" s="1" t="s">
        <v>43</v>
      </c>
      <c r="L2" s="1">
        <v>-160.0</v>
      </c>
      <c r="M2" s="1">
        <v>0.0</v>
      </c>
    </row>
    <row r="3">
      <c r="A3" s="1" t="s">
        <v>41</v>
      </c>
      <c r="B3" s="1" t="s">
        <v>42</v>
      </c>
      <c r="C3" s="1">
        <v>11.78</v>
      </c>
      <c r="D3" s="1">
        <v>22.4</v>
      </c>
      <c r="E3" s="1">
        <v>10.63</v>
      </c>
      <c r="F3" s="1">
        <v>0.0</v>
      </c>
      <c r="G3" s="1">
        <v>10.63</v>
      </c>
      <c r="H3" s="1">
        <v>160.0</v>
      </c>
      <c r="I3" s="1">
        <v>15.06</v>
      </c>
      <c r="J3" s="1">
        <v>15.06</v>
      </c>
      <c r="K3" s="1" t="s">
        <v>43</v>
      </c>
      <c r="L3" s="1">
        <v>-160.0</v>
      </c>
      <c r="M3" s="1">
        <v>0.0</v>
      </c>
    </row>
    <row r="4">
      <c r="A4" s="1" t="s">
        <v>41</v>
      </c>
      <c r="B4" s="1" t="s">
        <v>42</v>
      </c>
      <c r="C4" s="1">
        <v>22.58</v>
      </c>
      <c r="D4" s="1">
        <v>27.27</v>
      </c>
      <c r="E4" s="1">
        <v>4.7</v>
      </c>
      <c r="F4" s="1">
        <v>0.0</v>
      </c>
      <c r="G4" s="1">
        <v>4.7</v>
      </c>
      <c r="H4" s="1">
        <v>160.0</v>
      </c>
      <c r="I4" s="1">
        <v>34.07</v>
      </c>
      <c r="J4" s="1">
        <v>34.07</v>
      </c>
      <c r="K4" s="1" t="s">
        <v>43</v>
      </c>
      <c r="L4" s="1">
        <v>-160.0</v>
      </c>
      <c r="M4" s="1">
        <v>0.0</v>
      </c>
    </row>
    <row r="5">
      <c r="A5" s="1" t="s">
        <v>41</v>
      </c>
      <c r="B5" s="1" t="s">
        <v>42</v>
      </c>
      <c r="C5" s="1">
        <v>27.38</v>
      </c>
      <c r="D5" s="1">
        <v>35.75</v>
      </c>
      <c r="E5" s="1">
        <v>8.37</v>
      </c>
      <c r="F5" s="1">
        <v>0.0</v>
      </c>
      <c r="G5" s="1">
        <v>8.37</v>
      </c>
      <c r="H5" s="1">
        <v>160.0</v>
      </c>
      <c r="I5" s="1">
        <v>19.11</v>
      </c>
      <c r="J5" s="1">
        <v>19.11</v>
      </c>
      <c r="K5" s="1" t="s">
        <v>43</v>
      </c>
      <c r="L5" s="1">
        <v>-160.0</v>
      </c>
      <c r="M5" s="1">
        <v>0.0</v>
      </c>
    </row>
    <row r="6">
      <c r="A6" s="1" t="s">
        <v>41</v>
      </c>
      <c r="B6" s="1" t="s">
        <v>42</v>
      </c>
      <c r="C6" s="1">
        <v>35.8</v>
      </c>
      <c r="D6" s="1">
        <v>45.02</v>
      </c>
      <c r="E6" s="1">
        <v>9.22</v>
      </c>
      <c r="F6" s="1">
        <v>0.0</v>
      </c>
      <c r="G6" s="1">
        <v>9.22</v>
      </c>
      <c r="H6" s="1">
        <v>160.0</v>
      </c>
      <c r="I6" s="1">
        <v>17.35</v>
      </c>
      <c r="J6" s="1">
        <v>17.35</v>
      </c>
      <c r="K6" s="1" t="s">
        <v>43</v>
      </c>
      <c r="L6" s="1">
        <v>-160.0</v>
      </c>
      <c r="M6" s="1">
        <v>0.0</v>
      </c>
    </row>
    <row r="7">
      <c r="A7" s="1" t="s">
        <v>41</v>
      </c>
      <c r="B7" s="1" t="s">
        <v>42</v>
      </c>
      <c r="C7" s="1">
        <v>45.14</v>
      </c>
      <c r="D7" s="1">
        <v>50.13</v>
      </c>
      <c r="E7" s="1">
        <v>4.98</v>
      </c>
      <c r="F7" s="1">
        <v>0.0</v>
      </c>
      <c r="G7" s="1">
        <v>4.98</v>
      </c>
      <c r="H7" s="1">
        <v>160.0</v>
      </c>
      <c r="I7" s="1">
        <v>32.1</v>
      </c>
      <c r="J7" s="1">
        <v>32.1</v>
      </c>
      <c r="K7" s="1" t="s">
        <v>43</v>
      </c>
      <c r="L7" s="1">
        <v>-160.0</v>
      </c>
      <c r="M7" s="1">
        <v>0.0</v>
      </c>
    </row>
    <row r="8">
      <c r="A8" s="1" t="s">
        <v>41</v>
      </c>
      <c r="B8" s="1" t="s">
        <v>42</v>
      </c>
      <c r="C8" s="1">
        <v>50.28</v>
      </c>
      <c r="D8" s="1">
        <v>59.36</v>
      </c>
      <c r="E8" s="1">
        <v>9.09</v>
      </c>
      <c r="F8" s="1">
        <v>0.0</v>
      </c>
      <c r="G8" s="1">
        <v>9.09</v>
      </c>
      <c r="H8" s="1">
        <v>160.0</v>
      </c>
      <c r="I8" s="1">
        <v>17.61</v>
      </c>
      <c r="J8" s="1">
        <v>17.61</v>
      </c>
      <c r="K8" s="1" t="s">
        <v>43</v>
      </c>
      <c r="L8" s="1">
        <v>-160.0</v>
      </c>
      <c r="M8" s="1">
        <v>0.0</v>
      </c>
    </row>
    <row r="9">
      <c r="A9" s="1" t="s">
        <v>41</v>
      </c>
      <c r="B9" s="1" t="s">
        <v>42</v>
      </c>
      <c r="C9" s="1">
        <v>59.46</v>
      </c>
      <c r="D9" s="1">
        <v>64.47</v>
      </c>
      <c r="E9" s="1">
        <v>5.02</v>
      </c>
      <c r="F9" s="1">
        <v>0.0</v>
      </c>
      <c r="G9" s="1">
        <v>5.02</v>
      </c>
      <c r="H9" s="1">
        <v>160.0</v>
      </c>
      <c r="I9" s="1">
        <v>31.89</v>
      </c>
      <c r="J9" s="1">
        <v>31.89</v>
      </c>
      <c r="K9" s="1" t="s">
        <v>43</v>
      </c>
      <c r="L9" s="1">
        <v>-160.0</v>
      </c>
      <c r="M9" s="1">
        <v>0.0</v>
      </c>
    </row>
    <row r="10">
      <c r="A10" s="1" t="s">
        <v>41</v>
      </c>
      <c r="B10" s="1" t="s">
        <v>42</v>
      </c>
      <c r="C10" s="1">
        <v>64.54</v>
      </c>
      <c r="D10" s="1">
        <v>72.87</v>
      </c>
      <c r="E10" s="1">
        <v>8.34</v>
      </c>
      <c r="F10" s="1">
        <v>0.0</v>
      </c>
      <c r="G10" s="1">
        <v>8.34</v>
      </c>
      <c r="H10" s="1">
        <v>160.0</v>
      </c>
      <c r="I10" s="1">
        <v>19.19</v>
      </c>
      <c r="J10" s="1">
        <v>19.19</v>
      </c>
      <c r="K10" s="1" t="s">
        <v>43</v>
      </c>
      <c r="L10" s="1">
        <v>-160.0</v>
      </c>
      <c r="M10" s="1">
        <v>0.0</v>
      </c>
    </row>
    <row r="11">
      <c r="A11" s="1" t="s">
        <v>41</v>
      </c>
      <c r="B11" s="1" t="s">
        <v>42</v>
      </c>
      <c r="C11" s="1">
        <v>72.94</v>
      </c>
      <c r="D11" s="1">
        <v>75.33</v>
      </c>
      <c r="E11" s="1">
        <v>2.39</v>
      </c>
      <c r="F11" s="1">
        <v>0.0</v>
      </c>
      <c r="G11" s="1">
        <v>2.39</v>
      </c>
      <c r="H11" s="1">
        <v>168.0</v>
      </c>
      <c r="I11" s="1">
        <v>70.36</v>
      </c>
      <c r="J11" s="1">
        <v>70.41</v>
      </c>
      <c r="K11" s="1" t="s">
        <v>44</v>
      </c>
      <c r="L11" s="1">
        <v>84.0</v>
      </c>
      <c r="M11" s="1">
        <v>84.0</v>
      </c>
    </row>
    <row r="12">
      <c r="A12" s="1" t="s">
        <v>41</v>
      </c>
      <c r="B12" s="1" t="s">
        <v>42</v>
      </c>
      <c r="C12" s="1">
        <v>75.9</v>
      </c>
      <c r="D12" s="1">
        <v>78.64</v>
      </c>
      <c r="E12" s="1">
        <v>2.74</v>
      </c>
      <c r="F12" s="1">
        <v>0.0</v>
      </c>
      <c r="G12" s="1">
        <v>2.74</v>
      </c>
      <c r="H12" s="1">
        <v>168.0</v>
      </c>
      <c r="I12" s="1">
        <v>61.37</v>
      </c>
      <c r="J12" s="1">
        <v>61.41</v>
      </c>
      <c r="K12" s="1" t="s">
        <v>44</v>
      </c>
      <c r="L12" s="1">
        <v>84.0</v>
      </c>
      <c r="M12" s="1">
        <v>84.0</v>
      </c>
    </row>
    <row r="13">
      <c r="A13" s="1" t="s">
        <v>41</v>
      </c>
      <c r="B13" s="1" t="s">
        <v>42</v>
      </c>
      <c r="C13" s="1">
        <v>78.95</v>
      </c>
      <c r="D13" s="1">
        <v>82.01</v>
      </c>
      <c r="E13" s="1">
        <v>3.06</v>
      </c>
      <c r="F13" s="1">
        <v>0.0</v>
      </c>
      <c r="G13" s="1">
        <v>3.06</v>
      </c>
      <c r="H13" s="1">
        <v>168.0</v>
      </c>
      <c r="I13" s="1">
        <v>54.88</v>
      </c>
      <c r="J13" s="1">
        <v>54.92</v>
      </c>
      <c r="K13" s="1" t="s">
        <v>44</v>
      </c>
      <c r="L13" s="1">
        <v>84.0</v>
      </c>
      <c r="M13" s="1">
        <v>84.0</v>
      </c>
    </row>
    <row r="14">
      <c r="A14" s="1" t="s">
        <v>41</v>
      </c>
      <c r="B14" s="1" t="s">
        <v>42</v>
      </c>
      <c r="C14" s="1">
        <v>82.21</v>
      </c>
      <c r="D14" s="1">
        <v>85.25</v>
      </c>
      <c r="E14" s="1">
        <v>3.04</v>
      </c>
      <c r="F14" s="1">
        <v>0.0</v>
      </c>
      <c r="G14" s="1">
        <v>3.04</v>
      </c>
      <c r="H14" s="1">
        <v>168.0</v>
      </c>
      <c r="I14" s="1">
        <v>55.27</v>
      </c>
      <c r="J14" s="1">
        <v>55.31</v>
      </c>
      <c r="K14" s="1" t="s">
        <v>44</v>
      </c>
      <c r="L14" s="1">
        <v>84.0</v>
      </c>
      <c r="M14" s="1">
        <v>84.0</v>
      </c>
    </row>
    <row r="15">
      <c r="A15" s="1" t="s">
        <v>41</v>
      </c>
      <c r="B15" s="1" t="s">
        <v>42</v>
      </c>
      <c r="C15" s="1">
        <v>85.41</v>
      </c>
      <c r="D15" s="1">
        <v>92.17</v>
      </c>
      <c r="E15" s="1">
        <v>6.75</v>
      </c>
      <c r="F15" s="1">
        <v>0.0</v>
      </c>
      <c r="G15" s="1">
        <v>6.75</v>
      </c>
      <c r="H15" s="1">
        <v>160.0</v>
      </c>
      <c r="I15" s="1">
        <v>23.69</v>
      </c>
      <c r="J15" s="1">
        <v>23.69</v>
      </c>
      <c r="K15" s="1" t="s">
        <v>43</v>
      </c>
      <c r="L15" s="1">
        <v>-160.0</v>
      </c>
      <c r="M15" s="1">
        <v>0.0</v>
      </c>
    </row>
    <row r="16">
      <c r="A16" s="1" t="s">
        <v>41</v>
      </c>
      <c r="B16" s="1" t="s">
        <v>42</v>
      </c>
      <c r="C16" s="1">
        <v>92.26</v>
      </c>
      <c r="D16" s="1">
        <v>100.0</v>
      </c>
      <c r="E16" s="1">
        <v>7.74</v>
      </c>
      <c r="F16" s="1">
        <v>0.0</v>
      </c>
      <c r="G16" s="1">
        <v>7.74</v>
      </c>
      <c r="H16" s="1">
        <v>160.0</v>
      </c>
      <c r="I16" s="1">
        <v>20.68</v>
      </c>
      <c r="J16" s="1">
        <v>20.68</v>
      </c>
      <c r="K16" s="1" t="s">
        <v>43</v>
      </c>
      <c r="L16" s="1">
        <v>-160.0</v>
      </c>
      <c r="M16" s="1">
        <v>0.0</v>
      </c>
    </row>
    <row r="17">
      <c r="A17" s="1" t="s">
        <v>41</v>
      </c>
      <c r="B17" s="1" t="s">
        <v>42</v>
      </c>
      <c r="C17" s="1">
        <v>100.37</v>
      </c>
      <c r="D17" s="1">
        <v>107.23</v>
      </c>
      <c r="E17" s="1">
        <v>6.86</v>
      </c>
      <c r="F17" s="1">
        <v>0.0</v>
      </c>
      <c r="G17" s="1">
        <v>6.86</v>
      </c>
      <c r="H17" s="1">
        <v>160.0</v>
      </c>
      <c r="I17" s="1">
        <v>23.34</v>
      </c>
      <c r="J17" s="1">
        <v>23.34</v>
      </c>
      <c r="K17" s="1" t="s">
        <v>43</v>
      </c>
      <c r="L17" s="1">
        <v>-160.0</v>
      </c>
      <c r="M17" s="1">
        <v>0.0</v>
      </c>
    </row>
    <row r="18">
      <c r="A18" s="1" t="s">
        <v>41</v>
      </c>
      <c r="B18" s="1" t="s">
        <v>42</v>
      </c>
      <c r="C18" s="1">
        <v>107.28</v>
      </c>
      <c r="D18" s="1">
        <v>114.91</v>
      </c>
      <c r="E18" s="1">
        <v>7.63</v>
      </c>
      <c r="F18" s="1">
        <v>0.0</v>
      </c>
      <c r="G18" s="1">
        <v>7.63</v>
      </c>
      <c r="H18" s="1">
        <v>160.0</v>
      </c>
      <c r="I18" s="1">
        <v>20.97</v>
      </c>
      <c r="J18" s="1">
        <v>20.97</v>
      </c>
      <c r="K18" s="1" t="s">
        <v>43</v>
      </c>
      <c r="L18" s="1">
        <v>-160.0</v>
      </c>
      <c r="M18" s="1">
        <v>0.0</v>
      </c>
    </row>
    <row r="19">
      <c r="A19" s="1" t="s">
        <v>41</v>
      </c>
      <c r="B19" s="1" t="s">
        <v>42</v>
      </c>
      <c r="C19" s="1">
        <v>114.95</v>
      </c>
      <c r="D19" s="1">
        <v>123.2</v>
      </c>
      <c r="E19" s="1">
        <v>8.25</v>
      </c>
      <c r="F19" s="1">
        <v>0.0</v>
      </c>
      <c r="G19" s="1">
        <v>8.25</v>
      </c>
      <c r="H19" s="1">
        <v>160.0</v>
      </c>
      <c r="I19" s="1">
        <v>19.39</v>
      </c>
      <c r="J19" s="1">
        <v>19.39</v>
      </c>
      <c r="K19" s="1" t="s">
        <v>43</v>
      </c>
      <c r="L19" s="1">
        <v>-160.0</v>
      </c>
      <c r="M19" s="1">
        <v>0.0</v>
      </c>
    </row>
    <row r="20">
      <c r="A20" s="1" t="s">
        <v>41</v>
      </c>
      <c r="B20" s="1" t="s">
        <v>42</v>
      </c>
      <c r="C20" s="1">
        <v>123.3</v>
      </c>
      <c r="D20" s="1">
        <v>131.48</v>
      </c>
      <c r="E20" s="1">
        <v>8.18</v>
      </c>
      <c r="F20" s="1">
        <v>0.0</v>
      </c>
      <c r="G20" s="1">
        <v>8.18</v>
      </c>
      <c r="H20" s="1">
        <v>160.0</v>
      </c>
      <c r="I20" s="1">
        <v>19.57</v>
      </c>
      <c r="J20" s="1">
        <v>19.57</v>
      </c>
      <c r="K20" s="1" t="s">
        <v>43</v>
      </c>
      <c r="L20" s="1">
        <v>-160.0</v>
      </c>
      <c r="M20" s="1">
        <v>0.0</v>
      </c>
    </row>
    <row r="21">
      <c r="A21" s="1" t="s">
        <v>41</v>
      </c>
      <c r="B21" s="1" t="s">
        <v>42</v>
      </c>
      <c r="C21" s="1">
        <v>131.52</v>
      </c>
      <c r="D21" s="1">
        <v>135.15</v>
      </c>
      <c r="E21" s="1">
        <v>3.63</v>
      </c>
      <c r="F21" s="1">
        <v>0.0</v>
      </c>
      <c r="G21" s="1">
        <v>3.63</v>
      </c>
      <c r="H21" s="1">
        <v>160.0</v>
      </c>
      <c r="I21" s="1">
        <v>44.04</v>
      </c>
      <c r="J21" s="1">
        <v>44.04</v>
      </c>
      <c r="K21" s="1" t="s">
        <v>43</v>
      </c>
      <c r="L21" s="1">
        <v>-160.0</v>
      </c>
      <c r="M21" s="1">
        <v>0.0</v>
      </c>
    </row>
    <row r="22">
      <c r="A22" s="1" t="s">
        <v>41</v>
      </c>
      <c r="B22" s="1" t="s">
        <v>42</v>
      </c>
      <c r="C22" s="1">
        <v>135.19</v>
      </c>
      <c r="D22" s="1">
        <v>141.27</v>
      </c>
      <c r="E22" s="1">
        <v>6.08</v>
      </c>
      <c r="F22" s="1">
        <v>0.0</v>
      </c>
      <c r="G22" s="1">
        <v>6.08</v>
      </c>
      <c r="H22" s="1">
        <v>160.0</v>
      </c>
      <c r="I22" s="1">
        <v>26.31</v>
      </c>
      <c r="J22" s="1">
        <v>26.31</v>
      </c>
      <c r="K22" s="1" t="s">
        <v>43</v>
      </c>
      <c r="L22" s="1">
        <v>-160.0</v>
      </c>
      <c r="M22" s="1">
        <v>0.0</v>
      </c>
    </row>
    <row r="23">
      <c r="A23" s="1" t="s">
        <v>41</v>
      </c>
      <c r="B23" s="1" t="s">
        <v>42</v>
      </c>
      <c r="C23" s="1">
        <v>141.31</v>
      </c>
      <c r="D23" s="1">
        <v>147.01</v>
      </c>
      <c r="E23" s="1">
        <v>5.7</v>
      </c>
      <c r="F23" s="1">
        <v>0.0</v>
      </c>
      <c r="G23" s="1">
        <v>5.7</v>
      </c>
      <c r="H23" s="1">
        <v>160.0</v>
      </c>
      <c r="I23" s="1">
        <v>28.07</v>
      </c>
      <c r="J23" s="1">
        <v>28.07</v>
      </c>
      <c r="K23" s="1" t="s">
        <v>43</v>
      </c>
      <c r="L23" s="1">
        <v>-160.0</v>
      </c>
      <c r="M23" s="1">
        <v>0.0</v>
      </c>
    </row>
    <row r="24">
      <c r="A24" s="1" t="s">
        <v>41</v>
      </c>
      <c r="B24" s="1" t="s">
        <v>42</v>
      </c>
      <c r="C24" s="1">
        <v>147.19</v>
      </c>
      <c r="D24" s="1">
        <v>150.59</v>
      </c>
      <c r="E24" s="1">
        <v>3.4</v>
      </c>
      <c r="F24" s="1">
        <v>0.0</v>
      </c>
      <c r="G24" s="1">
        <v>3.4</v>
      </c>
      <c r="H24" s="1">
        <v>168.0</v>
      </c>
      <c r="I24" s="1">
        <v>49.38</v>
      </c>
      <c r="J24" s="1">
        <v>49.41</v>
      </c>
      <c r="K24" s="1" t="s">
        <v>44</v>
      </c>
      <c r="L24" s="1">
        <v>84.0</v>
      </c>
      <c r="M24" s="1">
        <v>84.0</v>
      </c>
    </row>
    <row r="25">
      <c r="A25" s="1" t="s">
        <v>41</v>
      </c>
      <c r="B25" s="1" t="s">
        <v>42</v>
      </c>
      <c r="C25" s="1">
        <v>150.86</v>
      </c>
      <c r="D25" s="1">
        <v>153.36</v>
      </c>
      <c r="E25" s="1">
        <v>2.5</v>
      </c>
      <c r="F25" s="1">
        <v>0.0</v>
      </c>
      <c r="G25" s="1">
        <v>2.5</v>
      </c>
      <c r="H25" s="1">
        <v>168.0</v>
      </c>
      <c r="I25" s="1">
        <v>67.15</v>
      </c>
      <c r="J25" s="1">
        <v>67.2</v>
      </c>
      <c r="K25" s="1" t="s">
        <v>44</v>
      </c>
      <c r="L25" s="1">
        <v>84.0</v>
      </c>
      <c r="M25" s="1">
        <v>84.0</v>
      </c>
    </row>
    <row r="26">
      <c r="A26" s="1" t="s">
        <v>41</v>
      </c>
      <c r="B26" s="1" t="s">
        <v>42</v>
      </c>
      <c r="C26" s="1">
        <v>154.06</v>
      </c>
      <c r="D26" s="1">
        <v>157.44</v>
      </c>
      <c r="E26" s="1">
        <v>3.37</v>
      </c>
      <c r="F26" s="1">
        <v>0.0</v>
      </c>
      <c r="G26" s="1">
        <v>3.37</v>
      </c>
      <c r="H26" s="1">
        <v>168.0</v>
      </c>
      <c r="I26" s="1">
        <v>49.81</v>
      </c>
      <c r="J26" s="1">
        <v>49.84</v>
      </c>
      <c r="K26" s="1" t="s">
        <v>44</v>
      </c>
      <c r="L26" s="1">
        <v>84.0</v>
      </c>
      <c r="M26" s="1">
        <v>84.0</v>
      </c>
    </row>
    <row r="27">
      <c r="A27" s="1" t="s">
        <v>41</v>
      </c>
      <c r="B27" s="1" t="s">
        <v>42</v>
      </c>
      <c r="C27" s="1">
        <v>157.63</v>
      </c>
      <c r="D27" s="1">
        <v>160.62</v>
      </c>
      <c r="E27" s="1">
        <v>2.99</v>
      </c>
      <c r="F27" s="1">
        <v>0.0</v>
      </c>
      <c r="G27" s="1">
        <v>2.99</v>
      </c>
      <c r="H27" s="1">
        <v>168.0</v>
      </c>
      <c r="I27" s="1">
        <v>56.23</v>
      </c>
      <c r="J27" s="1">
        <v>56.26</v>
      </c>
      <c r="K27" s="1" t="s">
        <v>44</v>
      </c>
      <c r="L27" s="1">
        <v>84.0</v>
      </c>
      <c r="M27" s="1">
        <v>84.0</v>
      </c>
    </row>
    <row r="28">
      <c r="A28" s="1" t="s">
        <v>41</v>
      </c>
      <c r="B28" s="1" t="s">
        <v>42</v>
      </c>
      <c r="C28" s="1">
        <v>160.9</v>
      </c>
      <c r="D28" s="1">
        <v>168.3</v>
      </c>
      <c r="E28" s="1">
        <v>7.4</v>
      </c>
      <c r="F28" s="1">
        <v>0.0</v>
      </c>
      <c r="G28" s="1">
        <v>7.4</v>
      </c>
      <c r="H28" s="1">
        <v>160.0</v>
      </c>
      <c r="I28" s="1">
        <v>21.63</v>
      </c>
      <c r="J28" s="1">
        <v>21.63</v>
      </c>
      <c r="K28" s="1" t="s">
        <v>43</v>
      </c>
      <c r="L28" s="1">
        <v>-160.0</v>
      </c>
      <c r="M28" s="1">
        <v>0.0</v>
      </c>
    </row>
    <row r="29">
      <c r="A29" s="1" t="s">
        <v>41</v>
      </c>
      <c r="B29" s="1" t="s">
        <v>42</v>
      </c>
      <c r="C29" s="1">
        <v>168.33</v>
      </c>
      <c r="D29" s="1">
        <v>173.77</v>
      </c>
      <c r="E29" s="1">
        <v>5.44</v>
      </c>
      <c r="F29" s="1">
        <v>0.0</v>
      </c>
      <c r="G29" s="1">
        <v>5.44</v>
      </c>
      <c r="H29" s="1">
        <v>160.0</v>
      </c>
      <c r="I29" s="1">
        <v>29.44</v>
      </c>
      <c r="J29" s="1">
        <v>29.44</v>
      </c>
      <c r="K29" s="1" t="s">
        <v>43</v>
      </c>
      <c r="L29" s="1">
        <v>-160.0</v>
      </c>
      <c r="M29" s="1">
        <v>0.0</v>
      </c>
    </row>
    <row r="30">
      <c r="A30" s="1" t="s">
        <v>41</v>
      </c>
      <c r="B30" s="1" t="s">
        <v>42</v>
      </c>
      <c r="C30" s="1">
        <v>173.84</v>
      </c>
      <c r="D30" s="1">
        <v>183.05</v>
      </c>
      <c r="E30" s="1">
        <v>9.22</v>
      </c>
      <c r="F30" s="1">
        <v>0.0</v>
      </c>
      <c r="G30" s="1">
        <v>9.22</v>
      </c>
      <c r="H30" s="1">
        <v>160.0</v>
      </c>
      <c r="I30" s="1">
        <v>17.36</v>
      </c>
      <c r="J30" s="1">
        <v>17.36</v>
      </c>
      <c r="K30" s="1" t="s">
        <v>43</v>
      </c>
      <c r="L30" s="1">
        <v>-160.0</v>
      </c>
      <c r="M30" s="1">
        <v>0.0</v>
      </c>
    </row>
    <row r="31">
      <c r="A31" s="1" t="s">
        <v>41</v>
      </c>
      <c r="B31" s="1" t="s">
        <v>42</v>
      </c>
      <c r="C31" s="1">
        <v>183.11</v>
      </c>
      <c r="D31" s="1">
        <v>192.24</v>
      </c>
      <c r="E31" s="1">
        <v>9.13</v>
      </c>
      <c r="F31" s="1">
        <v>0.0</v>
      </c>
      <c r="G31" s="1">
        <v>9.13</v>
      </c>
      <c r="H31" s="1">
        <v>160.0</v>
      </c>
      <c r="I31" s="1">
        <v>17.52</v>
      </c>
      <c r="J31" s="1">
        <v>17.52</v>
      </c>
      <c r="K31" s="1" t="s">
        <v>43</v>
      </c>
      <c r="L31" s="1">
        <v>-160.0</v>
      </c>
      <c r="M31" s="1">
        <v>0.0</v>
      </c>
    </row>
    <row r="32">
      <c r="A32" s="1" t="s">
        <v>41</v>
      </c>
      <c r="B32" s="1" t="s">
        <v>42</v>
      </c>
      <c r="C32" s="1">
        <v>192.54</v>
      </c>
      <c r="D32" s="1">
        <v>198.99</v>
      </c>
      <c r="E32" s="1">
        <v>6.46</v>
      </c>
      <c r="F32" s="1">
        <v>0.0</v>
      </c>
      <c r="G32" s="1">
        <v>6.46</v>
      </c>
      <c r="H32" s="1">
        <v>160.0</v>
      </c>
      <c r="I32" s="1">
        <v>24.78</v>
      </c>
      <c r="J32" s="1">
        <v>24.78</v>
      </c>
      <c r="K32" s="1" t="s">
        <v>43</v>
      </c>
      <c r="L32" s="1">
        <v>-160.0</v>
      </c>
      <c r="M32" s="1">
        <v>0.0</v>
      </c>
    </row>
    <row r="33">
      <c r="A33" s="1" t="s">
        <v>41</v>
      </c>
      <c r="B33" s="1" t="s">
        <v>42</v>
      </c>
      <c r="C33" s="1">
        <v>199.49</v>
      </c>
      <c r="D33" s="1">
        <v>207.8</v>
      </c>
      <c r="E33" s="1">
        <v>8.3</v>
      </c>
      <c r="F33" s="1">
        <v>0.0</v>
      </c>
      <c r="G33" s="1">
        <v>8.3</v>
      </c>
      <c r="H33" s="1">
        <v>160.0</v>
      </c>
      <c r="I33" s="1">
        <v>19.27</v>
      </c>
      <c r="J33" s="1">
        <v>19.27</v>
      </c>
      <c r="K33" s="1" t="s">
        <v>43</v>
      </c>
      <c r="L33" s="1">
        <v>-160.0</v>
      </c>
      <c r="M33" s="1">
        <v>0.0</v>
      </c>
    </row>
    <row r="34">
      <c r="A34" s="1" t="s">
        <v>41</v>
      </c>
      <c r="B34" s="1" t="s">
        <v>42</v>
      </c>
      <c r="C34" s="1">
        <v>207.82</v>
      </c>
      <c r="D34" s="1">
        <v>213.11</v>
      </c>
      <c r="E34" s="1">
        <v>5.29</v>
      </c>
      <c r="F34" s="1">
        <v>0.0</v>
      </c>
      <c r="G34" s="1">
        <v>5.29</v>
      </c>
      <c r="H34" s="1">
        <v>160.0</v>
      </c>
      <c r="I34" s="1">
        <v>30.24</v>
      </c>
      <c r="J34" s="1">
        <v>30.24</v>
      </c>
      <c r="K34" s="1" t="s">
        <v>43</v>
      </c>
      <c r="L34" s="1">
        <v>-160.0</v>
      </c>
      <c r="M34" s="1">
        <v>0.0</v>
      </c>
    </row>
    <row r="35">
      <c r="A35" s="1" t="s">
        <v>41</v>
      </c>
      <c r="B35" s="1" t="s">
        <v>42</v>
      </c>
      <c r="C35" s="1">
        <v>213.77</v>
      </c>
      <c r="D35" s="1">
        <v>221.25</v>
      </c>
      <c r="E35" s="1">
        <v>7.48</v>
      </c>
      <c r="F35" s="1">
        <v>0.0</v>
      </c>
      <c r="G35" s="1">
        <v>7.48</v>
      </c>
      <c r="H35" s="1">
        <v>160.0</v>
      </c>
      <c r="I35" s="1">
        <v>21.4</v>
      </c>
      <c r="J35" s="1">
        <v>21.4</v>
      </c>
      <c r="K35" s="1" t="s">
        <v>43</v>
      </c>
      <c r="L35" s="1">
        <v>-160.0</v>
      </c>
      <c r="M35" s="1">
        <v>0.0</v>
      </c>
    </row>
    <row r="36">
      <c r="A36" s="1" t="s">
        <v>41</v>
      </c>
      <c r="B36" s="1" t="s">
        <v>42</v>
      </c>
      <c r="C36" s="1">
        <v>221.33</v>
      </c>
      <c r="D36" s="1">
        <v>225.34</v>
      </c>
      <c r="E36" s="1">
        <v>4.01</v>
      </c>
      <c r="F36" s="1">
        <v>0.0</v>
      </c>
      <c r="G36" s="1">
        <v>4.01</v>
      </c>
      <c r="H36" s="1">
        <v>160.0</v>
      </c>
      <c r="I36" s="1">
        <v>39.94</v>
      </c>
      <c r="J36" s="1">
        <v>39.94</v>
      </c>
      <c r="K36" s="1" t="s">
        <v>43</v>
      </c>
      <c r="L36" s="1">
        <v>-160.0</v>
      </c>
      <c r="M36" s="1">
        <v>0.0</v>
      </c>
    </row>
    <row r="37">
      <c r="A37" s="1" t="s">
        <v>41</v>
      </c>
      <c r="B37" s="1" t="s">
        <v>42</v>
      </c>
      <c r="C37" s="1">
        <v>225.47</v>
      </c>
      <c r="D37" s="1">
        <v>229.5</v>
      </c>
      <c r="E37" s="1">
        <v>4.03</v>
      </c>
      <c r="F37" s="1">
        <v>0.0</v>
      </c>
      <c r="G37" s="1">
        <v>4.03</v>
      </c>
      <c r="H37" s="1">
        <v>168.0</v>
      </c>
      <c r="I37" s="1">
        <v>41.72</v>
      </c>
      <c r="J37" s="1">
        <v>41.73</v>
      </c>
      <c r="K37" s="1" t="s">
        <v>44</v>
      </c>
      <c r="L37" s="1">
        <v>84.0</v>
      </c>
      <c r="M37" s="1">
        <v>84.0</v>
      </c>
    </row>
    <row r="38">
      <c r="A38" s="1" t="s">
        <v>41</v>
      </c>
      <c r="B38" s="1" t="s">
        <v>42</v>
      </c>
      <c r="C38" s="1">
        <v>230.15</v>
      </c>
      <c r="D38" s="1">
        <v>232.19</v>
      </c>
      <c r="E38" s="1">
        <v>2.03</v>
      </c>
      <c r="F38" s="1">
        <v>0.0</v>
      </c>
      <c r="G38" s="1">
        <v>2.03</v>
      </c>
      <c r="H38" s="1">
        <v>168.0</v>
      </c>
      <c r="I38" s="1">
        <v>82.72</v>
      </c>
      <c r="J38" s="1">
        <v>82.8</v>
      </c>
      <c r="K38" s="1" t="s">
        <v>44</v>
      </c>
      <c r="L38" s="1">
        <v>84.0</v>
      </c>
      <c r="M38" s="1">
        <v>84.0</v>
      </c>
    </row>
    <row r="39">
      <c r="A39" s="1" t="s">
        <v>41</v>
      </c>
      <c r="B39" s="1" t="s">
        <v>42</v>
      </c>
      <c r="C39" s="1">
        <v>232.5</v>
      </c>
      <c r="D39" s="1">
        <v>234.93</v>
      </c>
      <c r="E39" s="1">
        <v>2.43</v>
      </c>
      <c r="F39" s="1">
        <v>0.0</v>
      </c>
      <c r="G39" s="1">
        <v>2.43</v>
      </c>
      <c r="H39" s="1">
        <v>168.0</v>
      </c>
      <c r="I39" s="1">
        <v>69.06</v>
      </c>
      <c r="J39" s="1">
        <v>69.1</v>
      </c>
      <c r="K39" s="1" t="s">
        <v>44</v>
      </c>
      <c r="L39" s="1">
        <v>84.0</v>
      </c>
      <c r="M39" s="1">
        <v>84.0</v>
      </c>
    </row>
    <row r="40">
      <c r="A40" s="1" t="s">
        <v>41</v>
      </c>
      <c r="B40" s="1" t="s">
        <v>42</v>
      </c>
      <c r="C40" s="1">
        <v>235.08</v>
      </c>
      <c r="D40" s="1">
        <v>238.2</v>
      </c>
      <c r="E40" s="1">
        <v>3.12</v>
      </c>
      <c r="F40" s="1">
        <v>0.0</v>
      </c>
      <c r="G40" s="1">
        <v>3.12</v>
      </c>
      <c r="H40" s="1">
        <v>168.0</v>
      </c>
      <c r="I40" s="1">
        <v>53.9</v>
      </c>
      <c r="J40" s="1">
        <v>53.93</v>
      </c>
      <c r="K40" s="1" t="s">
        <v>44</v>
      </c>
      <c r="L40" s="1">
        <v>84.0</v>
      </c>
      <c r="M40" s="1">
        <v>84.0</v>
      </c>
    </row>
    <row r="41">
      <c r="A41" s="1" t="s">
        <v>41</v>
      </c>
      <c r="B41" s="1" t="s">
        <v>42</v>
      </c>
      <c r="C41" s="1">
        <v>238.45</v>
      </c>
      <c r="D41" s="1">
        <v>243.5</v>
      </c>
      <c r="E41" s="1">
        <v>5.05</v>
      </c>
      <c r="F41" s="1">
        <v>0.0</v>
      </c>
      <c r="G41" s="1">
        <v>5.05</v>
      </c>
      <c r="H41" s="1">
        <v>160.0</v>
      </c>
      <c r="I41" s="1">
        <v>31.68</v>
      </c>
      <c r="J41" s="1">
        <v>31.68</v>
      </c>
      <c r="K41" s="1" t="s">
        <v>43</v>
      </c>
      <c r="L41" s="1">
        <v>-160.0</v>
      </c>
      <c r="M41" s="1">
        <v>0.0</v>
      </c>
    </row>
    <row r="42">
      <c r="A42" s="1" t="s">
        <v>41</v>
      </c>
      <c r="B42" s="1" t="s">
        <v>42</v>
      </c>
      <c r="C42" s="1">
        <v>243.69</v>
      </c>
      <c r="D42" s="1">
        <v>251.45</v>
      </c>
      <c r="E42" s="1">
        <v>7.76</v>
      </c>
      <c r="F42" s="1">
        <v>0.0</v>
      </c>
      <c r="G42" s="1">
        <v>7.76</v>
      </c>
      <c r="H42" s="1">
        <v>160.0</v>
      </c>
      <c r="I42" s="1">
        <v>20.62</v>
      </c>
      <c r="J42" s="1">
        <v>20.62</v>
      </c>
      <c r="K42" s="1" t="s">
        <v>43</v>
      </c>
      <c r="L42" s="1">
        <v>-160.0</v>
      </c>
      <c r="M42" s="1">
        <v>0.0</v>
      </c>
    </row>
    <row r="43">
      <c r="A43" s="1" t="s">
        <v>41</v>
      </c>
      <c r="B43" s="1" t="s">
        <v>42</v>
      </c>
      <c r="C43" s="1">
        <v>251.59</v>
      </c>
      <c r="D43" s="1">
        <v>258.49</v>
      </c>
      <c r="E43" s="1">
        <v>6.9</v>
      </c>
      <c r="F43" s="1">
        <v>0.0</v>
      </c>
      <c r="G43" s="1">
        <v>6.9</v>
      </c>
      <c r="H43" s="1">
        <v>160.0</v>
      </c>
      <c r="I43" s="1">
        <v>23.18</v>
      </c>
      <c r="J43" s="1">
        <v>23.18</v>
      </c>
      <c r="K43" s="1" t="s">
        <v>43</v>
      </c>
      <c r="L43" s="1">
        <v>-160.0</v>
      </c>
      <c r="M43" s="1">
        <v>0.0</v>
      </c>
    </row>
    <row r="44">
      <c r="A44" s="1" t="s">
        <v>41</v>
      </c>
      <c r="B44" s="1" t="s">
        <v>42</v>
      </c>
      <c r="C44" s="1">
        <v>258.52</v>
      </c>
      <c r="D44" s="1">
        <v>265.71</v>
      </c>
      <c r="E44" s="1">
        <v>7.19</v>
      </c>
      <c r="F44" s="1">
        <v>0.0</v>
      </c>
      <c r="G44" s="1">
        <v>7.19</v>
      </c>
      <c r="H44" s="1">
        <v>160.0</v>
      </c>
      <c r="I44" s="1">
        <v>22.24</v>
      </c>
      <c r="J44" s="1">
        <v>22.24</v>
      </c>
      <c r="K44" s="1" t="s">
        <v>43</v>
      </c>
      <c r="L44" s="1">
        <v>-160.0</v>
      </c>
      <c r="M44" s="1">
        <v>0.0</v>
      </c>
    </row>
    <row r="45">
      <c r="A45" s="1" t="s">
        <v>41</v>
      </c>
      <c r="B45" s="1" t="s">
        <v>42</v>
      </c>
      <c r="C45" s="1">
        <v>265.91</v>
      </c>
      <c r="D45" s="1">
        <v>274.9</v>
      </c>
      <c r="E45" s="1">
        <v>8.99</v>
      </c>
      <c r="F45" s="1">
        <v>0.0</v>
      </c>
      <c r="G45" s="1">
        <v>8.99</v>
      </c>
      <c r="H45" s="1">
        <v>160.0</v>
      </c>
      <c r="I45" s="1">
        <v>17.79</v>
      </c>
      <c r="J45" s="1">
        <v>17.79</v>
      </c>
      <c r="K45" s="1" t="s">
        <v>43</v>
      </c>
      <c r="L45" s="1">
        <v>-160.0</v>
      </c>
      <c r="M45" s="1">
        <v>0.0</v>
      </c>
    </row>
    <row r="46">
      <c r="A46" s="1" t="s">
        <v>41</v>
      </c>
      <c r="B46" s="1" t="s">
        <v>42</v>
      </c>
      <c r="C46" s="1">
        <v>275.17</v>
      </c>
      <c r="D46" s="1">
        <v>281.13</v>
      </c>
      <c r="E46" s="1">
        <v>5.96</v>
      </c>
      <c r="F46" s="1">
        <v>0.0</v>
      </c>
      <c r="G46" s="1">
        <v>5.96</v>
      </c>
      <c r="H46" s="1">
        <v>160.0</v>
      </c>
      <c r="I46" s="1">
        <v>26.86</v>
      </c>
      <c r="J46" s="1">
        <v>26.86</v>
      </c>
      <c r="K46" s="1" t="s">
        <v>43</v>
      </c>
      <c r="L46" s="1">
        <v>-160.0</v>
      </c>
      <c r="M46" s="1">
        <v>0.0</v>
      </c>
    </row>
    <row r="47">
      <c r="A47" s="1" t="s">
        <v>41</v>
      </c>
      <c r="B47" s="1" t="s">
        <v>42</v>
      </c>
      <c r="C47" s="1">
        <v>281.33</v>
      </c>
      <c r="D47" s="1">
        <v>290.32</v>
      </c>
      <c r="E47" s="1">
        <v>8.99</v>
      </c>
      <c r="F47" s="1">
        <v>0.0</v>
      </c>
      <c r="G47" s="1">
        <v>8.99</v>
      </c>
      <c r="H47" s="1">
        <v>160.0</v>
      </c>
      <c r="I47" s="1">
        <v>17.79</v>
      </c>
      <c r="J47" s="1">
        <v>17.79</v>
      </c>
      <c r="K47" s="1" t="s">
        <v>43</v>
      </c>
      <c r="L47" s="1">
        <v>-160.0</v>
      </c>
      <c r="M47" s="1">
        <v>0.0</v>
      </c>
    </row>
    <row r="48">
      <c r="A48" s="1" t="s">
        <v>41</v>
      </c>
      <c r="B48" s="1" t="s">
        <v>42</v>
      </c>
      <c r="C48" s="1">
        <v>290.4</v>
      </c>
      <c r="D48" s="1">
        <v>298.2</v>
      </c>
      <c r="E48" s="1">
        <v>7.8</v>
      </c>
      <c r="F48" s="1">
        <v>0.0</v>
      </c>
      <c r="G48" s="1">
        <v>7.8</v>
      </c>
      <c r="H48" s="1">
        <v>160.0</v>
      </c>
      <c r="I48" s="1">
        <v>20.51</v>
      </c>
      <c r="J48" s="1">
        <v>20.51</v>
      </c>
      <c r="K48" s="1" t="s">
        <v>43</v>
      </c>
      <c r="L48" s="1">
        <v>-160.0</v>
      </c>
      <c r="M48" s="1">
        <v>0.0</v>
      </c>
    </row>
    <row r="49">
      <c r="A49" s="1" t="s">
        <v>41</v>
      </c>
      <c r="B49" s="1" t="s">
        <v>42</v>
      </c>
      <c r="C49" s="1">
        <v>298.51</v>
      </c>
      <c r="D49" s="1">
        <v>308.04</v>
      </c>
      <c r="E49" s="1">
        <v>9.53</v>
      </c>
      <c r="F49" s="1">
        <v>0.0</v>
      </c>
      <c r="G49" s="1">
        <v>9.53</v>
      </c>
      <c r="H49" s="1">
        <v>160.0</v>
      </c>
      <c r="I49" s="1">
        <v>16.79</v>
      </c>
      <c r="J49" s="1">
        <v>16.79</v>
      </c>
      <c r="K49" s="1" t="s">
        <v>43</v>
      </c>
      <c r="L49" s="1">
        <v>-160.0</v>
      </c>
      <c r="M49" s="1">
        <v>0.0</v>
      </c>
    </row>
    <row r="50">
      <c r="A50" s="1" t="s">
        <v>41</v>
      </c>
      <c r="B50" s="1" t="s">
        <v>42</v>
      </c>
      <c r="C50" s="1">
        <v>308.13</v>
      </c>
      <c r="D50" s="1">
        <v>310.77</v>
      </c>
      <c r="E50" s="1">
        <v>2.64</v>
      </c>
      <c r="F50" s="1">
        <v>0.0</v>
      </c>
      <c r="G50" s="1">
        <v>2.64</v>
      </c>
      <c r="H50" s="1">
        <v>168.0</v>
      </c>
      <c r="I50" s="1">
        <v>63.58</v>
      </c>
      <c r="J50" s="1">
        <v>63.62</v>
      </c>
      <c r="K50" s="1" t="s">
        <v>44</v>
      </c>
      <c r="L50" s="1">
        <v>84.0</v>
      </c>
      <c r="M50" s="1">
        <v>84.0</v>
      </c>
    </row>
    <row r="51">
      <c r="A51" s="1" t="s">
        <v>41</v>
      </c>
      <c r="B51" s="1" t="s">
        <v>42</v>
      </c>
      <c r="C51" s="1">
        <v>310.95</v>
      </c>
      <c r="D51" s="1">
        <v>314.28</v>
      </c>
      <c r="E51" s="1">
        <v>3.33</v>
      </c>
      <c r="F51" s="1">
        <v>0.0</v>
      </c>
      <c r="G51" s="1">
        <v>3.33</v>
      </c>
      <c r="H51" s="1">
        <v>168.0</v>
      </c>
      <c r="I51" s="1">
        <v>50.5</v>
      </c>
      <c r="J51" s="1">
        <v>50.52</v>
      </c>
      <c r="K51" s="1" t="s">
        <v>44</v>
      </c>
      <c r="L51" s="1">
        <v>84.0</v>
      </c>
      <c r="M51" s="1">
        <v>84.0</v>
      </c>
    </row>
    <row r="52">
      <c r="A52" s="1" t="s">
        <v>41</v>
      </c>
      <c r="B52" s="1" t="s">
        <v>42</v>
      </c>
      <c r="C52" s="1">
        <v>314.6</v>
      </c>
      <c r="D52" s="1">
        <v>316.69</v>
      </c>
      <c r="E52" s="1">
        <v>2.09</v>
      </c>
      <c r="F52" s="1">
        <v>0.0</v>
      </c>
      <c r="G52" s="1">
        <v>2.08</v>
      </c>
      <c r="H52" s="1">
        <v>168.0</v>
      </c>
      <c r="I52" s="1">
        <v>80.52</v>
      </c>
      <c r="J52" s="1">
        <v>80.58</v>
      </c>
      <c r="K52" s="1" t="s">
        <v>44</v>
      </c>
      <c r="L52" s="1">
        <v>84.0</v>
      </c>
      <c r="M52" s="1">
        <v>84.0</v>
      </c>
    </row>
    <row r="53">
      <c r="A53" s="1" t="s">
        <v>41</v>
      </c>
      <c r="B53" s="1" t="s">
        <v>42</v>
      </c>
      <c r="C53" s="1">
        <v>316.95</v>
      </c>
      <c r="D53" s="1">
        <v>319.25</v>
      </c>
      <c r="E53" s="1">
        <v>2.3</v>
      </c>
      <c r="F53" s="1">
        <v>0.0</v>
      </c>
      <c r="G53" s="1">
        <v>2.3</v>
      </c>
      <c r="H53" s="1">
        <v>168.0</v>
      </c>
      <c r="I53" s="1">
        <v>73.07</v>
      </c>
      <c r="J53" s="1">
        <v>73.12</v>
      </c>
      <c r="K53" s="1" t="s">
        <v>44</v>
      </c>
      <c r="L53" s="1">
        <v>84.0</v>
      </c>
      <c r="M53" s="1">
        <v>84.0</v>
      </c>
    </row>
    <row r="54">
      <c r="A54" s="1" t="s">
        <v>41</v>
      </c>
      <c r="B54" s="1" t="s">
        <v>42</v>
      </c>
      <c r="C54" s="1">
        <v>319.55</v>
      </c>
      <c r="D54" s="1">
        <v>327.14</v>
      </c>
      <c r="E54" s="1">
        <v>7.59</v>
      </c>
      <c r="F54" s="1">
        <v>0.0</v>
      </c>
      <c r="G54" s="1">
        <v>7.59</v>
      </c>
      <c r="H54" s="1">
        <v>160.0</v>
      </c>
      <c r="I54" s="1">
        <v>21.07</v>
      </c>
      <c r="J54" s="1">
        <v>21.07</v>
      </c>
      <c r="K54" s="1" t="s">
        <v>43</v>
      </c>
      <c r="L54" s="1">
        <v>-160.0</v>
      </c>
      <c r="M54" s="1">
        <v>0.0</v>
      </c>
    </row>
    <row r="55">
      <c r="A55" s="1" t="s">
        <v>41</v>
      </c>
      <c r="B55" s="1" t="s">
        <v>42</v>
      </c>
      <c r="C55" s="1">
        <v>327.19</v>
      </c>
      <c r="D55" s="1">
        <v>335.92</v>
      </c>
      <c r="E55" s="1">
        <v>8.73</v>
      </c>
      <c r="F55" s="1">
        <v>0.0</v>
      </c>
      <c r="G55" s="1">
        <v>8.73</v>
      </c>
      <c r="H55" s="1">
        <v>160.0</v>
      </c>
      <c r="I55" s="1">
        <v>18.33</v>
      </c>
      <c r="J55" s="1">
        <v>18.33</v>
      </c>
      <c r="K55" s="1" t="s">
        <v>43</v>
      </c>
      <c r="L55" s="1">
        <v>-160.0</v>
      </c>
      <c r="M55" s="1">
        <v>0.0</v>
      </c>
    </row>
    <row r="56">
      <c r="A56" s="1" t="s">
        <v>41</v>
      </c>
      <c r="B56" s="1" t="s">
        <v>42</v>
      </c>
      <c r="C56" s="1">
        <v>336.09</v>
      </c>
      <c r="D56" s="1">
        <v>344.85</v>
      </c>
      <c r="E56" s="1">
        <v>8.75</v>
      </c>
      <c r="F56" s="1">
        <v>0.0</v>
      </c>
      <c r="G56" s="1">
        <v>8.75</v>
      </c>
      <c r="H56" s="1">
        <v>160.0</v>
      </c>
      <c r="I56" s="1">
        <v>18.28</v>
      </c>
      <c r="J56" s="1">
        <v>18.28</v>
      </c>
      <c r="K56" s="1" t="s">
        <v>43</v>
      </c>
      <c r="L56" s="1">
        <v>-160.0</v>
      </c>
      <c r="M56" s="1">
        <v>0.0</v>
      </c>
    </row>
    <row r="57">
      <c r="A57" s="1" t="s">
        <v>41</v>
      </c>
      <c r="B57" s="1" t="s">
        <v>42</v>
      </c>
      <c r="C57" s="1">
        <v>345.14</v>
      </c>
      <c r="D57" s="1">
        <v>351.3</v>
      </c>
      <c r="E57" s="1">
        <v>6.16</v>
      </c>
      <c r="F57" s="1">
        <v>0.0</v>
      </c>
      <c r="G57" s="1">
        <v>6.16</v>
      </c>
      <c r="H57" s="1">
        <v>160.0</v>
      </c>
      <c r="I57" s="1">
        <v>25.97</v>
      </c>
      <c r="J57" s="1">
        <v>25.97</v>
      </c>
      <c r="K57" s="1" t="s">
        <v>43</v>
      </c>
      <c r="L57" s="1">
        <v>-160.0</v>
      </c>
      <c r="M57" s="1">
        <v>0.0</v>
      </c>
    </row>
    <row r="58">
      <c r="A58" s="1" t="s">
        <v>41</v>
      </c>
      <c r="B58" s="1" t="s">
        <v>42</v>
      </c>
      <c r="C58" s="1">
        <v>351.34</v>
      </c>
      <c r="D58" s="1">
        <v>356.47</v>
      </c>
      <c r="E58" s="1">
        <v>5.13</v>
      </c>
      <c r="F58" s="1">
        <v>0.0</v>
      </c>
      <c r="G58" s="1">
        <v>5.13</v>
      </c>
      <c r="H58" s="1">
        <v>160.0</v>
      </c>
      <c r="I58" s="1">
        <v>31.21</v>
      </c>
      <c r="J58" s="1">
        <v>31.21</v>
      </c>
      <c r="K58" s="1" t="s">
        <v>43</v>
      </c>
      <c r="L58" s="1">
        <v>-160.0</v>
      </c>
      <c r="M58" s="1">
        <v>0.0</v>
      </c>
    </row>
    <row r="59">
      <c r="A59" s="1" t="s">
        <v>41</v>
      </c>
      <c r="B59" s="1" t="s">
        <v>42</v>
      </c>
      <c r="C59" s="1">
        <v>356.69</v>
      </c>
      <c r="D59" s="1">
        <v>364.59</v>
      </c>
      <c r="E59" s="1">
        <v>7.89</v>
      </c>
      <c r="F59" s="1">
        <v>0.0</v>
      </c>
      <c r="G59" s="1">
        <v>7.89</v>
      </c>
      <c r="H59" s="1">
        <v>160.0</v>
      </c>
      <c r="I59" s="1">
        <v>20.27</v>
      </c>
      <c r="J59" s="1">
        <v>20.27</v>
      </c>
      <c r="K59" s="1" t="s">
        <v>43</v>
      </c>
      <c r="L59" s="1">
        <v>-160.0</v>
      </c>
      <c r="M59" s="1">
        <v>0.0</v>
      </c>
    </row>
    <row r="60">
      <c r="A60" s="1" t="s">
        <v>41</v>
      </c>
      <c r="B60" s="1" t="s">
        <v>42</v>
      </c>
      <c r="C60" s="1">
        <v>364.68</v>
      </c>
      <c r="D60" s="1">
        <v>373.75</v>
      </c>
      <c r="E60" s="1">
        <v>9.06</v>
      </c>
      <c r="F60" s="1">
        <v>0.0</v>
      </c>
      <c r="G60" s="1">
        <v>9.06</v>
      </c>
      <c r="H60" s="1">
        <v>160.0</v>
      </c>
      <c r="I60" s="1">
        <v>17.65</v>
      </c>
      <c r="J60" s="1">
        <v>17.65</v>
      </c>
      <c r="K60" s="1" t="s">
        <v>43</v>
      </c>
      <c r="L60" s="1">
        <v>-160.0</v>
      </c>
      <c r="M60" s="1">
        <v>0.0</v>
      </c>
    </row>
    <row r="61">
      <c r="A61" s="1" t="s">
        <v>41</v>
      </c>
      <c r="B61" s="1" t="s">
        <v>42</v>
      </c>
      <c r="C61" s="1">
        <v>373.76</v>
      </c>
      <c r="D61" s="1">
        <v>379.99</v>
      </c>
      <c r="E61" s="1">
        <v>6.23</v>
      </c>
      <c r="F61" s="1">
        <v>0.0</v>
      </c>
      <c r="G61" s="1">
        <v>6.23</v>
      </c>
      <c r="H61" s="1">
        <v>160.0</v>
      </c>
      <c r="I61" s="1">
        <v>25.67</v>
      </c>
      <c r="J61" s="1">
        <v>25.67</v>
      </c>
      <c r="K61" s="1" t="s">
        <v>43</v>
      </c>
      <c r="L61" s="1">
        <v>-160.0</v>
      </c>
      <c r="M61" s="1">
        <v>0.0</v>
      </c>
    </row>
    <row r="62">
      <c r="A62" s="1" t="s">
        <v>41</v>
      </c>
      <c r="B62" s="1" t="s">
        <v>42</v>
      </c>
      <c r="C62" s="1">
        <v>380.07</v>
      </c>
      <c r="D62" s="1">
        <v>387.87</v>
      </c>
      <c r="E62" s="1">
        <v>7.79</v>
      </c>
      <c r="F62" s="1">
        <v>0.0</v>
      </c>
      <c r="G62" s="1">
        <v>7.79</v>
      </c>
      <c r="H62" s="1">
        <v>160.0</v>
      </c>
      <c r="I62" s="1">
        <v>20.53</v>
      </c>
      <c r="J62" s="1">
        <v>20.53</v>
      </c>
      <c r="K62" s="1" t="s">
        <v>43</v>
      </c>
      <c r="L62" s="1">
        <v>-160.0</v>
      </c>
      <c r="M62" s="1">
        <v>0.0</v>
      </c>
    </row>
    <row r="63">
      <c r="A63" s="1" t="s">
        <v>41</v>
      </c>
      <c r="B63" s="1" t="s">
        <v>42</v>
      </c>
      <c r="C63" s="1">
        <v>388.04</v>
      </c>
      <c r="D63" s="1">
        <v>390.61</v>
      </c>
      <c r="E63" s="1">
        <v>2.58</v>
      </c>
      <c r="F63" s="1">
        <v>0.0</v>
      </c>
      <c r="G63" s="1">
        <v>2.57</v>
      </c>
      <c r="H63" s="1">
        <v>168.0</v>
      </c>
      <c r="I63" s="1">
        <v>65.24</v>
      </c>
      <c r="J63" s="1">
        <v>65.28</v>
      </c>
      <c r="K63" s="1" t="s">
        <v>44</v>
      </c>
      <c r="L63" s="1">
        <v>84.0</v>
      </c>
      <c r="M63" s="1">
        <v>84.0</v>
      </c>
    </row>
    <row r="64">
      <c r="A64" s="1" t="s">
        <v>41</v>
      </c>
      <c r="B64" s="1" t="s">
        <v>42</v>
      </c>
      <c r="C64" s="1">
        <v>391.26</v>
      </c>
      <c r="D64" s="1">
        <v>393.92</v>
      </c>
      <c r="E64" s="1">
        <v>2.66</v>
      </c>
      <c r="F64" s="1">
        <v>0.0</v>
      </c>
      <c r="G64" s="1">
        <v>2.66</v>
      </c>
      <c r="H64" s="1">
        <v>168.0</v>
      </c>
      <c r="I64" s="1">
        <v>63.23</v>
      </c>
      <c r="J64" s="1">
        <v>63.26</v>
      </c>
      <c r="K64" s="1" t="s">
        <v>44</v>
      </c>
      <c r="L64" s="1">
        <v>84.0</v>
      </c>
      <c r="M64" s="1">
        <v>84.0</v>
      </c>
    </row>
    <row r="65">
      <c r="A65" s="1" t="s">
        <v>41</v>
      </c>
      <c r="B65" s="1" t="s">
        <v>42</v>
      </c>
      <c r="C65" s="1">
        <v>394.07</v>
      </c>
      <c r="D65" s="1">
        <v>396.53</v>
      </c>
      <c r="E65" s="1">
        <v>2.46</v>
      </c>
      <c r="F65" s="1">
        <v>0.0</v>
      </c>
      <c r="G65" s="1">
        <v>2.46</v>
      </c>
      <c r="H65" s="1">
        <v>168.0</v>
      </c>
      <c r="I65" s="1">
        <v>68.33</v>
      </c>
      <c r="J65" s="1">
        <v>68.37</v>
      </c>
      <c r="K65" s="1" t="s">
        <v>44</v>
      </c>
      <c r="L65" s="1">
        <v>84.0</v>
      </c>
      <c r="M65" s="1">
        <v>84.0</v>
      </c>
    </row>
    <row r="66">
      <c r="A66" s="1" t="s">
        <v>41</v>
      </c>
      <c r="B66" s="1" t="s">
        <v>42</v>
      </c>
      <c r="C66" s="1">
        <v>396.76</v>
      </c>
      <c r="D66" s="1">
        <v>399.19</v>
      </c>
      <c r="E66" s="1">
        <v>2.42</v>
      </c>
      <c r="F66" s="1">
        <v>0.0</v>
      </c>
      <c r="G66" s="1">
        <v>2.42</v>
      </c>
      <c r="H66" s="1">
        <v>168.0</v>
      </c>
      <c r="I66" s="1">
        <v>69.39</v>
      </c>
      <c r="J66" s="1">
        <v>69.45</v>
      </c>
      <c r="K66" s="1" t="s">
        <v>44</v>
      </c>
      <c r="L66" s="1">
        <v>84.0</v>
      </c>
      <c r="M66" s="1">
        <v>84.0</v>
      </c>
    </row>
    <row r="67">
      <c r="A67" s="1" t="s">
        <v>41</v>
      </c>
      <c r="B67" s="1" t="s">
        <v>42</v>
      </c>
      <c r="C67" s="1">
        <v>399.5</v>
      </c>
      <c r="D67" s="1">
        <v>403.62</v>
      </c>
      <c r="E67" s="1">
        <v>4.12</v>
      </c>
      <c r="F67" s="1">
        <v>0.0</v>
      </c>
      <c r="G67" s="1">
        <v>4.12</v>
      </c>
      <c r="H67" s="1">
        <v>160.0</v>
      </c>
      <c r="I67" s="1">
        <v>38.79</v>
      </c>
      <c r="J67" s="1">
        <v>38.79</v>
      </c>
      <c r="K67" s="1" t="s">
        <v>43</v>
      </c>
      <c r="L67" s="1">
        <v>-160.0</v>
      </c>
      <c r="M67" s="1">
        <v>0.0</v>
      </c>
    </row>
    <row r="68">
      <c r="A68" s="1" t="s">
        <v>41</v>
      </c>
      <c r="B68" s="1" t="s">
        <v>42</v>
      </c>
      <c r="C68" s="1">
        <v>403.69</v>
      </c>
      <c r="D68" s="1">
        <v>413.17</v>
      </c>
      <c r="E68" s="1">
        <v>9.48</v>
      </c>
      <c r="F68" s="1">
        <v>0.0</v>
      </c>
      <c r="G68" s="1">
        <v>9.48</v>
      </c>
      <c r="H68" s="1">
        <v>160.0</v>
      </c>
      <c r="I68" s="1">
        <v>16.88</v>
      </c>
      <c r="J68" s="1">
        <v>16.88</v>
      </c>
      <c r="K68" s="1" t="s">
        <v>43</v>
      </c>
      <c r="L68" s="1">
        <v>-160.0</v>
      </c>
      <c r="M68" s="1">
        <v>0.0</v>
      </c>
    </row>
    <row r="69">
      <c r="A69" s="1" t="s">
        <v>41</v>
      </c>
      <c r="B69" s="1" t="s">
        <v>42</v>
      </c>
      <c r="C69" s="1">
        <v>413.2</v>
      </c>
      <c r="D69" s="1">
        <v>422.57</v>
      </c>
      <c r="E69" s="1">
        <v>9.37</v>
      </c>
      <c r="F69" s="1">
        <v>0.0</v>
      </c>
      <c r="G69" s="1">
        <v>9.37</v>
      </c>
      <c r="H69" s="1">
        <v>160.0</v>
      </c>
      <c r="I69" s="1">
        <v>17.08</v>
      </c>
      <c r="J69" s="1">
        <v>17.08</v>
      </c>
      <c r="K69" s="1" t="s">
        <v>43</v>
      </c>
      <c r="L69" s="1">
        <v>-160.0</v>
      </c>
      <c r="M69" s="1">
        <v>0.0</v>
      </c>
    </row>
    <row r="70">
      <c r="A70" s="1" t="s">
        <v>41</v>
      </c>
      <c r="B70" s="1" t="s">
        <v>42</v>
      </c>
      <c r="C70" s="1">
        <v>422.64</v>
      </c>
      <c r="D70" s="1">
        <v>429.93</v>
      </c>
      <c r="E70" s="1">
        <v>7.29</v>
      </c>
      <c r="F70" s="1">
        <v>0.0</v>
      </c>
      <c r="G70" s="1">
        <v>7.29</v>
      </c>
      <c r="H70" s="1">
        <v>160.0</v>
      </c>
      <c r="I70" s="1">
        <v>21.95</v>
      </c>
      <c r="J70" s="1">
        <v>21.95</v>
      </c>
      <c r="K70" s="1" t="s">
        <v>43</v>
      </c>
      <c r="L70" s="1">
        <v>-160.0</v>
      </c>
      <c r="M70" s="1">
        <v>0.0</v>
      </c>
    </row>
    <row r="71">
      <c r="A71" s="1" t="s">
        <v>41</v>
      </c>
      <c r="B71" s="1" t="s">
        <v>42</v>
      </c>
      <c r="C71" s="1">
        <v>429.96</v>
      </c>
      <c r="D71" s="1">
        <v>436.13</v>
      </c>
      <c r="E71" s="1">
        <v>6.18</v>
      </c>
      <c r="F71" s="1">
        <v>0.0</v>
      </c>
      <c r="G71" s="1">
        <v>6.18</v>
      </c>
      <c r="H71" s="1">
        <v>160.0</v>
      </c>
      <c r="I71" s="1">
        <v>25.9</v>
      </c>
      <c r="J71" s="1">
        <v>25.9</v>
      </c>
      <c r="K71" s="1" t="s">
        <v>43</v>
      </c>
      <c r="L71" s="1">
        <v>-160.0</v>
      </c>
      <c r="M71" s="1">
        <v>0.0</v>
      </c>
    </row>
    <row r="72">
      <c r="A72" s="1" t="s">
        <v>41</v>
      </c>
      <c r="B72" s="1" t="s">
        <v>42</v>
      </c>
      <c r="C72" s="1">
        <v>436.16</v>
      </c>
      <c r="D72" s="1">
        <v>445.65</v>
      </c>
      <c r="E72" s="1">
        <v>9.5</v>
      </c>
      <c r="F72" s="1">
        <v>0.0</v>
      </c>
      <c r="G72" s="1">
        <v>9.5</v>
      </c>
      <c r="H72" s="1">
        <v>160.0</v>
      </c>
      <c r="I72" s="1">
        <v>16.85</v>
      </c>
      <c r="J72" s="1">
        <v>16.85</v>
      </c>
      <c r="K72" s="1" t="s">
        <v>43</v>
      </c>
      <c r="L72" s="1">
        <v>-160.0</v>
      </c>
      <c r="M72" s="1">
        <v>0.0</v>
      </c>
    </row>
    <row r="73">
      <c r="A73" s="1" t="s">
        <v>41</v>
      </c>
      <c r="B73" s="1" t="s">
        <v>42</v>
      </c>
      <c r="C73" s="1">
        <v>445.67</v>
      </c>
      <c r="D73" s="1">
        <v>456.51</v>
      </c>
      <c r="E73" s="1">
        <v>10.84</v>
      </c>
      <c r="F73" s="1">
        <v>0.0</v>
      </c>
      <c r="G73" s="1">
        <v>10.84</v>
      </c>
      <c r="H73" s="1">
        <v>160.0</v>
      </c>
      <c r="I73" s="1">
        <v>14.76</v>
      </c>
      <c r="J73" s="1">
        <v>14.76</v>
      </c>
      <c r="K73" s="1" t="s">
        <v>43</v>
      </c>
      <c r="L73" s="1">
        <v>-160.0</v>
      </c>
      <c r="M73" s="1">
        <v>0.0</v>
      </c>
    </row>
    <row r="74">
      <c r="A74" s="1" t="s">
        <v>41</v>
      </c>
      <c r="B74" s="1" t="s">
        <v>42</v>
      </c>
      <c r="C74" s="1">
        <v>456.53</v>
      </c>
      <c r="D74" s="1">
        <v>466.86</v>
      </c>
      <c r="E74" s="1">
        <v>10.33</v>
      </c>
      <c r="F74" s="1">
        <v>0.0</v>
      </c>
      <c r="G74" s="1">
        <v>10.33</v>
      </c>
      <c r="H74" s="1">
        <v>160.0</v>
      </c>
      <c r="I74" s="1">
        <v>15.49</v>
      </c>
      <c r="J74" s="1">
        <v>15.49</v>
      </c>
      <c r="K74" s="1" t="s">
        <v>43</v>
      </c>
      <c r="L74" s="1">
        <v>-160.0</v>
      </c>
      <c r="M74" s="1">
        <v>0.0</v>
      </c>
    </row>
    <row r="75">
      <c r="A75" s="1" t="s">
        <v>41</v>
      </c>
      <c r="B75" s="1" t="s">
        <v>42</v>
      </c>
      <c r="C75" s="1">
        <v>466.9</v>
      </c>
      <c r="D75" s="1">
        <v>473.35</v>
      </c>
      <c r="E75" s="1">
        <v>6.44</v>
      </c>
      <c r="F75" s="1">
        <v>0.0</v>
      </c>
      <c r="G75" s="1">
        <v>6.44</v>
      </c>
      <c r="H75" s="1">
        <v>160.0</v>
      </c>
      <c r="I75" s="1">
        <v>24.83</v>
      </c>
      <c r="J75" s="1">
        <v>24.83</v>
      </c>
      <c r="K75" s="1" t="s">
        <v>43</v>
      </c>
      <c r="L75" s="1">
        <v>-160.0</v>
      </c>
      <c r="M75" s="1">
        <v>0.0</v>
      </c>
    </row>
    <row r="76">
      <c r="A76" s="1" t="s">
        <v>41</v>
      </c>
      <c r="B76" s="1" t="s">
        <v>42</v>
      </c>
      <c r="C76" s="1">
        <v>473.36</v>
      </c>
      <c r="D76" s="1">
        <v>476.12</v>
      </c>
      <c r="E76" s="1">
        <v>2.76</v>
      </c>
      <c r="F76" s="1">
        <v>0.0</v>
      </c>
      <c r="G76" s="1">
        <v>2.76</v>
      </c>
      <c r="H76" s="1">
        <v>168.0</v>
      </c>
      <c r="I76" s="1">
        <v>60.94</v>
      </c>
      <c r="J76" s="1">
        <v>60.97</v>
      </c>
      <c r="K76" s="1" t="s">
        <v>44</v>
      </c>
      <c r="L76" s="1">
        <v>84.0</v>
      </c>
      <c r="M76" s="1">
        <v>84.0</v>
      </c>
    </row>
    <row r="77">
      <c r="A77" s="1" t="s">
        <v>41</v>
      </c>
      <c r="B77" s="1" t="s">
        <v>42</v>
      </c>
      <c r="C77" s="1">
        <v>476.3</v>
      </c>
      <c r="D77" s="1">
        <v>478.58</v>
      </c>
      <c r="E77" s="1">
        <v>2.27</v>
      </c>
      <c r="F77" s="1">
        <v>0.0</v>
      </c>
      <c r="G77" s="1">
        <v>2.27</v>
      </c>
      <c r="H77" s="1">
        <v>168.0</v>
      </c>
      <c r="I77" s="1">
        <v>73.86</v>
      </c>
      <c r="J77" s="1">
        <v>73.91</v>
      </c>
      <c r="K77" s="1" t="s">
        <v>44</v>
      </c>
      <c r="L77" s="1">
        <v>84.0</v>
      </c>
      <c r="M77" s="1">
        <v>84.0</v>
      </c>
    </row>
    <row r="78">
      <c r="A78" s="1" t="s">
        <v>41</v>
      </c>
      <c r="B78" s="1" t="s">
        <v>42</v>
      </c>
      <c r="C78" s="1">
        <v>478.73</v>
      </c>
      <c r="D78" s="1">
        <v>482.01</v>
      </c>
      <c r="E78" s="1">
        <v>3.28</v>
      </c>
      <c r="F78" s="1">
        <v>0.0</v>
      </c>
      <c r="G78" s="1">
        <v>3.28</v>
      </c>
      <c r="H78" s="1">
        <v>168.0</v>
      </c>
      <c r="I78" s="1">
        <v>51.2</v>
      </c>
      <c r="J78" s="1">
        <v>51.22</v>
      </c>
      <c r="K78" s="1" t="s">
        <v>44</v>
      </c>
      <c r="L78" s="1">
        <v>84.0</v>
      </c>
      <c r="M78" s="1">
        <v>84.0</v>
      </c>
    </row>
    <row r="79">
      <c r="A79" s="1" t="s">
        <v>41</v>
      </c>
      <c r="B79" s="1" t="s">
        <v>42</v>
      </c>
      <c r="C79" s="1">
        <v>482.43</v>
      </c>
      <c r="D79" s="1">
        <v>484.5</v>
      </c>
      <c r="E79" s="1">
        <v>2.07</v>
      </c>
      <c r="F79" s="1">
        <v>0.0</v>
      </c>
      <c r="G79" s="1">
        <v>2.07</v>
      </c>
      <c r="H79" s="1">
        <v>168.0</v>
      </c>
      <c r="I79" s="1">
        <v>81.07</v>
      </c>
      <c r="J79" s="1">
        <v>81.13</v>
      </c>
      <c r="K79" s="1" t="s">
        <v>44</v>
      </c>
      <c r="L79" s="1">
        <v>84.0</v>
      </c>
      <c r="M79" s="1">
        <v>84.0</v>
      </c>
    </row>
    <row r="80">
      <c r="A80" s="1" t="s">
        <v>41</v>
      </c>
      <c r="B80" s="1" t="s">
        <v>42</v>
      </c>
      <c r="C80" s="1">
        <v>484.66</v>
      </c>
      <c r="D80" s="1">
        <v>492.85</v>
      </c>
      <c r="E80" s="1">
        <v>8.19</v>
      </c>
      <c r="F80" s="1">
        <v>0.0</v>
      </c>
      <c r="G80" s="1">
        <v>8.19</v>
      </c>
      <c r="H80" s="1">
        <v>160.0</v>
      </c>
      <c r="I80" s="1">
        <v>19.54</v>
      </c>
      <c r="J80" s="1">
        <v>19.54</v>
      </c>
      <c r="K80" s="1" t="s">
        <v>43</v>
      </c>
      <c r="L80" s="1">
        <v>-160.0</v>
      </c>
      <c r="M80" s="1">
        <v>0.0</v>
      </c>
    </row>
    <row r="81">
      <c r="A81" s="1" t="s">
        <v>41</v>
      </c>
      <c r="B81" s="1" t="s">
        <v>42</v>
      </c>
      <c r="C81" s="1">
        <v>492.88</v>
      </c>
      <c r="D81" s="1">
        <v>502.13</v>
      </c>
      <c r="E81" s="1">
        <v>9.25</v>
      </c>
      <c r="F81" s="1">
        <v>0.0</v>
      </c>
      <c r="G81" s="1">
        <v>9.25</v>
      </c>
      <c r="H81" s="1">
        <v>160.0</v>
      </c>
      <c r="I81" s="1">
        <v>17.3</v>
      </c>
      <c r="J81" s="1">
        <v>17.3</v>
      </c>
      <c r="K81" s="1" t="s">
        <v>43</v>
      </c>
      <c r="L81" s="1">
        <v>-160.0</v>
      </c>
      <c r="M81" s="1">
        <v>0.0</v>
      </c>
    </row>
    <row r="82">
      <c r="A82" s="1" t="s">
        <v>41</v>
      </c>
      <c r="B82" s="1" t="s">
        <v>42</v>
      </c>
      <c r="C82" s="1">
        <v>502.21</v>
      </c>
      <c r="D82" s="1">
        <v>510.7</v>
      </c>
      <c r="E82" s="1">
        <v>8.49</v>
      </c>
      <c r="F82" s="1">
        <v>0.0</v>
      </c>
      <c r="G82" s="1">
        <v>8.49</v>
      </c>
      <c r="H82" s="1">
        <v>160.0</v>
      </c>
      <c r="I82" s="1">
        <v>18.84</v>
      </c>
      <c r="J82" s="1">
        <v>18.84</v>
      </c>
      <c r="K82" s="1" t="s">
        <v>43</v>
      </c>
      <c r="L82" s="1">
        <v>-160.0</v>
      </c>
      <c r="M82" s="1">
        <v>0.0</v>
      </c>
    </row>
    <row r="83">
      <c r="A83" s="1" t="s">
        <v>41</v>
      </c>
      <c r="B83" s="1" t="s">
        <v>42</v>
      </c>
      <c r="C83" s="1">
        <v>510.78</v>
      </c>
      <c r="D83" s="1">
        <v>520.81</v>
      </c>
      <c r="E83" s="1">
        <v>10.03</v>
      </c>
      <c r="F83" s="1">
        <v>0.0</v>
      </c>
      <c r="G83" s="1">
        <v>10.03</v>
      </c>
      <c r="H83" s="1">
        <v>160.0</v>
      </c>
      <c r="I83" s="1">
        <v>15.95</v>
      </c>
      <c r="J83" s="1">
        <v>15.95</v>
      </c>
      <c r="K83" s="1" t="s">
        <v>43</v>
      </c>
      <c r="L83" s="1">
        <v>-160.0</v>
      </c>
      <c r="M83" s="1">
        <v>0.0</v>
      </c>
    </row>
    <row r="84">
      <c r="A84" s="1" t="s">
        <v>41</v>
      </c>
      <c r="B84" s="1" t="s">
        <v>42</v>
      </c>
      <c r="C84" s="1">
        <v>520.97</v>
      </c>
      <c r="D84" s="1">
        <v>528.32</v>
      </c>
      <c r="E84" s="1">
        <v>7.34</v>
      </c>
      <c r="F84" s="1">
        <v>0.0</v>
      </c>
      <c r="G84" s="1">
        <v>7.34</v>
      </c>
      <c r="H84" s="1">
        <v>160.0</v>
      </c>
      <c r="I84" s="1">
        <v>21.8</v>
      </c>
      <c r="J84" s="1">
        <v>21.8</v>
      </c>
      <c r="K84" s="1" t="s">
        <v>43</v>
      </c>
      <c r="L84" s="1">
        <v>-160.0</v>
      </c>
      <c r="M84" s="1">
        <v>0.0</v>
      </c>
    </row>
    <row r="85">
      <c r="A85" s="1" t="s">
        <v>41</v>
      </c>
      <c r="B85" s="1" t="s">
        <v>42</v>
      </c>
      <c r="C85" s="1">
        <v>528.37</v>
      </c>
      <c r="D85" s="1">
        <v>536.54</v>
      </c>
      <c r="E85" s="1">
        <v>8.17</v>
      </c>
      <c r="F85" s="1">
        <v>0.0</v>
      </c>
      <c r="G85" s="1">
        <v>8.17</v>
      </c>
      <c r="H85" s="1">
        <v>160.0</v>
      </c>
      <c r="I85" s="1">
        <v>19.59</v>
      </c>
      <c r="J85" s="1">
        <v>19.59</v>
      </c>
      <c r="K85" s="1" t="s">
        <v>43</v>
      </c>
      <c r="L85" s="1">
        <v>-160.0</v>
      </c>
      <c r="M85" s="1">
        <v>0.0</v>
      </c>
    </row>
    <row r="86">
      <c r="A86" s="1" t="s">
        <v>41</v>
      </c>
      <c r="B86" s="1" t="s">
        <v>42</v>
      </c>
      <c r="C86" s="1">
        <v>536.57</v>
      </c>
      <c r="D86" s="1">
        <v>540.29</v>
      </c>
      <c r="E86" s="1">
        <v>3.72</v>
      </c>
      <c r="F86" s="1">
        <v>0.0</v>
      </c>
      <c r="G86" s="1">
        <v>3.72</v>
      </c>
      <c r="H86" s="1">
        <v>160.0</v>
      </c>
      <c r="I86" s="1">
        <v>43.05</v>
      </c>
      <c r="J86" s="1">
        <v>43.05</v>
      </c>
      <c r="K86" s="1" t="s">
        <v>43</v>
      </c>
      <c r="L86" s="1">
        <v>-160.0</v>
      </c>
      <c r="M86" s="1">
        <v>0.0</v>
      </c>
    </row>
    <row r="87">
      <c r="A87" s="1" t="s">
        <v>41</v>
      </c>
      <c r="B87" s="1" t="s">
        <v>42</v>
      </c>
      <c r="C87" s="1">
        <v>540.34</v>
      </c>
      <c r="D87" s="1">
        <v>548.04</v>
      </c>
      <c r="E87" s="1">
        <v>7.7</v>
      </c>
      <c r="F87" s="1">
        <v>0.0</v>
      </c>
      <c r="G87" s="1">
        <v>7.7</v>
      </c>
      <c r="H87" s="1">
        <v>160.0</v>
      </c>
      <c r="I87" s="1">
        <v>20.78</v>
      </c>
      <c r="J87" s="1">
        <v>20.78</v>
      </c>
      <c r="K87" s="1" t="s">
        <v>43</v>
      </c>
      <c r="L87" s="1">
        <v>-160.0</v>
      </c>
      <c r="M87" s="1">
        <v>0.0</v>
      </c>
    </row>
    <row r="88">
      <c r="A88" s="1" t="s">
        <v>41</v>
      </c>
      <c r="B88" s="1" t="s">
        <v>42</v>
      </c>
      <c r="C88" s="1">
        <v>548.06</v>
      </c>
      <c r="D88" s="1">
        <v>556.03</v>
      </c>
      <c r="E88" s="1">
        <v>7.96</v>
      </c>
      <c r="F88" s="1">
        <v>0.0</v>
      </c>
      <c r="G88" s="1">
        <v>7.96</v>
      </c>
      <c r="H88" s="1">
        <v>160.0</v>
      </c>
      <c r="I88" s="1">
        <v>20.09</v>
      </c>
      <c r="J88" s="1">
        <v>20.09</v>
      </c>
      <c r="K88" s="1" t="s">
        <v>43</v>
      </c>
      <c r="L88" s="1">
        <v>-160.0</v>
      </c>
      <c r="M88" s="1">
        <v>0.0</v>
      </c>
    </row>
    <row r="89">
      <c r="A89" s="1" t="s">
        <v>41</v>
      </c>
      <c r="B89" s="1" t="s">
        <v>42</v>
      </c>
      <c r="C89" s="1">
        <v>556.16</v>
      </c>
      <c r="D89" s="1">
        <v>558.9</v>
      </c>
      <c r="E89" s="1">
        <v>2.74</v>
      </c>
      <c r="F89" s="1">
        <v>0.0</v>
      </c>
      <c r="G89" s="1">
        <v>2.74</v>
      </c>
      <c r="H89" s="1">
        <v>168.0</v>
      </c>
      <c r="I89" s="1">
        <v>61.3</v>
      </c>
      <c r="J89" s="1">
        <v>61.33</v>
      </c>
      <c r="K89" s="1" t="s">
        <v>44</v>
      </c>
      <c r="L89" s="1">
        <v>84.0</v>
      </c>
      <c r="M89" s="1">
        <v>84.0</v>
      </c>
    </row>
    <row r="90">
      <c r="A90" s="1" t="s">
        <v>41</v>
      </c>
      <c r="B90" s="1" t="s">
        <v>42</v>
      </c>
      <c r="C90" s="1">
        <v>559.49</v>
      </c>
      <c r="D90" s="1">
        <v>563.38</v>
      </c>
      <c r="E90" s="1">
        <v>3.89</v>
      </c>
      <c r="F90" s="1">
        <v>0.0</v>
      </c>
      <c r="G90" s="1">
        <v>3.88</v>
      </c>
      <c r="H90" s="1">
        <v>168.0</v>
      </c>
      <c r="I90" s="1">
        <v>43.24</v>
      </c>
      <c r="J90" s="1">
        <v>43.26</v>
      </c>
      <c r="K90" s="1" t="s">
        <v>44</v>
      </c>
      <c r="L90" s="1">
        <v>84.0</v>
      </c>
      <c r="M90" s="1">
        <v>84.0</v>
      </c>
    </row>
    <row r="91">
      <c r="A91" s="1" t="s">
        <v>41</v>
      </c>
      <c r="B91" s="1" t="s">
        <v>42</v>
      </c>
      <c r="C91" s="1">
        <v>563.59</v>
      </c>
      <c r="D91" s="1">
        <v>565.42</v>
      </c>
      <c r="E91" s="1">
        <v>1.83</v>
      </c>
      <c r="F91" s="1">
        <v>0.0</v>
      </c>
      <c r="G91" s="1">
        <v>1.83</v>
      </c>
      <c r="H91" s="1">
        <v>168.0</v>
      </c>
      <c r="I91" s="1">
        <v>91.6</v>
      </c>
      <c r="J91" s="1">
        <v>91.68</v>
      </c>
      <c r="K91" s="1" t="s">
        <v>44</v>
      </c>
      <c r="L91" s="1">
        <v>84.0</v>
      </c>
      <c r="M91" s="1">
        <v>84.0</v>
      </c>
    </row>
    <row r="92">
      <c r="A92" s="1" t="s">
        <v>41</v>
      </c>
      <c r="B92" s="1" t="s">
        <v>42</v>
      </c>
      <c r="C92" s="1">
        <v>565.73</v>
      </c>
      <c r="D92" s="1">
        <v>568.05</v>
      </c>
      <c r="E92" s="1">
        <v>2.31</v>
      </c>
      <c r="F92" s="1">
        <v>0.0</v>
      </c>
      <c r="G92" s="1">
        <v>2.31</v>
      </c>
      <c r="H92" s="1">
        <v>168.0</v>
      </c>
      <c r="I92" s="1">
        <v>72.61</v>
      </c>
      <c r="J92" s="1">
        <v>72.66</v>
      </c>
      <c r="K92" s="1" t="s">
        <v>44</v>
      </c>
      <c r="L92" s="1">
        <v>84.0</v>
      </c>
      <c r="M92" s="1">
        <v>84.0</v>
      </c>
    </row>
    <row r="93">
      <c r="A93" s="1" t="s">
        <v>41</v>
      </c>
      <c r="B93" s="1" t="s">
        <v>42</v>
      </c>
      <c r="C93" s="1">
        <v>568.36</v>
      </c>
      <c r="D93" s="1">
        <v>576.15</v>
      </c>
      <c r="E93" s="1">
        <v>7.79</v>
      </c>
      <c r="F93" s="1">
        <v>0.0</v>
      </c>
      <c r="G93" s="1">
        <v>7.79</v>
      </c>
      <c r="H93" s="1">
        <v>160.0</v>
      </c>
      <c r="I93" s="1">
        <v>20.53</v>
      </c>
      <c r="J93" s="1">
        <v>20.53</v>
      </c>
      <c r="K93" s="1" t="s">
        <v>43</v>
      </c>
      <c r="L93" s="1">
        <v>-160.0</v>
      </c>
      <c r="M93" s="1">
        <v>0.0</v>
      </c>
    </row>
    <row r="94">
      <c r="A94" s="1" t="s">
        <v>41</v>
      </c>
      <c r="B94" s="1" t="s">
        <v>42</v>
      </c>
      <c r="C94" s="1">
        <v>576.25</v>
      </c>
      <c r="D94" s="1">
        <v>585.68</v>
      </c>
      <c r="E94" s="1">
        <v>9.42</v>
      </c>
      <c r="F94" s="1">
        <v>0.0</v>
      </c>
      <c r="G94" s="1">
        <v>9.42</v>
      </c>
      <c r="H94" s="1">
        <v>160.0</v>
      </c>
      <c r="I94" s="1">
        <v>16.98</v>
      </c>
      <c r="J94" s="1">
        <v>16.98</v>
      </c>
      <c r="K94" s="1" t="s">
        <v>43</v>
      </c>
      <c r="L94" s="1">
        <v>-160.0</v>
      </c>
      <c r="M94" s="1">
        <v>0.0</v>
      </c>
    </row>
    <row r="95">
      <c r="A95" s="1" t="s">
        <v>41</v>
      </c>
      <c r="B95" s="1" t="s">
        <v>42</v>
      </c>
      <c r="C95" s="1">
        <v>585.89</v>
      </c>
      <c r="D95" s="1">
        <v>595.15</v>
      </c>
      <c r="E95" s="1">
        <v>9.25</v>
      </c>
      <c r="F95" s="1">
        <v>0.0</v>
      </c>
      <c r="G95" s="1">
        <v>9.25</v>
      </c>
      <c r="H95" s="1">
        <v>160.0</v>
      </c>
      <c r="I95" s="1">
        <v>17.29</v>
      </c>
      <c r="J95" s="1">
        <v>17.29</v>
      </c>
      <c r="K95" s="1" t="s">
        <v>43</v>
      </c>
      <c r="L95" s="1">
        <v>-160.0</v>
      </c>
      <c r="M95" s="1">
        <v>0.0</v>
      </c>
    </row>
    <row r="96">
      <c r="A96" s="1" t="s">
        <v>41</v>
      </c>
      <c r="B96" s="1" t="s">
        <v>42</v>
      </c>
      <c r="C96" s="1">
        <v>595.19</v>
      </c>
      <c r="D96" s="1">
        <v>600.73</v>
      </c>
      <c r="E96" s="1">
        <v>5.54</v>
      </c>
      <c r="F96" s="1">
        <v>0.0</v>
      </c>
      <c r="G96" s="1">
        <v>5.54</v>
      </c>
      <c r="H96" s="1">
        <v>160.0</v>
      </c>
      <c r="I96" s="1">
        <v>28.87</v>
      </c>
      <c r="J96" s="1">
        <v>28.87</v>
      </c>
      <c r="K96" s="1" t="s">
        <v>43</v>
      </c>
      <c r="L96" s="1">
        <v>-160.0</v>
      </c>
      <c r="M96" s="1">
        <v>0.0</v>
      </c>
    </row>
    <row r="97">
      <c r="A97" s="1" t="s">
        <v>41</v>
      </c>
      <c r="B97" s="1" t="s">
        <v>42</v>
      </c>
      <c r="C97" s="1">
        <v>600.76</v>
      </c>
      <c r="D97" s="1">
        <v>611.61</v>
      </c>
      <c r="E97" s="1">
        <v>10.85</v>
      </c>
      <c r="F97" s="1">
        <v>0.0</v>
      </c>
      <c r="G97" s="1">
        <v>10.85</v>
      </c>
      <c r="H97" s="1">
        <v>160.0</v>
      </c>
      <c r="I97" s="1">
        <v>14.75</v>
      </c>
      <c r="J97" s="1">
        <v>14.75</v>
      </c>
      <c r="K97" s="1" t="s">
        <v>43</v>
      </c>
      <c r="L97" s="1">
        <v>-160.0</v>
      </c>
      <c r="M97" s="1">
        <v>0.0</v>
      </c>
    </row>
    <row r="98">
      <c r="A98" s="1" t="s">
        <v>41</v>
      </c>
      <c r="B98" s="1" t="s">
        <v>42</v>
      </c>
      <c r="C98" s="1">
        <v>611.81</v>
      </c>
      <c r="D98" s="1">
        <v>620.92</v>
      </c>
      <c r="E98" s="1">
        <v>9.11</v>
      </c>
      <c r="F98" s="1">
        <v>0.0</v>
      </c>
      <c r="G98" s="1">
        <v>9.11</v>
      </c>
      <c r="H98" s="1">
        <v>160.0</v>
      </c>
      <c r="I98" s="1">
        <v>17.57</v>
      </c>
      <c r="J98" s="1">
        <v>17.57</v>
      </c>
      <c r="K98" s="1" t="s">
        <v>43</v>
      </c>
      <c r="L98" s="1">
        <v>-160.0</v>
      </c>
      <c r="M98" s="1">
        <v>0.0</v>
      </c>
    </row>
    <row r="99">
      <c r="A99" s="1" t="s">
        <v>41</v>
      </c>
      <c r="B99" s="1" t="s">
        <v>42</v>
      </c>
      <c r="C99" s="1">
        <v>621.1</v>
      </c>
      <c r="D99" s="1">
        <v>630.84</v>
      </c>
      <c r="E99" s="1">
        <v>9.74</v>
      </c>
      <c r="F99" s="1">
        <v>0.0</v>
      </c>
      <c r="G99" s="1">
        <v>9.74</v>
      </c>
      <c r="H99" s="1">
        <v>160.0</v>
      </c>
      <c r="I99" s="1">
        <v>16.42</v>
      </c>
      <c r="J99" s="1">
        <v>16.42</v>
      </c>
      <c r="K99" s="1" t="s">
        <v>43</v>
      </c>
      <c r="L99" s="1">
        <v>-160.0</v>
      </c>
      <c r="M99" s="1">
        <v>0.0</v>
      </c>
    </row>
    <row r="100">
      <c r="A100" s="1" t="s">
        <v>41</v>
      </c>
      <c r="B100" s="1" t="s">
        <v>42</v>
      </c>
      <c r="C100" s="1">
        <v>630.99</v>
      </c>
      <c r="D100" s="1">
        <v>640.22</v>
      </c>
      <c r="E100" s="1">
        <v>9.23</v>
      </c>
      <c r="F100" s="1">
        <v>0.0</v>
      </c>
      <c r="G100" s="1">
        <v>9.23</v>
      </c>
      <c r="H100" s="1">
        <v>160.0</v>
      </c>
      <c r="I100" s="1">
        <v>17.33</v>
      </c>
      <c r="J100" s="1">
        <v>17.33</v>
      </c>
      <c r="K100" s="1" t="s">
        <v>43</v>
      </c>
      <c r="L100" s="1">
        <v>-160.0</v>
      </c>
      <c r="M100" s="1">
        <v>0.0</v>
      </c>
    </row>
    <row r="101">
      <c r="A101" s="1" t="s">
        <v>41</v>
      </c>
      <c r="B101" s="1" t="s">
        <v>42</v>
      </c>
      <c r="C101" s="1">
        <v>640.43</v>
      </c>
      <c r="D101" s="1">
        <v>648.61</v>
      </c>
      <c r="E101" s="1">
        <v>8.18</v>
      </c>
      <c r="F101" s="1">
        <v>0.0</v>
      </c>
      <c r="G101" s="1">
        <v>8.18</v>
      </c>
      <c r="H101" s="1">
        <v>160.0</v>
      </c>
      <c r="I101" s="1">
        <v>19.56</v>
      </c>
      <c r="J101" s="1">
        <v>19.56</v>
      </c>
      <c r="K101" s="1" t="s">
        <v>43</v>
      </c>
      <c r="L101" s="1">
        <v>-160.0</v>
      </c>
      <c r="M101" s="1">
        <v>0.0</v>
      </c>
    </row>
    <row r="102">
      <c r="A102" s="1" t="s">
        <v>41</v>
      </c>
      <c r="B102" s="1" t="s">
        <v>42</v>
      </c>
      <c r="C102" s="1">
        <v>648.74</v>
      </c>
      <c r="D102" s="1">
        <v>651.44</v>
      </c>
      <c r="E102" s="1">
        <v>2.7</v>
      </c>
      <c r="F102" s="1">
        <v>0.0</v>
      </c>
      <c r="G102" s="1">
        <v>2.7</v>
      </c>
      <c r="H102" s="1">
        <v>168.0</v>
      </c>
      <c r="I102" s="1">
        <v>62.12</v>
      </c>
      <c r="J102" s="1">
        <v>62.16</v>
      </c>
      <c r="K102" s="1" t="s">
        <v>44</v>
      </c>
      <c r="L102" s="1">
        <v>84.0</v>
      </c>
      <c r="M102" s="1">
        <v>84.0</v>
      </c>
    </row>
    <row r="103">
      <c r="A103" s="1" t="s">
        <v>41</v>
      </c>
      <c r="B103" s="1" t="s">
        <v>42</v>
      </c>
      <c r="C103" s="1">
        <v>652.14</v>
      </c>
      <c r="D103" s="1">
        <v>654.88</v>
      </c>
      <c r="E103" s="1">
        <v>2.74</v>
      </c>
      <c r="F103" s="1">
        <v>0.0</v>
      </c>
      <c r="G103" s="1">
        <v>2.73</v>
      </c>
      <c r="H103" s="1">
        <v>168.0</v>
      </c>
      <c r="I103" s="1">
        <v>61.4</v>
      </c>
      <c r="J103" s="1">
        <v>61.44</v>
      </c>
      <c r="K103" s="1" t="s">
        <v>44</v>
      </c>
      <c r="L103" s="1">
        <v>84.0</v>
      </c>
      <c r="M103" s="1">
        <v>84.0</v>
      </c>
    </row>
    <row r="105">
      <c r="A105" s="77" t="s">
        <v>45</v>
      </c>
    </row>
    <row r="106">
      <c r="A106" s="78" t="s">
        <v>46</v>
      </c>
      <c r="B106" s="79"/>
      <c r="C106" s="79"/>
      <c r="D106" s="79"/>
      <c r="E106" s="80">
        <f t="shared" ref="E106:J106" si="1">SUMIF($K$2:$K$103,"superdense",E1:E103)</f>
        <v>119.13</v>
      </c>
      <c r="F106" s="80">
        <f t="shared" si="1"/>
        <v>0</v>
      </c>
      <c r="G106" s="80">
        <f t="shared" si="1"/>
        <v>119.1</v>
      </c>
      <c r="H106" s="80">
        <f t="shared" si="1"/>
        <v>4976</v>
      </c>
      <c r="I106" s="80">
        <f t="shared" si="1"/>
        <v>1571.11</v>
      </c>
      <c r="J106" s="80">
        <f t="shared" si="1"/>
        <v>1571.98</v>
      </c>
      <c r="K106" s="80"/>
      <c r="L106" s="80">
        <f>IFERROR(__xludf.DUMMYFUNCTION("SUM(FILTER(L$1:L$103,$K$1:$K$103=""superdense""))"),2520.0)</f>
        <v>2520</v>
      </c>
      <c r="M106" s="80">
        <f>IFERROR(__xludf.DUMMYFUNCTION("SUM(FILTER(M1:M103,$K$1:$K$103=""superdense""))"),2520.0)</f>
        <v>2520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2.739</v>
      </c>
      <c r="F107" s="80">
        <f t="shared" ref="F107:J107" si="2">AVERAGEIF($K$2:$K$103,"superdense",F2:F103)</f>
        <v>0</v>
      </c>
      <c r="G107" s="80">
        <f t="shared" si="2"/>
        <v>2.737666667</v>
      </c>
      <c r="H107" s="80">
        <f t="shared" si="2"/>
        <v>168</v>
      </c>
      <c r="I107" s="80">
        <f t="shared" si="2"/>
        <v>63.50166667</v>
      </c>
      <c r="J107" s="80">
        <f t="shared" si="2"/>
        <v>63.54266667</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IFERROR(__xludf.DUMMYFUNCTION("MAX(FILTER(E1:E103,$K$1:$K$103=""superdense""))"),4.03)</f>
        <v>4.03</v>
      </c>
      <c r="F108" s="81">
        <f>IFERROR(__xludf.DUMMYFUNCTION("MAX(FILTER(F1:F103,$K$1:$K$103=""superdense""))"),0.0)</f>
        <v>0</v>
      </c>
      <c r="G108" s="81">
        <f>IFERROR(__xludf.DUMMYFUNCTION("MAX(FILTER(G1:G103,$K$1:$K$103=""superdense""))"),4.03)</f>
        <v>4.03</v>
      </c>
      <c r="H108" s="81">
        <f>IFERROR(__xludf.DUMMYFUNCTION("MAX(FILTER(H1:H103,$K$1:$K$103=""superdense""))"),168.0)</f>
        <v>168</v>
      </c>
      <c r="I108" s="81">
        <f>IFERROR(__xludf.DUMMYFUNCTION("MAX(FILTER(I1:I103,$K$1:$K$103=""superdense""))"),91.6)</f>
        <v>91.6</v>
      </c>
      <c r="J108" s="81">
        <f>IFERROR(__xludf.DUMMYFUNCTION("MAX(FILTER(J1:J103,$K$1:$K$103=""superdense""))"),91.68)</f>
        <v>91.68</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IFERROR(__xludf.DUMMYFUNCTION("MIN(FILTER(E1:E103,$K$1:$K$103=""superdense""))"),1.83)</f>
        <v>1.83</v>
      </c>
      <c r="F109" s="82">
        <f>IFERROR(__xludf.DUMMYFUNCTION("MIN(FILTER(F1:F103,$K$1:$K$103=""superdense""))"),0.0)</f>
        <v>0</v>
      </c>
      <c r="G109" s="82">
        <f>IFERROR(__xludf.DUMMYFUNCTION("MIN(FILTER(G1:G103,$K$1:$K$103=""superdense""))"),1.83)</f>
        <v>1.83</v>
      </c>
      <c r="H109" s="82">
        <f>IFERROR(__xludf.DUMMYFUNCTION("MIN(FILTER(H1:H103,$K$1:$K$103=""superdense""))"),168.0)</f>
        <v>168</v>
      </c>
      <c r="I109" s="82">
        <f>IFERROR(__xludf.DUMMYFUNCTION("MIN(FILTER(I1:I103,$K1:$K103=""superdense""))"),41.72)</f>
        <v>41.72</v>
      </c>
      <c r="J109" s="82">
        <f>IFERROR(__xludf.DUMMYFUNCTION("MIN(FILTER(J1:J103,$K1:$K103=""superdense""))"),41.73)</f>
        <v>41.73</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IFERROR(__xludf.DUMMYFUNCTION("MEDIAN(FILTER(E1:E103,$K$1:$K$103=""superdense""))"),2.68)</f>
        <v>2.68</v>
      </c>
      <c r="F110" s="83">
        <f>IFERROR(__xludf.DUMMYFUNCTION("MEDIAN(FILTER(F1:F103,$K$1:$K$103=""superdense""))"),0.0)</f>
        <v>0</v>
      </c>
      <c r="G110" s="83">
        <f>IFERROR(__xludf.DUMMYFUNCTION("MEDIAN(FILTER(G1:G103,$K$1:$K$103=""superdense""))"),2.68)</f>
        <v>2.68</v>
      </c>
      <c r="H110" s="83">
        <f>IFERROR(__xludf.DUMMYFUNCTION("MEDIAN(FILTER(H1:H103,$K$1:$K$103=""superdense""))"),168.0)</f>
        <v>168</v>
      </c>
      <c r="I110" s="83">
        <f>IFERROR(__xludf.DUMMYFUNCTION("MEDIAN(FILTER(I1:I103,$K$1:$K$103=""superdense""))"),62.675)</f>
        <v>62.675</v>
      </c>
      <c r="J110" s="83">
        <f>IFERROR(__xludf.DUMMYFUNCTION("MEDIAN(FILTER(J1:J103,$K$1:$K$103=""superdense""))"),62.709999999999994)</f>
        <v>62.71</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IFERROR(__xludf.DUMMYFUNCTION("STDEV.S(FILTER(E1:E103,$K$1:$K$103=""superdense""))"),0.5305192641697117)</f>
        <v>0.5305192642</v>
      </c>
      <c r="F111" s="83">
        <f>IFERROR(__xludf.DUMMYFUNCTION("STDEV.S(FILTER(F1:F103,$K$1:$K$103=""superdense""))"),0.0)</f>
        <v>0</v>
      </c>
      <c r="G111" s="83">
        <f>IFERROR(__xludf.DUMMYFUNCTION("STDEV.S(FILTER(G1:G103,$K$1:$K$103=""superdense""))"),0.5303068944477815)</f>
        <v>0.5303068944</v>
      </c>
      <c r="H111" s="83">
        <f>IFERROR(__xludf.DUMMYFUNCTION("STDEV.S(FILTER(H1:H103,$K$1:$K$103=""superdense""))"),0.0)</f>
        <v>0</v>
      </c>
      <c r="I111" s="83">
        <f>IFERROR(__xludf.DUMMYFUNCTION("STDEV.S(FILTER(I1:I103,$K$1:$K$103=""superdense""))"),11.88006939586527)</f>
        <v>11.8800694</v>
      </c>
      <c r="J111" s="83">
        <f>IFERROR(__xludf.DUMMYFUNCTION("STDEV.S(FILTER(J1:J103,$K$1:$K$103=""superdense""))"),11.89504705193788)</f>
        <v>11.89504705</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11520</v>
      </c>
    </row>
    <row r="131">
      <c r="A131" s="77" t="s">
        <v>54</v>
      </c>
      <c r="B131" s="3">
        <f>SUM(H2:H103)-B130</f>
        <v>5040</v>
      </c>
    </row>
    <row r="132">
      <c r="A132" s="77" t="s">
        <v>55</v>
      </c>
      <c r="B132" s="3">
        <f>SUM(M2:M103)</f>
        <v>2520</v>
      </c>
    </row>
    <row r="133">
      <c r="A133" s="77" t="s">
        <v>56</v>
      </c>
      <c r="B133" s="3">
        <f>B131/B132</f>
        <v>2</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1.61</v>
      </c>
      <c r="D2" s="1">
        <v>7.18</v>
      </c>
      <c r="E2" s="1">
        <v>5.56</v>
      </c>
      <c r="F2" s="1">
        <v>0.0</v>
      </c>
      <c r="G2" s="1">
        <v>5.56</v>
      </c>
      <c r="H2" s="1">
        <v>160.0</v>
      </c>
      <c r="I2" s="1">
        <v>28.77</v>
      </c>
      <c r="J2" s="1">
        <v>28.77</v>
      </c>
      <c r="K2" s="1" t="s">
        <v>43</v>
      </c>
      <c r="L2" s="1">
        <v>-160.0</v>
      </c>
      <c r="M2" s="1">
        <v>0.0</v>
      </c>
    </row>
    <row r="3">
      <c r="A3" s="1" t="s">
        <v>41</v>
      </c>
      <c r="B3" s="1" t="s">
        <v>42</v>
      </c>
      <c r="C3" s="1">
        <v>7.22</v>
      </c>
      <c r="D3" s="1">
        <v>9.75</v>
      </c>
      <c r="E3" s="1">
        <v>2.53</v>
      </c>
      <c r="F3" s="1">
        <v>0.0</v>
      </c>
      <c r="G3" s="1">
        <v>2.53</v>
      </c>
      <c r="H3" s="1">
        <v>168.0</v>
      </c>
      <c r="I3" s="1">
        <v>66.28</v>
      </c>
      <c r="J3" s="1">
        <v>66.32</v>
      </c>
      <c r="K3" s="1" t="s">
        <v>44</v>
      </c>
      <c r="L3" s="1">
        <v>84.0</v>
      </c>
      <c r="M3" s="1">
        <v>84.0</v>
      </c>
    </row>
    <row r="4">
      <c r="A4" s="1" t="s">
        <v>41</v>
      </c>
      <c r="B4" s="1" t="s">
        <v>42</v>
      </c>
      <c r="C4" s="1">
        <v>10.31</v>
      </c>
      <c r="D4" s="1">
        <v>12.82</v>
      </c>
      <c r="E4" s="1">
        <v>2.51</v>
      </c>
      <c r="F4" s="1">
        <v>0.0</v>
      </c>
      <c r="G4" s="1">
        <v>2.51</v>
      </c>
      <c r="H4" s="1">
        <v>168.0</v>
      </c>
      <c r="I4" s="1">
        <v>66.92</v>
      </c>
      <c r="J4" s="1">
        <v>66.98</v>
      </c>
      <c r="K4" s="1" t="s">
        <v>57</v>
      </c>
      <c r="L4" s="1">
        <v>76.0</v>
      </c>
      <c r="M4" s="1">
        <v>92.0</v>
      </c>
    </row>
    <row r="5">
      <c r="A5" s="1" t="s">
        <v>41</v>
      </c>
      <c r="B5" s="1" t="s">
        <v>42</v>
      </c>
      <c r="C5" s="1">
        <v>12.92</v>
      </c>
      <c r="D5" s="1">
        <v>17.76</v>
      </c>
      <c r="E5" s="1">
        <v>4.84</v>
      </c>
      <c r="F5" s="1">
        <v>0.0</v>
      </c>
      <c r="G5" s="1">
        <v>4.84</v>
      </c>
      <c r="H5" s="1">
        <v>168.0</v>
      </c>
      <c r="I5" s="1">
        <v>34.69</v>
      </c>
      <c r="J5" s="1">
        <v>34.72</v>
      </c>
      <c r="K5" s="1" t="s">
        <v>59</v>
      </c>
      <c r="L5" s="1">
        <v>0.0</v>
      </c>
      <c r="M5" s="1">
        <v>168.0</v>
      </c>
    </row>
    <row r="6">
      <c r="A6" s="1" t="s">
        <v>41</v>
      </c>
      <c r="B6" s="1" t="s">
        <v>42</v>
      </c>
      <c r="C6" s="1">
        <v>17.99</v>
      </c>
      <c r="D6" s="1">
        <v>24.62</v>
      </c>
      <c r="E6" s="1">
        <v>6.63</v>
      </c>
      <c r="F6" s="1">
        <v>0.0</v>
      </c>
      <c r="G6" s="1">
        <v>6.63</v>
      </c>
      <c r="H6" s="1">
        <v>168.0</v>
      </c>
      <c r="I6" s="1">
        <v>25.34</v>
      </c>
      <c r="J6" s="1">
        <v>25.35</v>
      </c>
      <c r="K6" s="1" t="s">
        <v>59</v>
      </c>
      <c r="L6" s="1">
        <v>0.0</v>
      </c>
      <c r="M6" s="1">
        <v>168.0</v>
      </c>
    </row>
    <row r="7">
      <c r="A7" s="1" t="s">
        <v>41</v>
      </c>
      <c r="B7" s="1" t="s">
        <v>42</v>
      </c>
      <c r="C7" s="1">
        <v>24.81</v>
      </c>
      <c r="D7" s="1">
        <v>29.59</v>
      </c>
      <c r="E7" s="1">
        <v>4.78</v>
      </c>
      <c r="F7" s="1">
        <v>0.0</v>
      </c>
      <c r="G7" s="1">
        <v>4.77</v>
      </c>
      <c r="H7" s="1">
        <v>168.0</v>
      </c>
      <c r="I7" s="1">
        <v>35.16</v>
      </c>
      <c r="J7" s="1">
        <v>35.19</v>
      </c>
      <c r="K7" s="1" t="s">
        <v>59</v>
      </c>
      <c r="L7" s="1">
        <v>0.0</v>
      </c>
      <c r="M7" s="1">
        <v>168.0</v>
      </c>
    </row>
    <row r="8">
      <c r="A8" s="1" t="s">
        <v>41</v>
      </c>
      <c r="B8" s="1" t="s">
        <v>42</v>
      </c>
      <c r="C8" s="1">
        <v>29.82</v>
      </c>
      <c r="D8" s="1">
        <v>36.89</v>
      </c>
      <c r="E8" s="1">
        <v>7.07</v>
      </c>
      <c r="F8" s="1">
        <v>0.0</v>
      </c>
      <c r="G8" s="1">
        <v>7.07</v>
      </c>
      <c r="H8" s="1">
        <v>160.0</v>
      </c>
      <c r="I8" s="1">
        <v>22.62</v>
      </c>
      <c r="J8" s="1">
        <v>22.62</v>
      </c>
      <c r="K8" s="1" t="s">
        <v>43</v>
      </c>
      <c r="L8" s="1">
        <v>-160.0</v>
      </c>
      <c r="M8" s="1">
        <v>0.0</v>
      </c>
    </row>
    <row r="9">
      <c r="A9" s="1" t="s">
        <v>41</v>
      </c>
      <c r="B9" s="1" t="s">
        <v>42</v>
      </c>
      <c r="C9" s="1">
        <v>37.12</v>
      </c>
      <c r="D9" s="1">
        <v>39.52</v>
      </c>
      <c r="E9" s="1">
        <v>2.39</v>
      </c>
      <c r="F9" s="1">
        <v>0.0</v>
      </c>
      <c r="G9" s="1">
        <v>2.39</v>
      </c>
      <c r="H9" s="1">
        <v>168.0</v>
      </c>
      <c r="I9" s="1">
        <v>70.17</v>
      </c>
      <c r="J9" s="1">
        <v>70.24</v>
      </c>
      <c r="K9" s="1" t="s">
        <v>44</v>
      </c>
      <c r="L9" s="1">
        <v>84.0</v>
      </c>
      <c r="M9" s="1">
        <v>84.0</v>
      </c>
    </row>
    <row r="10">
      <c r="A10" s="1" t="s">
        <v>41</v>
      </c>
      <c r="B10" s="1" t="s">
        <v>42</v>
      </c>
      <c r="C10" s="1">
        <v>39.73</v>
      </c>
      <c r="D10" s="1">
        <v>42.12</v>
      </c>
      <c r="E10" s="1">
        <v>2.39</v>
      </c>
      <c r="F10" s="1">
        <v>0.0</v>
      </c>
      <c r="G10" s="1">
        <v>2.38</v>
      </c>
      <c r="H10" s="1">
        <v>168.0</v>
      </c>
      <c r="I10" s="1">
        <v>70.44</v>
      </c>
      <c r="J10" s="1">
        <v>70.5</v>
      </c>
      <c r="K10" s="1" t="s">
        <v>57</v>
      </c>
      <c r="L10" s="1">
        <v>76.0</v>
      </c>
      <c r="M10" s="1">
        <v>92.0</v>
      </c>
    </row>
    <row r="11">
      <c r="A11" s="1" t="s">
        <v>41</v>
      </c>
      <c r="B11" s="1" t="s">
        <v>42</v>
      </c>
      <c r="C11" s="1">
        <v>42.22</v>
      </c>
      <c r="D11" s="1">
        <v>46.91</v>
      </c>
      <c r="E11" s="1">
        <v>4.68</v>
      </c>
      <c r="F11" s="1">
        <v>0.0</v>
      </c>
      <c r="G11" s="1">
        <v>4.68</v>
      </c>
      <c r="H11" s="1">
        <v>168.0</v>
      </c>
      <c r="I11" s="1">
        <v>35.88</v>
      </c>
      <c r="J11" s="1">
        <v>35.91</v>
      </c>
      <c r="K11" s="1" t="s">
        <v>59</v>
      </c>
      <c r="L11" s="1">
        <v>0.0</v>
      </c>
      <c r="M11" s="1">
        <v>168.0</v>
      </c>
    </row>
    <row r="12">
      <c r="A12" s="1" t="s">
        <v>41</v>
      </c>
      <c r="B12" s="1" t="s">
        <v>42</v>
      </c>
      <c r="C12" s="1">
        <v>47.06</v>
      </c>
      <c r="D12" s="1">
        <v>51.35</v>
      </c>
      <c r="E12" s="1">
        <v>4.29</v>
      </c>
      <c r="F12" s="1">
        <v>0.0</v>
      </c>
      <c r="G12" s="1">
        <v>4.28</v>
      </c>
      <c r="H12" s="1">
        <v>168.0</v>
      </c>
      <c r="I12" s="1">
        <v>39.18</v>
      </c>
      <c r="J12" s="1">
        <v>39.21</v>
      </c>
      <c r="K12" s="1" t="s">
        <v>59</v>
      </c>
      <c r="L12" s="1">
        <v>0.0</v>
      </c>
      <c r="M12" s="1">
        <v>168.0</v>
      </c>
    </row>
    <row r="13">
      <c r="A13" s="1" t="s">
        <v>41</v>
      </c>
      <c r="B13" s="1" t="s">
        <v>42</v>
      </c>
      <c r="C13" s="1">
        <v>51.68</v>
      </c>
      <c r="D13" s="1">
        <v>56.76</v>
      </c>
      <c r="E13" s="1">
        <v>5.09</v>
      </c>
      <c r="F13" s="1">
        <v>0.0</v>
      </c>
      <c r="G13" s="1">
        <v>5.08</v>
      </c>
      <c r="H13" s="1">
        <v>168.0</v>
      </c>
      <c r="I13" s="1">
        <v>33.02</v>
      </c>
      <c r="J13" s="1">
        <v>33.05</v>
      </c>
      <c r="K13" s="1" t="s">
        <v>59</v>
      </c>
      <c r="L13" s="1">
        <v>0.0</v>
      </c>
      <c r="M13" s="1">
        <v>168.0</v>
      </c>
    </row>
    <row r="14">
      <c r="A14" s="1" t="s">
        <v>41</v>
      </c>
      <c r="B14" s="1" t="s">
        <v>42</v>
      </c>
      <c r="C14" s="1">
        <v>56.93</v>
      </c>
      <c r="D14" s="1">
        <v>64.57</v>
      </c>
      <c r="E14" s="1">
        <v>7.64</v>
      </c>
      <c r="F14" s="1">
        <v>0.0</v>
      </c>
      <c r="G14" s="1">
        <v>7.64</v>
      </c>
      <c r="H14" s="1">
        <v>160.0</v>
      </c>
      <c r="I14" s="1">
        <v>20.94</v>
      </c>
      <c r="J14" s="1">
        <v>20.94</v>
      </c>
      <c r="K14" s="1" t="s">
        <v>43</v>
      </c>
      <c r="L14" s="1">
        <v>-160.0</v>
      </c>
      <c r="M14" s="1">
        <v>0.0</v>
      </c>
    </row>
    <row r="15">
      <c r="A15" s="1" t="s">
        <v>41</v>
      </c>
      <c r="B15" s="1" t="s">
        <v>42</v>
      </c>
      <c r="C15" s="1">
        <v>64.59</v>
      </c>
      <c r="D15" s="1">
        <v>67.56</v>
      </c>
      <c r="E15" s="1">
        <v>2.97</v>
      </c>
      <c r="F15" s="1">
        <v>0.0</v>
      </c>
      <c r="G15" s="1">
        <v>2.97</v>
      </c>
      <c r="H15" s="1">
        <v>168.0</v>
      </c>
      <c r="I15" s="1">
        <v>56.5</v>
      </c>
      <c r="J15" s="1">
        <v>56.54</v>
      </c>
      <c r="K15" s="1" t="s">
        <v>44</v>
      </c>
      <c r="L15" s="1">
        <v>84.0</v>
      </c>
      <c r="M15" s="1">
        <v>84.0</v>
      </c>
    </row>
    <row r="16">
      <c r="A16" s="1" t="s">
        <v>41</v>
      </c>
      <c r="B16" s="1" t="s">
        <v>42</v>
      </c>
      <c r="C16" s="1">
        <v>67.79</v>
      </c>
      <c r="D16" s="1">
        <v>70.46</v>
      </c>
      <c r="E16" s="1">
        <v>2.67</v>
      </c>
      <c r="F16" s="1">
        <v>0.0</v>
      </c>
      <c r="G16" s="1">
        <v>2.66</v>
      </c>
      <c r="H16" s="1">
        <v>168.0</v>
      </c>
      <c r="I16" s="1">
        <v>63.01</v>
      </c>
      <c r="J16" s="1">
        <v>63.06</v>
      </c>
      <c r="K16" s="1" t="s">
        <v>57</v>
      </c>
      <c r="L16" s="1">
        <v>76.0</v>
      </c>
      <c r="M16" s="1">
        <v>92.0</v>
      </c>
    </row>
    <row r="17">
      <c r="A17" s="1" t="s">
        <v>41</v>
      </c>
      <c r="B17" s="1" t="s">
        <v>42</v>
      </c>
      <c r="C17" s="1">
        <v>70.76</v>
      </c>
      <c r="D17" s="1">
        <v>76.45</v>
      </c>
      <c r="E17" s="1">
        <v>5.69</v>
      </c>
      <c r="F17" s="1">
        <v>0.0</v>
      </c>
      <c r="G17" s="1">
        <v>5.68</v>
      </c>
      <c r="H17" s="1">
        <v>168.0</v>
      </c>
      <c r="I17" s="1">
        <v>29.55</v>
      </c>
      <c r="J17" s="1">
        <v>29.57</v>
      </c>
      <c r="K17" s="1" t="s">
        <v>59</v>
      </c>
      <c r="L17" s="1">
        <v>0.0</v>
      </c>
      <c r="M17" s="1">
        <v>168.0</v>
      </c>
    </row>
    <row r="18">
      <c r="A18" s="1" t="s">
        <v>41</v>
      </c>
      <c r="B18" s="1" t="s">
        <v>42</v>
      </c>
      <c r="C18" s="1">
        <v>76.64</v>
      </c>
      <c r="D18" s="1">
        <v>81.64</v>
      </c>
      <c r="E18" s="1">
        <v>4.99</v>
      </c>
      <c r="F18" s="1">
        <v>0.0</v>
      </c>
      <c r="G18" s="1">
        <v>4.99</v>
      </c>
      <c r="H18" s="1">
        <v>168.0</v>
      </c>
      <c r="I18" s="1">
        <v>33.64</v>
      </c>
      <c r="J18" s="1">
        <v>33.67</v>
      </c>
      <c r="K18" s="1" t="s">
        <v>59</v>
      </c>
      <c r="L18" s="1">
        <v>0.0</v>
      </c>
      <c r="M18" s="1">
        <v>168.0</v>
      </c>
    </row>
    <row r="19">
      <c r="A19" s="1" t="s">
        <v>41</v>
      </c>
      <c r="B19" s="1" t="s">
        <v>42</v>
      </c>
      <c r="C19" s="1">
        <v>81.87</v>
      </c>
      <c r="D19" s="1">
        <v>86.02</v>
      </c>
      <c r="E19" s="1">
        <v>4.15</v>
      </c>
      <c r="F19" s="1">
        <v>0.0</v>
      </c>
      <c r="G19" s="1">
        <v>4.15</v>
      </c>
      <c r="H19" s="1">
        <v>168.0</v>
      </c>
      <c r="I19" s="1">
        <v>40.45</v>
      </c>
      <c r="J19" s="1">
        <v>40.49</v>
      </c>
      <c r="K19" s="1" t="s">
        <v>59</v>
      </c>
      <c r="L19" s="1">
        <v>0.0</v>
      </c>
      <c r="M19" s="1">
        <v>168.0</v>
      </c>
    </row>
    <row r="20">
      <c r="A20" s="1" t="s">
        <v>41</v>
      </c>
      <c r="B20" s="1" t="s">
        <v>42</v>
      </c>
      <c r="C20" s="1">
        <v>86.17</v>
      </c>
      <c r="D20" s="1">
        <v>94.95</v>
      </c>
      <c r="E20" s="1">
        <v>8.79</v>
      </c>
      <c r="F20" s="1">
        <v>0.0</v>
      </c>
      <c r="G20" s="1">
        <v>8.79</v>
      </c>
      <c r="H20" s="1">
        <v>160.0</v>
      </c>
      <c r="I20" s="1">
        <v>18.21</v>
      </c>
      <c r="J20" s="1">
        <v>18.21</v>
      </c>
      <c r="K20" s="1" t="s">
        <v>43</v>
      </c>
      <c r="L20" s="1">
        <v>-160.0</v>
      </c>
      <c r="M20" s="1">
        <v>0.0</v>
      </c>
    </row>
    <row r="21">
      <c r="A21" s="1" t="s">
        <v>41</v>
      </c>
      <c r="B21" s="1" t="s">
        <v>42</v>
      </c>
      <c r="C21" s="1">
        <v>95.05</v>
      </c>
      <c r="D21" s="1">
        <v>97.77</v>
      </c>
      <c r="E21" s="1">
        <v>2.72</v>
      </c>
      <c r="F21" s="1">
        <v>0.0</v>
      </c>
      <c r="G21" s="1">
        <v>2.72</v>
      </c>
      <c r="H21" s="1">
        <v>168.0</v>
      </c>
      <c r="I21" s="1">
        <v>61.75</v>
      </c>
      <c r="J21" s="1">
        <v>61.79</v>
      </c>
      <c r="K21" s="1" t="s">
        <v>44</v>
      </c>
      <c r="L21" s="1">
        <v>84.0</v>
      </c>
      <c r="M21" s="1">
        <v>84.0</v>
      </c>
    </row>
    <row r="22">
      <c r="A22" s="1" t="s">
        <v>41</v>
      </c>
      <c r="B22" s="1" t="s">
        <v>42</v>
      </c>
      <c r="C22" s="1">
        <v>98.02</v>
      </c>
      <c r="D22" s="1">
        <v>100.13</v>
      </c>
      <c r="E22" s="1">
        <v>2.11</v>
      </c>
      <c r="F22" s="1">
        <v>0.0</v>
      </c>
      <c r="G22" s="1">
        <v>2.11</v>
      </c>
      <c r="H22" s="1">
        <v>168.0</v>
      </c>
      <c r="I22" s="1">
        <v>79.65</v>
      </c>
      <c r="J22" s="1">
        <v>79.72</v>
      </c>
      <c r="K22" s="1" t="s">
        <v>57</v>
      </c>
      <c r="L22" s="1">
        <v>76.0</v>
      </c>
      <c r="M22" s="1">
        <v>92.0</v>
      </c>
    </row>
    <row r="23">
      <c r="A23" s="1" t="s">
        <v>41</v>
      </c>
      <c r="B23" s="1" t="s">
        <v>42</v>
      </c>
      <c r="C23" s="1">
        <v>100.26</v>
      </c>
      <c r="D23" s="1">
        <v>104.97</v>
      </c>
      <c r="E23" s="1">
        <v>4.71</v>
      </c>
      <c r="F23" s="1">
        <v>0.0</v>
      </c>
      <c r="G23" s="1">
        <v>4.71</v>
      </c>
      <c r="H23" s="1">
        <v>168.0</v>
      </c>
      <c r="I23" s="1">
        <v>35.67</v>
      </c>
      <c r="J23" s="1">
        <v>35.7</v>
      </c>
      <c r="K23" s="1" t="s">
        <v>59</v>
      </c>
      <c r="L23" s="1">
        <v>0.0</v>
      </c>
      <c r="M23" s="1">
        <v>168.0</v>
      </c>
    </row>
    <row r="24">
      <c r="A24" s="1" t="s">
        <v>41</v>
      </c>
      <c r="B24" s="1" t="s">
        <v>42</v>
      </c>
      <c r="C24" s="1">
        <v>105.16</v>
      </c>
      <c r="D24" s="1">
        <v>110.05</v>
      </c>
      <c r="E24" s="1">
        <v>4.89</v>
      </c>
      <c r="F24" s="1">
        <v>0.0</v>
      </c>
      <c r="G24" s="1">
        <v>4.89</v>
      </c>
      <c r="H24" s="1">
        <v>168.0</v>
      </c>
      <c r="I24" s="1">
        <v>34.34</v>
      </c>
      <c r="J24" s="1">
        <v>34.37</v>
      </c>
      <c r="K24" s="1" t="s">
        <v>59</v>
      </c>
      <c r="L24" s="1">
        <v>0.0</v>
      </c>
      <c r="M24" s="1">
        <v>168.0</v>
      </c>
    </row>
    <row r="25">
      <c r="A25" s="1" t="s">
        <v>41</v>
      </c>
      <c r="B25" s="1" t="s">
        <v>42</v>
      </c>
      <c r="C25" s="1">
        <v>110.49</v>
      </c>
      <c r="D25" s="1">
        <v>115.98</v>
      </c>
      <c r="E25" s="1">
        <v>5.48</v>
      </c>
      <c r="F25" s="1">
        <v>0.0</v>
      </c>
      <c r="G25" s="1">
        <v>5.48</v>
      </c>
      <c r="H25" s="1">
        <v>168.0</v>
      </c>
      <c r="I25" s="1">
        <v>30.63</v>
      </c>
      <c r="J25" s="1">
        <v>30.65</v>
      </c>
      <c r="K25" s="1" t="s">
        <v>59</v>
      </c>
      <c r="L25" s="1">
        <v>0.0</v>
      </c>
      <c r="M25" s="1">
        <v>168.0</v>
      </c>
    </row>
    <row r="26">
      <c r="A26" s="1" t="s">
        <v>41</v>
      </c>
      <c r="B26" s="1" t="s">
        <v>42</v>
      </c>
      <c r="C26" s="1">
        <v>116.29</v>
      </c>
      <c r="D26" s="1">
        <v>121.48</v>
      </c>
      <c r="E26" s="1">
        <v>5.19</v>
      </c>
      <c r="F26" s="1">
        <v>0.0</v>
      </c>
      <c r="G26" s="1">
        <v>5.19</v>
      </c>
      <c r="H26" s="1">
        <v>160.0</v>
      </c>
      <c r="I26" s="1">
        <v>30.82</v>
      </c>
      <c r="J26" s="1">
        <v>30.82</v>
      </c>
      <c r="K26" s="1" t="s">
        <v>43</v>
      </c>
      <c r="L26" s="1">
        <v>-160.0</v>
      </c>
      <c r="M26" s="1">
        <v>0.0</v>
      </c>
    </row>
    <row r="27">
      <c r="A27" s="1" t="s">
        <v>41</v>
      </c>
      <c r="B27" s="1" t="s">
        <v>42</v>
      </c>
      <c r="C27" s="1">
        <v>121.52</v>
      </c>
      <c r="D27" s="1">
        <v>124.05</v>
      </c>
      <c r="E27" s="1">
        <v>2.53</v>
      </c>
      <c r="F27" s="1">
        <v>0.0</v>
      </c>
      <c r="G27" s="1">
        <v>2.53</v>
      </c>
      <c r="H27" s="1">
        <v>168.0</v>
      </c>
      <c r="I27" s="1">
        <v>66.4</v>
      </c>
      <c r="J27" s="1">
        <v>66.44</v>
      </c>
      <c r="K27" s="1" t="s">
        <v>44</v>
      </c>
      <c r="L27" s="1">
        <v>84.0</v>
      </c>
      <c r="M27" s="1">
        <v>84.0</v>
      </c>
    </row>
    <row r="28">
      <c r="A28" s="1" t="s">
        <v>41</v>
      </c>
      <c r="B28" s="1" t="s">
        <v>42</v>
      </c>
      <c r="C28" s="1">
        <v>124.2</v>
      </c>
      <c r="D28" s="1">
        <v>127.57</v>
      </c>
      <c r="E28" s="1">
        <v>3.37</v>
      </c>
      <c r="F28" s="1">
        <v>0.0</v>
      </c>
      <c r="G28" s="1">
        <v>3.36</v>
      </c>
      <c r="H28" s="1">
        <v>168.0</v>
      </c>
      <c r="I28" s="1">
        <v>49.9</v>
      </c>
      <c r="J28" s="1">
        <v>49.93</v>
      </c>
      <c r="K28" s="1" t="s">
        <v>57</v>
      </c>
      <c r="L28" s="1">
        <v>76.0</v>
      </c>
      <c r="M28" s="1">
        <v>92.0</v>
      </c>
    </row>
    <row r="29">
      <c r="A29" s="1" t="s">
        <v>41</v>
      </c>
      <c r="B29" s="1" t="s">
        <v>42</v>
      </c>
      <c r="C29" s="1">
        <v>127.83</v>
      </c>
      <c r="D29" s="1">
        <v>132.02</v>
      </c>
      <c r="E29" s="1">
        <v>4.19</v>
      </c>
      <c r="F29" s="1">
        <v>0.0</v>
      </c>
      <c r="G29" s="1">
        <v>4.19</v>
      </c>
      <c r="H29" s="1">
        <v>168.0</v>
      </c>
      <c r="I29" s="1">
        <v>40.06</v>
      </c>
      <c r="J29" s="1">
        <v>40.09</v>
      </c>
      <c r="K29" s="1" t="s">
        <v>59</v>
      </c>
      <c r="L29" s="1">
        <v>0.0</v>
      </c>
      <c r="M29" s="1">
        <v>168.0</v>
      </c>
    </row>
    <row r="30">
      <c r="A30" s="1" t="s">
        <v>41</v>
      </c>
      <c r="B30" s="1" t="s">
        <v>42</v>
      </c>
      <c r="C30" s="1">
        <v>132.56</v>
      </c>
      <c r="D30" s="1">
        <v>137.42</v>
      </c>
      <c r="E30" s="1">
        <v>4.86</v>
      </c>
      <c r="F30" s="1">
        <v>0.0</v>
      </c>
      <c r="G30" s="1">
        <v>4.85</v>
      </c>
      <c r="H30" s="1">
        <v>168.0</v>
      </c>
      <c r="I30" s="1">
        <v>34.6</v>
      </c>
      <c r="J30" s="1">
        <v>34.62</v>
      </c>
      <c r="K30" s="1" t="s">
        <v>59</v>
      </c>
      <c r="L30" s="1">
        <v>0.0</v>
      </c>
      <c r="M30" s="1">
        <v>168.0</v>
      </c>
    </row>
    <row r="31">
      <c r="A31" s="1" t="s">
        <v>41</v>
      </c>
      <c r="B31" s="1" t="s">
        <v>42</v>
      </c>
      <c r="C31" s="1">
        <v>137.7</v>
      </c>
      <c r="D31" s="1">
        <v>142.26</v>
      </c>
      <c r="E31" s="1">
        <v>4.56</v>
      </c>
      <c r="F31" s="1">
        <v>0.0</v>
      </c>
      <c r="G31" s="1">
        <v>4.56</v>
      </c>
      <c r="H31" s="1">
        <v>168.0</v>
      </c>
      <c r="I31" s="1">
        <v>36.8</v>
      </c>
      <c r="J31" s="1">
        <v>36.83</v>
      </c>
      <c r="K31" s="1" t="s">
        <v>59</v>
      </c>
      <c r="L31" s="1">
        <v>0.0</v>
      </c>
      <c r="M31" s="1">
        <v>168.0</v>
      </c>
    </row>
    <row r="32">
      <c r="A32" s="1" t="s">
        <v>41</v>
      </c>
      <c r="B32" s="1" t="s">
        <v>42</v>
      </c>
      <c r="C32" s="1">
        <v>142.45</v>
      </c>
      <c r="D32" s="1">
        <v>151.53</v>
      </c>
      <c r="E32" s="1">
        <v>9.07</v>
      </c>
      <c r="F32" s="1">
        <v>0.0</v>
      </c>
      <c r="G32" s="1">
        <v>9.07</v>
      </c>
      <c r="H32" s="1">
        <v>160.0</v>
      </c>
      <c r="I32" s="1">
        <v>17.63</v>
      </c>
      <c r="J32" s="1">
        <v>17.63</v>
      </c>
      <c r="K32" s="1" t="s">
        <v>43</v>
      </c>
      <c r="L32" s="1">
        <v>-160.0</v>
      </c>
      <c r="M32" s="1">
        <v>0.0</v>
      </c>
    </row>
    <row r="33">
      <c r="A33" s="1" t="s">
        <v>41</v>
      </c>
      <c r="B33" s="1" t="s">
        <v>42</v>
      </c>
      <c r="C33" s="1">
        <v>151.69</v>
      </c>
      <c r="D33" s="1">
        <v>154.48</v>
      </c>
      <c r="E33" s="1">
        <v>2.79</v>
      </c>
      <c r="F33" s="1">
        <v>0.0</v>
      </c>
      <c r="G33" s="1">
        <v>2.79</v>
      </c>
      <c r="H33" s="1">
        <v>168.0</v>
      </c>
      <c r="I33" s="1">
        <v>60.25</v>
      </c>
      <c r="J33" s="1">
        <v>60.29</v>
      </c>
      <c r="K33" s="1" t="s">
        <v>44</v>
      </c>
      <c r="L33" s="1">
        <v>84.0</v>
      </c>
      <c r="M33" s="1">
        <v>84.0</v>
      </c>
    </row>
    <row r="34">
      <c r="A34" s="1" t="s">
        <v>41</v>
      </c>
      <c r="B34" s="1" t="s">
        <v>42</v>
      </c>
      <c r="C34" s="1">
        <v>154.73</v>
      </c>
      <c r="D34" s="1">
        <v>157.63</v>
      </c>
      <c r="E34" s="1">
        <v>2.9</v>
      </c>
      <c r="F34" s="1">
        <v>0.0</v>
      </c>
      <c r="G34" s="1">
        <v>2.9</v>
      </c>
      <c r="H34" s="1">
        <v>168.0</v>
      </c>
      <c r="I34" s="1">
        <v>57.98</v>
      </c>
      <c r="J34" s="1">
        <v>58.01</v>
      </c>
      <c r="K34" s="1" t="s">
        <v>57</v>
      </c>
      <c r="L34" s="1">
        <v>76.0</v>
      </c>
      <c r="M34" s="1">
        <v>92.0</v>
      </c>
    </row>
    <row r="35">
      <c r="A35" s="1" t="s">
        <v>41</v>
      </c>
      <c r="B35" s="1" t="s">
        <v>42</v>
      </c>
      <c r="C35" s="1">
        <v>157.8</v>
      </c>
      <c r="D35" s="1">
        <v>162.66</v>
      </c>
      <c r="E35" s="1">
        <v>4.87</v>
      </c>
      <c r="F35" s="1">
        <v>0.0</v>
      </c>
      <c r="G35" s="1">
        <v>4.86</v>
      </c>
      <c r="H35" s="1">
        <v>168.0</v>
      </c>
      <c r="I35" s="1">
        <v>34.52</v>
      </c>
      <c r="J35" s="1">
        <v>34.55</v>
      </c>
      <c r="K35" s="1" t="s">
        <v>59</v>
      </c>
      <c r="L35" s="1">
        <v>0.0</v>
      </c>
      <c r="M35" s="1">
        <v>168.0</v>
      </c>
    </row>
    <row r="36">
      <c r="A36" s="1" t="s">
        <v>41</v>
      </c>
      <c r="B36" s="1" t="s">
        <v>42</v>
      </c>
      <c r="C36" s="1">
        <v>162.81</v>
      </c>
      <c r="D36" s="1">
        <v>167.24</v>
      </c>
      <c r="E36" s="1">
        <v>4.43</v>
      </c>
      <c r="F36" s="1">
        <v>0.0</v>
      </c>
      <c r="G36" s="1">
        <v>4.43</v>
      </c>
      <c r="H36" s="1">
        <v>168.0</v>
      </c>
      <c r="I36" s="1">
        <v>37.9</v>
      </c>
      <c r="J36" s="1">
        <v>37.93</v>
      </c>
      <c r="K36" s="1" t="s">
        <v>59</v>
      </c>
      <c r="L36" s="1">
        <v>0.0</v>
      </c>
      <c r="M36" s="1">
        <v>168.0</v>
      </c>
    </row>
    <row r="37">
      <c r="A37" s="1" t="s">
        <v>41</v>
      </c>
      <c r="B37" s="1" t="s">
        <v>42</v>
      </c>
      <c r="C37" s="1">
        <v>167.48</v>
      </c>
      <c r="D37" s="1">
        <v>172.26</v>
      </c>
      <c r="E37" s="1">
        <v>4.78</v>
      </c>
      <c r="F37" s="1">
        <v>0.0</v>
      </c>
      <c r="G37" s="1">
        <v>4.78</v>
      </c>
      <c r="H37" s="1">
        <v>168.0</v>
      </c>
      <c r="I37" s="1">
        <v>35.15</v>
      </c>
      <c r="J37" s="1">
        <v>35.17</v>
      </c>
      <c r="K37" s="1" t="s">
        <v>59</v>
      </c>
      <c r="L37" s="1">
        <v>0.0</v>
      </c>
      <c r="M37" s="1">
        <v>168.0</v>
      </c>
    </row>
    <row r="38">
      <c r="A38" s="1" t="s">
        <v>41</v>
      </c>
      <c r="B38" s="1" t="s">
        <v>42</v>
      </c>
      <c r="C38" s="1">
        <v>172.59</v>
      </c>
      <c r="D38" s="1">
        <v>181.78</v>
      </c>
      <c r="E38" s="1">
        <v>9.19</v>
      </c>
      <c r="F38" s="1">
        <v>0.0</v>
      </c>
      <c r="G38" s="1">
        <v>9.19</v>
      </c>
      <c r="H38" s="1">
        <v>160.0</v>
      </c>
      <c r="I38" s="1">
        <v>17.41</v>
      </c>
      <c r="J38" s="1">
        <v>17.41</v>
      </c>
      <c r="K38" s="1" t="s">
        <v>43</v>
      </c>
      <c r="L38" s="1">
        <v>-160.0</v>
      </c>
      <c r="M38" s="1">
        <v>0.0</v>
      </c>
    </row>
    <row r="39">
      <c r="A39" s="1" t="s">
        <v>41</v>
      </c>
      <c r="B39" s="1" t="s">
        <v>42</v>
      </c>
      <c r="C39" s="1">
        <v>181.86</v>
      </c>
      <c r="D39" s="1">
        <v>184.47</v>
      </c>
      <c r="E39" s="1">
        <v>2.61</v>
      </c>
      <c r="F39" s="1">
        <v>0.0</v>
      </c>
      <c r="G39" s="1">
        <v>2.61</v>
      </c>
      <c r="H39" s="1">
        <v>168.0</v>
      </c>
      <c r="I39" s="1">
        <v>64.3</v>
      </c>
      <c r="J39" s="1">
        <v>64.34</v>
      </c>
      <c r="K39" s="1" t="s">
        <v>44</v>
      </c>
      <c r="L39" s="1">
        <v>84.0</v>
      </c>
      <c r="M39" s="1">
        <v>84.0</v>
      </c>
    </row>
    <row r="40">
      <c r="A40" s="1" t="s">
        <v>41</v>
      </c>
      <c r="B40" s="1" t="s">
        <v>42</v>
      </c>
      <c r="C40" s="1">
        <v>184.7</v>
      </c>
      <c r="D40" s="1">
        <v>188.11</v>
      </c>
      <c r="E40" s="1">
        <v>3.41</v>
      </c>
      <c r="F40" s="1">
        <v>0.0</v>
      </c>
      <c r="G40" s="1">
        <v>3.4</v>
      </c>
      <c r="H40" s="1">
        <v>168.0</v>
      </c>
      <c r="I40" s="1">
        <v>49.32</v>
      </c>
      <c r="J40" s="1">
        <v>49.35</v>
      </c>
      <c r="K40" s="1" t="s">
        <v>57</v>
      </c>
      <c r="L40" s="1">
        <v>76.0</v>
      </c>
      <c r="M40" s="1">
        <v>92.0</v>
      </c>
    </row>
    <row r="41">
      <c r="A41" s="1" t="s">
        <v>41</v>
      </c>
      <c r="B41" s="1" t="s">
        <v>42</v>
      </c>
      <c r="C41" s="1">
        <v>188.35</v>
      </c>
      <c r="D41" s="1">
        <v>192.89</v>
      </c>
      <c r="E41" s="1">
        <v>4.53</v>
      </c>
      <c r="F41" s="1">
        <v>0.0</v>
      </c>
      <c r="G41" s="1">
        <v>4.53</v>
      </c>
      <c r="H41" s="1">
        <v>168.0</v>
      </c>
      <c r="I41" s="1">
        <v>37.06</v>
      </c>
      <c r="J41" s="1">
        <v>37.08</v>
      </c>
      <c r="K41" s="1" t="s">
        <v>59</v>
      </c>
      <c r="L41" s="1">
        <v>0.0</v>
      </c>
      <c r="M41" s="1">
        <v>168.0</v>
      </c>
    </row>
    <row r="42">
      <c r="A42" s="1" t="s">
        <v>41</v>
      </c>
      <c r="B42" s="1" t="s">
        <v>42</v>
      </c>
      <c r="C42" s="1">
        <v>193.09</v>
      </c>
      <c r="D42" s="1">
        <v>198.94</v>
      </c>
      <c r="E42" s="1">
        <v>5.85</v>
      </c>
      <c r="F42" s="1">
        <v>0.0</v>
      </c>
      <c r="G42" s="1">
        <v>5.85</v>
      </c>
      <c r="H42" s="1">
        <v>168.0</v>
      </c>
      <c r="I42" s="1">
        <v>28.72</v>
      </c>
      <c r="J42" s="1">
        <v>28.74</v>
      </c>
      <c r="K42" s="1" t="s">
        <v>59</v>
      </c>
      <c r="L42" s="1">
        <v>0.0</v>
      </c>
      <c r="M42" s="1">
        <v>168.0</v>
      </c>
    </row>
    <row r="43">
      <c r="A43" s="1" t="s">
        <v>41</v>
      </c>
      <c r="B43" s="1" t="s">
        <v>42</v>
      </c>
      <c r="C43" s="1">
        <v>199.08</v>
      </c>
      <c r="D43" s="1">
        <v>203.83</v>
      </c>
      <c r="E43" s="1">
        <v>4.75</v>
      </c>
      <c r="F43" s="1">
        <v>0.0</v>
      </c>
      <c r="G43" s="1">
        <v>4.75</v>
      </c>
      <c r="H43" s="1">
        <v>168.0</v>
      </c>
      <c r="I43" s="1">
        <v>35.36</v>
      </c>
      <c r="J43" s="1">
        <v>35.39</v>
      </c>
      <c r="K43" s="1" t="s">
        <v>59</v>
      </c>
      <c r="L43" s="1">
        <v>0.0</v>
      </c>
      <c r="M43" s="1">
        <v>168.0</v>
      </c>
    </row>
    <row r="44">
      <c r="A44" s="1" t="s">
        <v>41</v>
      </c>
      <c r="B44" s="1" t="s">
        <v>42</v>
      </c>
      <c r="C44" s="1">
        <v>204.02</v>
      </c>
      <c r="D44" s="1">
        <v>213.61</v>
      </c>
      <c r="E44" s="1">
        <v>9.59</v>
      </c>
      <c r="F44" s="1">
        <v>0.0</v>
      </c>
      <c r="G44" s="1">
        <v>9.59</v>
      </c>
      <c r="H44" s="1">
        <v>160.0</v>
      </c>
      <c r="I44" s="1">
        <v>16.69</v>
      </c>
      <c r="J44" s="1">
        <v>16.69</v>
      </c>
      <c r="K44" s="1" t="s">
        <v>43</v>
      </c>
      <c r="L44" s="1">
        <v>-160.0</v>
      </c>
      <c r="M44" s="1">
        <v>0.0</v>
      </c>
    </row>
    <row r="45">
      <c r="A45" s="1" t="s">
        <v>41</v>
      </c>
      <c r="B45" s="1" t="s">
        <v>42</v>
      </c>
      <c r="C45" s="1">
        <v>213.71</v>
      </c>
      <c r="D45" s="1">
        <v>216.0</v>
      </c>
      <c r="E45" s="1">
        <v>2.29</v>
      </c>
      <c r="F45" s="1">
        <v>0.0</v>
      </c>
      <c r="G45" s="1">
        <v>2.29</v>
      </c>
      <c r="H45" s="1">
        <v>168.0</v>
      </c>
      <c r="I45" s="1">
        <v>73.44</v>
      </c>
      <c r="J45" s="1">
        <v>73.49</v>
      </c>
      <c r="K45" s="1" t="s">
        <v>44</v>
      </c>
      <c r="L45" s="1">
        <v>84.0</v>
      </c>
      <c r="M45" s="1">
        <v>84.0</v>
      </c>
    </row>
    <row r="46">
      <c r="A46" s="1" t="s">
        <v>41</v>
      </c>
      <c r="B46" s="1" t="s">
        <v>42</v>
      </c>
      <c r="C46" s="1">
        <v>216.15</v>
      </c>
      <c r="D46" s="1">
        <v>218.77</v>
      </c>
      <c r="E46" s="1">
        <v>2.62</v>
      </c>
      <c r="F46" s="1">
        <v>0.0</v>
      </c>
      <c r="G46" s="1">
        <v>2.62</v>
      </c>
      <c r="H46" s="1">
        <v>168.0</v>
      </c>
      <c r="I46" s="1">
        <v>64.02</v>
      </c>
      <c r="J46" s="1">
        <v>64.06</v>
      </c>
      <c r="K46" s="1" t="s">
        <v>57</v>
      </c>
      <c r="L46" s="1">
        <v>76.0</v>
      </c>
      <c r="M46" s="1">
        <v>92.0</v>
      </c>
    </row>
    <row r="47">
      <c r="A47" s="1" t="s">
        <v>41</v>
      </c>
      <c r="B47" s="1" t="s">
        <v>42</v>
      </c>
      <c r="C47" s="1">
        <v>219.04</v>
      </c>
      <c r="D47" s="1">
        <v>223.25</v>
      </c>
      <c r="E47" s="1">
        <v>4.21</v>
      </c>
      <c r="F47" s="1">
        <v>0.0</v>
      </c>
      <c r="G47" s="1">
        <v>4.21</v>
      </c>
      <c r="H47" s="1">
        <v>168.0</v>
      </c>
      <c r="I47" s="1">
        <v>39.89</v>
      </c>
      <c r="J47" s="1">
        <v>39.92</v>
      </c>
      <c r="K47" s="1" t="s">
        <v>59</v>
      </c>
      <c r="L47" s="1">
        <v>0.0</v>
      </c>
      <c r="M47" s="1">
        <v>168.0</v>
      </c>
    </row>
    <row r="48">
      <c r="A48" s="1" t="s">
        <v>41</v>
      </c>
      <c r="B48" s="1" t="s">
        <v>42</v>
      </c>
      <c r="C48" s="1">
        <v>223.38</v>
      </c>
      <c r="D48" s="1">
        <v>229.21</v>
      </c>
      <c r="E48" s="1">
        <v>5.83</v>
      </c>
      <c r="F48" s="1">
        <v>0.0</v>
      </c>
      <c r="G48" s="1">
        <v>5.83</v>
      </c>
      <c r="H48" s="1">
        <v>168.0</v>
      </c>
      <c r="I48" s="1">
        <v>28.81</v>
      </c>
      <c r="J48" s="1">
        <v>28.83</v>
      </c>
      <c r="K48" s="1" t="s">
        <v>59</v>
      </c>
      <c r="L48" s="1">
        <v>0.0</v>
      </c>
      <c r="M48" s="1">
        <v>168.0</v>
      </c>
    </row>
    <row r="49">
      <c r="A49" s="1" t="s">
        <v>41</v>
      </c>
      <c r="B49" s="1" t="s">
        <v>42</v>
      </c>
      <c r="C49" s="1">
        <v>229.65</v>
      </c>
      <c r="D49" s="1">
        <v>234.07</v>
      </c>
      <c r="E49" s="1">
        <v>4.43</v>
      </c>
      <c r="F49" s="1">
        <v>0.0</v>
      </c>
      <c r="G49" s="1">
        <v>4.42</v>
      </c>
      <c r="H49" s="1">
        <v>168.0</v>
      </c>
      <c r="I49" s="1">
        <v>37.96</v>
      </c>
      <c r="J49" s="1">
        <v>37.99</v>
      </c>
      <c r="K49" s="1" t="s">
        <v>59</v>
      </c>
      <c r="L49" s="1">
        <v>0.0</v>
      </c>
      <c r="M49" s="1">
        <v>168.0</v>
      </c>
    </row>
    <row r="50">
      <c r="A50" s="1" t="s">
        <v>41</v>
      </c>
      <c r="B50" s="1" t="s">
        <v>42</v>
      </c>
      <c r="C50" s="1">
        <v>234.24</v>
      </c>
      <c r="D50" s="1">
        <v>240.86</v>
      </c>
      <c r="E50" s="1">
        <v>6.62</v>
      </c>
      <c r="F50" s="1">
        <v>0.0</v>
      </c>
      <c r="G50" s="1">
        <v>6.62</v>
      </c>
      <c r="H50" s="1">
        <v>160.0</v>
      </c>
      <c r="I50" s="1">
        <v>24.18</v>
      </c>
      <c r="J50" s="1">
        <v>24.18</v>
      </c>
      <c r="K50" s="1" t="s">
        <v>43</v>
      </c>
      <c r="L50" s="1">
        <v>-160.0</v>
      </c>
      <c r="M50" s="1">
        <v>0.0</v>
      </c>
    </row>
    <row r="51">
      <c r="A51" s="1" t="s">
        <v>41</v>
      </c>
      <c r="B51" s="1" t="s">
        <v>42</v>
      </c>
      <c r="C51" s="1">
        <v>240.9</v>
      </c>
      <c r="D51" s="1">
        <v>243.12</v>
      </c>
      <c r="E51" s="1">
        <v>2.22</v>
      </c>
      <c r="F51" s="1">
        <v>0.0</v>
      </c>
      <c r="G51" s="1">
        <v>2.22</v>
      </c>
      <c r="H51" s="1">
        <v>168.0</v>
      </c>
      <c r="I51" s="1">
        <v>75.68</v>
      </c>
      <c r="J51" s="1">
        <v>75.73</v>
      </c>
      <c r="K51" s="1" t="s">
        <v>44</v>
      </c>
      <c r="L51" s="1">
        <v>84.0</v>
      </c>
      <c r="M51" s="1">
        <v>84.0</v>
      </c>
    </row>
    <row r="52">
      <c r="A52" s="1" t="s">
        <v>41</v>
      </c>
      <c r="B52" s="1" t="s">
        <v>42</v>
      </c>
      <c r="C52" s="1">
        <v>243.21</v>
      </c>
      <c r="D52" s="1">
        <v>246.38</v>
      </c>
      <c r="E52" s="1">
        <v>3.16</v>
      </c>
      <c r="F52" s="1">
        <v>0.0</v>
      </c>
      <c r="G52" s="1">
        <v>3.16</v>
      </c>
      <c r="H52" s="1">
        <v>168.0</v>
      </c>
      <c r="I52" s="1">
        <v>53.08</v>
      </c>
      <c r="J52" s="1">
        <v>53.11</v>
      </c>
      <c r="K52" s="1" t="s">
        <v>57</v>
      </c>
      <c r="L52" s="1">
        <v>76.0</v>
      </c>
      <c r="M52" s="1">
        <v>92.0</v>
      </c>
    </row>
    <row r="53">
      <c r="A53" s="1" t="s">
        <v>41</v>
      </c>
      <c r="B53" s="1" t="s">
        <v>42</v>
      </c>
      <c r="C53" s="1">
        <v>246.48</v>
      </c>
      <c r="D53" s="1">
        <v>252.15</v>
      </c>
      <c r="E53" s="1">
        <v>5.67</v>
      </c>
      <c r="F53" s="1">
        <v>0.0</v>
      </c>
      <c r="G53" s="1">
        <v>5.67</v>
      </c>
      <c r="H53" s="1">
        <v>168.0</v>
      </c>
      <c r="I53" s="1">
        <v>29.61</v>
      </c>
      <c r="J53" s="1">
        <v>29.63</v>
      </c>
      <c r="K53" s="1" t="s">
        <v>59</v>
      </c>
      <c r="L53" s="1">
        <v>0.0</v>
      </c>
      <c r="M53" s="1">
        <v>168.0</v>
      </c>
    </row>
    <row r="54">
      <c r="A54" s="1" t="s">
        <v>41</v>
      </c>
      <c r="B54" s="1" t="s">
        <v>42</v>
      </c>
      <c r="C54" s="1">
        <v>252.37</v>
      </c>
      <c r="D54" s="1">
        <v>257.3</v>
      </c>
      <c r="E54" s="1">
        <v>4.93</v>
      </c>
      <c r="F54" s="1">
        <v>0.0</v>
      </c>
      <c r="G54" s="1">
        <v>4.92</v>
      </c>
      <c r="H54" s="1">
        <v>168.0</v>
      </c>
      <c r="I54" s="1">
        <v>34.11</v>
      </c>
      <c r="J54" s="1">
        <v>34.13</v>
      </c>
      <c r="K54" s="1" t="s">
        <v>59</v>
      </c>
      <c r="L54" s="1">
        <v>0.0</v>
      </c>
      <c r="M54" s="1">
        <v>168.0</v>
      </c>
    </row>
    <row r="55">
      <c r="A55" s="1" t="s">
        <v>41</v>
      </c>
      <c r="B55" s="1" t="s">
        <v>42</v>
      </c>
      <c r="C55" s="1">
        <v>257.93</v>
      </c>
      <c r="D55" s="1">
        <v>262.54</v>
      </c>
      <c r="E55" s="1">
        <v>4.61</v>
      </c>
      <c r="F55" s="1">
        <v>0.0</v>
      </c>
      <c r="G55" s="1">
        <v>4.61</v>
      </c>
      <c r="H55" s="1">
        <v>168.0</v>
      </c>
      <c r="I55" s="1">
        <v>36.44</v>
      </c>
      <c r="J55" s="1">
        <v>36.47</v>
      </c>
      <c r="K55" s="1" t="s">
        <v>59</v>
      </c>
      <c r="L55" s="1">
        <v>0.0</v>
      </c>
      <c r="M55" s="1">
        <v>168.0</v>
      </c>
    </row>
    <row r="56">
      <c r="A56" s="1" t="s">
        <v>41</v>
      </c>
      <c r="B56" s="1" t="s">
        <v>42</v>
      </c>
      <c r="C56" s="1">
        <v>262.74</v>
      </c>
      <c r="D56" s="1">
        <v>270.01</v>
      </c>
      <c r="E56" s="1">
        <v>7.27</v>
      </c>
      <c r="F56" s="1">
        <v>0.0</v>
      </c>
      <c r="G56" s="1">
        <v>7.27</v>
      </c>
      <c r="H56" s="1">
        <v>160.0</v>
      </c>
      <c r="I56" s="1">
        <v>22.02</v>
      </c>
      <c r="J56" s="1">
        <v>22.02</v>
      </c>
      <c r="K56" s="1" t="s">
        <v>43</v>
      </c>
      <c r="L56" s="1">
        <v>-160.0</v>
      </c>
      <c r="M56" s="1">
        <v>0.0</v>
      </c>
    </row>
    <row r="57">
      <c r="A57" s="1" t="s">
        <v>41</v>
      </c>
      <c r="B57" s="1" t="s">
        <v>42</v>
      </c>
      <c r="C57" s="1">
        <v>270.07</v>
      </c>
      <c r="D57" s="1">
        <v>273.23</v>
      </c>
      <c r="E57" s="1">
        <v>3.16</v>
      </c>
      <c r="F57" s="1">
        <v>0.0</v>
      </c>
      <c r="G57" s="1">
        <v>3.16</v>
      </c>
      <c r="H57" s="1">
        <v>168.0</v>
      </c>
      <c r="I57" s="1">
        <v>53.21</v>
      </c>
      <c r="J57" s="1">
        <v>53.24</v>
      </c>
      <c r="K57" s="1" t="s">
        <v>44</v>
      </c>
      <c r="L57" s="1">
        <v>84.0</v>
      </c>
      <c r="M57" s="1">
        <v>84.0</v>
      </c>
    </row>
    <row r="58">
      <c r="A58" s="1" t="s">
        <v>41</v>
      </c>
      <c r="B58" s="1" t="s">
        <v>42</v>
      </c>
      <c r="C58" s="1">
        <v>273.71</v>
      </c>
      <c r="D58" s="1">
        <v>276.98</v>
      </c>
      <c r="E58" s="1">
        <v>3.27</v>
      </c>
      <c r="F58" s="1">
        <v>0.0</v>
      </c>
      <c r="G58" s="1">
        <v>3.26</v>
      </c>
      <c r="H58" s="1">
        <v>168.0</v>
      </c>
      <c r="I58" s="1">
        <v>51.44</v>
      </c>
      <c r="J58" s="1">
        <v>51.47</v>
      </c>
      <c r="K58" s="1" t="s">
        <v>57</v>
      </c>
      <c r="L58" s="1">
        <v>76.0</v>
      </c>
      <c r="M58" s="1">
        <v>92.0</v>
      </c>
    </row>
    <row r="59">
      <c r="A59" s="1" t="s">
        <v>41</v>
      </c>
      <c r="B59" s="1" t="s">
        <v>42</v>
      </c>
      <c r="C59" s="1">
        <v>277.13</v>
      </c>
      <c r="D59" s="1">
        <v>281.4</v>
      </c>
      <c r="E59" s="1">
        <v>4.27</v>
      </c>
      <c r="F59" s="1">
        <v>0.0</v>
      </c>
      <c r="G59" s="1">
        <v>4.27</v>
      </c>
      <c r="H59" s="1">
        <v>168.0</v>
      </c>
      <c r="I59" s="1">
        <v>39.34</v>
      </c>
      <c r="J59" s="1">
        <v>39.37</v>
      </c>
      <c r="K59" s="1" t="s">
        <v>59</v>
      </c>
      <c r="L59" s="1">
        <v>0.0</v>
      </c>
      <c r="M59" s="1">
        <v>168.0</v>
      </c>
    </row>
    <row r="60">
      <c r="A60" s="1" t="s">
        <v>41</v>
      </c>
      <c r="B60" s="1" t="s">
        <v>42</v>
      </c>
      <c r="C60" s="1">
        <v>281.68</v>
      </c>
      <c r="D60" s="1">
        <v>286.26</v>
      </c>
      <c r="E60" s="1">
        <v>4.58</v>
      </c>
      <c r="F60" s="1">
        <v>0.0</v>
      </c>
      <c r="G60" s="1">
        <v>4.58</v>
      </c>
      <c r="H60" s="1">
        <v>168.0</v>
      </c>
      <c r="I60" s="1">
        <v>36.65</v>
      </c>
      <c r="J60" s="1">
        <v>36.68</v>
      </c>
      <c r="K60" s="1" t="s">
        <v>59</v>
      </c>
      <c r="L60" s="1">
        <v>0.0</v>
      </c>
      <c r="M60" s="1">
        <v>168.0</v>
      </c>
    </row>
    <row r="61">
      <c r="A61" s="1" t="s">
        <v>41</v>
      </c>
      <c r="B61" s="1" t="s">
        <v>42</v>
      </c>
      <c r="C61" s="1">
        <v>286.52</v>
      </c>
      <c r="D61" s="1">
        <v>291.53</v>
      </c>
      <c r="E61" s="1">
        <v>5.0</v>
      </c>
      <c r="F61" s="1">
        <v>0.0</v>
      </c>
      <c r="G61" s="1">
        <v>5.0</v>
      </c>
      <c r="H61" s="1">
        <v>168.0</v>
      </c>
      <c r="I61" s="1">
        <v>33.57</v>
      </c>
      <c r="J61" s="1">
        <v>33.59</v>
      </c>
      <c r="K61" s="1" t="s">
        <v>59</v>
      </c>
      <c r="L61" s="1">
        <v>0.0</v>
      </c>
      <c r="M61" s="1">
        <v>168.0</v>
      </c>
    </row>
    <row r="62">
      <c r="A62" s="1" t="s">
        <v>41</v>
      </c>
      <c r="B62" s="1" t="s">
        <v>42</v>
      </c>
      <c r="C62" s="1">
        <v>291.81</v>
      </c>
      <c r="D62" s="1">
        <v>297.14</v>
      </c>
      <c r="E62" s="1">
        <v>5.33</v>
      </c>
      <c r="F62" s="1">
        <v>0.0</v>
      </c>
      <c r="G62" s="1">
        <v>5.33</v>
      </c>
      <c r="H62" s="1">
        <v>160.0</v>
      </c>
      <c r="I62" s="1">
        <v>30.04</v>
      </c>
      <c r="J62" s="1">
        <v>30.04</v>
      </c>
      <c r="K62" s="1" t="s">
        <v>43</v>
      </c>
      <c r="L62" s="1">
        <v>-160.0</v>
      </c>
      <c r="M62" s="1">
        <v>0.0</v>
      </c>
    </row>
    <row r="63">
      <c r="A63" s="1" t="s">
        <v>41</v>
      </c>
      <c r="B63" s="1" t="s">
        <v>42</v>
      </c>
      <c r="C63" s="1">
        <v>297.23</v>
      </c>
      <c r="D63" s="1">
        <v>300.36</v>
      </c>
      <c r="E63" s="1">
        <v>3.13</v>
      </c>
      <c r="F63" s="1">
        <v>0.0</v>
      </c>
      <c r="G63" s="1">
        <v>3.13</v>
      </c>
      <c r="H63" s="1">
        <v>168.0</v>
      </c>
      <c r="I63" s="1">
        <v>53.67</v>
      </c>
      <c r="J63" s="1">
        <v>53.7</v>
      </c>
      <c r="K63" s="1" t="s">
        <v>44</v>
      </c>
      <c r="L63" s="1">
        <v>84.0</v>
      </c>
      <c r="M63" s="1">
        <v>84.0</v>
      </c>
    </row>
    <row r="64">
      <c r="A64" s="1" t="s">
        <v>41</v>
      </c>
      <c r="B64" s="1" t="s">
        <v>42</v>
      </c>
      <c r="C64" s="1">
        <v>300.6</v>
      </c>
      <c r="D64" s="1">
        <v>303.35</v>
      </c>
      <c r="E64" s="1">
        <v>2.74</v>
      </c>
      <c r="F64" s="1">
        <v>0.0</v>
      </c>
      <c r="G64" s="1">
        <v>2.74</v>
      </c>
      <c r="H64" s="1">
        <v>168.0</v>
      </c>
      <c r="I64" s="1">
        <v>61.31</v>
      </c>
      <c r="J64" s="1">
        <v>61.34</v>
      </c>
      <c r="K64" s="1" t="s">
        <v>57</v>
      </c>
      <c r="L64" s="1">
        <v>76.0</v>
      </c>
      <c r="M64" s="1">
        <v>92.0</v>
      </c>
    </row>
    <row r="65">
      <c r="A65" s="1" t="s">
        <v>41</v>
      </c>
      <c r="B65" s="1" t="s">
        <v>42</v>
      </c>
      <c r="C65" s="1">
        <v>303.74</v>
      </c>
      <c r="D65" s="1">
        <v>307.88</v>
      </c>
      <c r="E65" s="1">
        <v>4.15</v>
      </c>
      <c r="F65" s="1">
        <v>0.0</v>
      </c>
      <c r="G65" s="1">
        <v>4.14</v>
      </c>
      <c r="H65" s="1">
        <v>168.0</v>
      </c>
      <c r="I65" s="1">
        <v>40.52</v>
      </c>
      <c r="J65" s="1">
        <v>40.55</v>
      </c>
      <c r="K65" s="1" t="s">
        <v>59</v>
      </c>
      <c r="L65" s="1">
        <v>0.0</v>
      </c>
      <c r="M65" s="1">
        <v>168.0</v>
      </c>
    </row>
    <row r="66">
      <c r="A66" s="1" t="s">
        <v>41</v>
      </c>
      <c r="B66" s="1" t="s">
        <v>42</v>
      </c>
      <c r="C66" s="1">
        <v>308.2</v>
      </c>
      <c r="D66" s="1">
        <v>312.77</v>
      </c>
      <c r="E66" s="1">
        <v>4.57</v>
      </c>
      <c r="F66" s="1">
        <v>0.0</v>
      </c>
      <c r="G66" s="1">
        <v>4.56</v>
      </c>
      <c r="H66" s="1">
        <v>168.0</v>
      </c>
      <c r="I66" s="1">
        <v>36.78</v>
      </c>
      <c r="J66" s="1">
        <v>36.81</v>
      </c>
      <c r="K66" s="1" t="s">
        <v>59</v>
      </c>
      <c r="L66" s="1">
        <v>0.0</v>
      </c>
      <c r="M66" s="1">
        <v>168.0</v>
      </c>
    </row>
    <row r="67">
      <c r="A67" s="1" t="s">
        <v>41</v>
      </c>
      <c r="B67" s="1" t="s">
        <v>42</v>
      </c>
      <c r="C67" s="1">
        <v>312.91</v>
      </c>
      <c r="D67" s="1">
        <v>317.93</v>
      </c>
      <c r="E67" s="1">
        <v>5.02</v>
      </c>
      <c r="F67" s="1">
        <v>0.0</v>
      </c>
      <c r="G67" s="1">
        <v>5.02</v>
      </c>
      <c r="H67" s="1">
        <v>168.0</v>
      </c>
      <c r="I67" s="1">
        <v>33.44</v>
      </c>
      <c r="J67" s="1">
        <v>33.46</v>
      </c>
      <c r="K67" s="1" t="s">
        <v>59</v>
      </c>
      <c r="L67" s="1">
        <v>0.0</v>
      </c>
      <c r="M67" s="1">
        <v>168.0</v>
      </c>
    </row>
    <row r="68">
      <c r="A68" s="1" t="s">
        <v>41</v>
      </c>
      <c r="B68" s="1" t="s">
        <v>42</v>
      </c>
      <c r="C68" s="1">
        <v>318.68</v>
      </c>
      <c r="D68" s="1">
        <v>326.37</v>
      </c>
      <c r="E68" s="1">
        <v>7.69</v>
      </c>
      <c r="F68" s="1">
        <v>0.0</v>
      </c>
      <c r="G68" s="1">
        <v>7.69</v>
      </c>
      <c r="H68" s="1">
        <v>160.0</v>
      </c>
      <c r="I68" s="1">
        <v>20.81</v>
      </c>
      <c r="J68" s="1">
        <v>20.81</v>
      </c>
      <c r="K68" s="1" t="s">
        <v>43</v>
      </c>
      <c r="L68" s="1">
        <v>-160.0</v>
      </c>
      <c r="M68" s="1">
        <v>0.0</v>
      </c>
    </row>
    <row r="69">
      <c r="A69" s="1" t="s">
        <v>41</v>
      </c>
      <c r="B69" s="1" t="s">
        <v>42</v>
      </c>
      <c r="C69" s="1">
        <v>326.4</v>
      </c>
      <c r="D69" s="1">
        <v>329.15</v>
      </c>
      <c r="E69" s="1">
        <v>2.75</v>
      </c>
      <c r="F69" s="1">
        <v>0.0</v>
      </c>
      <c r="G69" s="1">
        <v>2.74</v>
      </c>
      <c r="H69" s="1">
        <v>168.0</v>
      </c>
      <c r="I69" s="1">
        <v>61.19</v>
      </c>
      <c r="J69" s="1">
        <v>61.23</v>
      </c>
      <c r="K69" s="1" t="s">
        <v>44</v>
      </c>
      <c r="L69" s="1">
        <v>84.0</v>
      </c>
      <c r="M69" s="1">
        <v>84.0</v>
      </c>
    </row>
    <row r="70">
      <c r="A70" s="1" t="s">
        <v>41</v>
      </c>
      <c r="B70" s="1" t="s">
        <v>42</v>
      </c>
      <c r="C70" s="1">
        <v>329.73</v>
      </c>
      <c r="D70" s="1">
        <v>332.45</v>
      </c>
      <c r="E70" s="1">
        <v>2.72</v>
      </c>
      <c r="F70" s="1">
        <v>0.0</v>
      </c>
      <c r="G70" s="1">
        <v>2.71</v>
      </c>
      <c r="H70" s="1">
        <v>168.0</v>
      </c>
      <c r="I70" s="1">
        <v>61.86</v>
      </c>
      <c r="J70" s="1">
        <v>61.9</v>
      </c>
      <c r="K70" s="1" t="s">
        <v>57</v>
      </c>
      <c r="L70" s="1">
        <v>76.0</v>
      </c>
      <c r="M70" s="1">
        <v>92.0</v>
      </c>
    </row>
    <row r="71">
      <c r="A71" s="1" t="s">
        <v>41</v>
      </c>
      <c r="B71" s="1" t="s">
        <v>42</v>
      </c>
      <c r="C71" s="1">
        <v>332.61</v>
      </c>
      <c r="D71" s="1">
        <v>338.27</v>
      </c>
      <c r="E71" s="1">
        <v>5.66</v>
      </c>
      <c r="F71" s="1">
        <v>0.0</v>
      </c>
      <c r="G71" s="1">
        <v>5.66</v>
      </c>
      <c r="H71" s="1">
        <v>168.0</v>
      </c>
      <c r="I71" s="1">
        <v>29.69</v>
      </c>
      <c r="J71" s="1">
        <v>29.7</v>
      </c>
      <c r="K71" s="1" t="s">
        <v>59</v>
      </c>
      <c r="L71" s="1">
        <v>0.0</v>
      </c>
      <c r="M71" s="1">
        <v>168.0</v>
      </c>
    </row>
    <row r="72">
      <c r="A72" s="1" t="s">
        <v>41</v>
      </c>
      <c r="B72" s="1" t="s">
        <v>42</v>
      </c>
      <c r="C72" s="1">
        <v>338.75</v>
      </c>
      <c r="D72" s="1">
        <v>344.0</v>
      </c>
      <c r="E72" s="1">
        <v>5.25</v>
      </c>
      <c r="F72" s="1">
        <v>0.0</v>
      </c>
      <c r="G72" s="1">
        <v>5.24</v>
      </c>
      <c r="H72" s="1">
        <v>168.0</v>
      </c>
      <c r="I72" s="1">
        <v>32.03</v>
      </c>
      <c r="J72" s="1">
        <v>32.05</v>
      </c>
      <c r="K72" s="1" t="s">
        <v>59</v>
      </c>
      <c r="L72" s="1">
        <v>0.0</v>
      </c>
      <c r="M72" s="1">
        <v>168.0</v>
      </c>
    </row>
    <row r="73">
      <c r="A73" s="1" t="s">
        <v>41</v>
      </c>
      <c r="B73" s="1" t="s">
        <v>42</v>
      </c>
      <c r="C73" s="1">
        <v>344.12</v>
      </c>
      <c r="D73" s="1">
        <v>349.75</v>
      </c>
      <c r="E73" s="1">
        <v>5.63</v>
      </c>
      <c r="F73" s="1">
        <v>0.0</v>
      </c>
      <c r="G73" s="1">
        <v>5.62</v>
      </c>
      <c r="H73" s="1">
        <v>168.0</v>
      </c>
      <c r="I73" s="1">
        <v>29.85</v>
      </c>
      <c r="J73" s="1">
        <v>29.87</v>
      </c>
      <c r="K73" s="1" t="s">
        <v>59</v>
      </c>
      <c r="L73" s="1">
        <v>0.0</v>
      </c>
      <c r="M73" s="1">
        <v>168.0</v>
      </c>
    </row>
    <row r="74">
      <c r="A74" s="1" t="s">
        <v>41</v>
      </c>
      <c r="B74" s="1" t="s">
        <v>42</v>
      </c>
      <c r="C74" s="1">
        <v>350.19</v>
      </c>
      <c r="D74" s="1">
        <v>358.61</v>
      </c>
      <c r="E74" s="1">
        <v>8.42</v>
      </c>
      <c r="F74" s="1">
        <v>0.0</v>
      </c>
      <c r="G74" s="1">
        <v>8.42</v>
      </c>
      <c r="H74" s="1">
        <v>160.0</v>
      </c>
      <c r="I74" s="1">
        <v>19.0</v>
      </c>
      <c r="J74" s="1">
        <v>19.0</v>
      </c>
      <c r="K74" s="1" t="s">
        <v>43</v>
      </c>
      <c r="L74" s="1">
        <v>-160.0</v>
      </c>
      <c r="M74" s="1">
        <v>0.0</v>
      </c>
    </row>
    <row r="75">
      <c r="A75" s="1" t="s">
        <v>41</v>
      </c>
      <c r="B75" s="1" t="s">
        <v>42</v>
      </c>
      <c r="C75" s="1">
        <v>358.88</v>
      </c>
      <c r="D75" s="1">
        <v>361.46</v>
      </c>
      <c r="E75" s="1">
        <v>2.57</v>
      </c>
      <c r="F75" s="1">
        <v>0.0</v>
      </c>
      <c r="G75" s="1">
        <v>2.57</v>
      </c>
      <c r="H75" s="1">
        <v>168.0</v>
      </c>
      <c r="I75" s="1">
        <v>65.26</v>
      </c>
      <c r="J75" s="1">
        <v>65.3</v>
      </c>
      <c r="K75" s="1" t="s">
        <v>44</v>
      </c>
      <c r="L75" s="1">
        <v>84.0</v>
      </c>
      <c r="M75" s="1">
        <v>84.0</v>
      </c>
    </row>
    <row r="76">
      <c r="A76" s="1" t="s">
        <v>41</v>
      </c>
      <c r="B76" s="1" t="s">
        <v>42</v>
      </c>
      <c r="C76" s="1">
        <v>361.67</v>
      </c>
      <c r="D76" s="1">
        <v>364.05</v>
      </c>
      <c r="E76" s="1">
        <v>2.38</v>
      </c>
      <c r="F76" s="1">
        <v>0.0</v>
      </c>
      <c r="G76" s="1">
        <v>2.38</v>
      </c>
      <c r="H76" s="1">
        <v>168.0</v>
      </c>
      <c r="I76" s="1">
        <v>70.62</v>
      </c>
      <c r="J76" s="1">
        <v>70.66</v>
      </c>
      <c r="K76" s="1" t="s">
        <v>57</v>
      </c>
      <c r="L76" s="1">
        <v>76.0</v>
      </c>
      <c r="M76" s="1">
        <v>92.0</v>
      </c>
    </row>
    <row r="77">
      <c r="A77" s="1" t="s">
        <v>41</v>
      </c>
      <c r="B77" s="1" t="s">
        <v>42</v>
      </c>
      <c r="C77" s="1">
        <v>364.63</v>
      </c>
      <c r="D77" s="1">
        <v>370.26</v>
      </c>
      <c r="E77" s="1">
        <v>5.63</v>
      </c>
      <c r="F77" s="1">
        <v>0.0</v>
      </c>
      <c r="G77" s="1">
        <v>5.62</v>
      </c>
      <c r="H77" s="1">
        <v>168.0</v>
      </c>
      <c r="I77" s="1">
        <v>29.85</v>
      </c>
      <c r="J77" s="1">
        <v>29.87</v>
      </c>
      <c r="K77" s="1" t="s">
        <v>59</v>
      </c>
      <c r="L77" s="1">
        <v>0.0</v>
      </c>
      <c r="M77" s="1">
        <v>168.0</v>
      </c>
    </row>
    <row r="78">
      <c r="A78" s="1" t="s">
        <v>41</v>
      </c>
      <c r="B78" s="1" t="s">
        <v>42</v>
      </c>
      <c r="C78" s="1">
        <v>370.43</v>
      </c>
      <c r="D78" s="1">
        <v>374.76</v>
      </c>
      <c r="E78" s="1">
        <v>4.33</v>
      </c>
      <c r="F78" s="1">
        <v>0.0</v>
      </c>
      <c r="G78" s="1">
        <v>4.33</v>
      </c>
      <c r="H78" s="1">
        <v>168.0</v>
      </c>
      <c r="I78" s="1">
        <v>38.8</v>
      </c>
      <c r="J78" s="1">
        <v>38.83</v>
      </c>
      <c r="K78" s="1" t="s">
        <v>59</v>
      </c>
      <c r="L78" s="1">
        <v>0.0</v>
      </c>
      <c r="M78" s="1">
        <v>168.0</v>
      </c>
    </row>
    <row r="79">
      <c r="A79" s="1" t="s">
        <v>41</v>
      </c>
      <c r="B79" s="1" t="s">
        <v>42</v>
      </c>
      <c r="C79" s="1">
        <v>375.1</v>
      </c>
      <c r="D79" s="1">
        <v>379.3</v>
      </c>
      <c r="E79" s="1">
        <v>4.2</v>
      </c>
      <c r="F79" s="1">
        <v>0.0</v>
      </c>
      <c r="G79" s="1">
        <v>4.19</v>
      </c>
      <c r="H79" s="1">
        <v>168.0</v>
      </c>
      <c r="I79" s="1">
        <v>40.02</v>
      </c>
      <c r="J79" s="1">
        <v>40.06</v>
      </c>
      <c r="K79" s="1" t="s">
        <v>59</v>
      </c>
      <c r="L79" s="1">
        <v>0.0</v>
      </c>
      <c r="M79" s="1">
        <v>168.0</v>
      </c>
    </row>
    <row r="80">
      <c r="A80" s="1" t="s">
        <v>41</v>
      </c>
      <c r="B80" s="1" t="s">
        <v>42</v>
      </c>
      <c r="C80" s="1">
        <v>380.1</v>
      </c>
      <c r="D80" s="1">
        <v>385.48</v>
      </c>
      <c r="E80" s="1">
        <v>5.38</v>
      </c>
      <c r="F80" s="1">
        <v>0.0</v>
      </c>
      <c r="G80" s="1">
        <v>5.38</v>
      </c>
      <c r="H80" s="1">
        <v>160.0</v>
      </c>
      <c r="I80" s="1">
        <v>29.73</v>
      </c>
      <c r="J80" s="1">
        <v>29.73</v>
      </c>
      <c r="K80" s="1" t="s">
        <v>43</v>
      </c>
      <c r="L80" s="1">
        <v>-160.0</v>
      </c>
      <c r="M80" s="1">
        <v>0.0</v>
      </c>
    </row>
    <row r="81">
      <c r="A81" s="1" t="s">
        <v>41</v>
      </c>
      <c r="B81" s="1" t="s">
        <v>42</v>
      </c>
      <c r="C81" s="1">
        <v>385.64</v>
      </c>
      <c r="D81" s="1">
        <v>388.54</v>
      </c>
      <c r="E81" s="1">
        <v>2.9</v>
      </c>
      <c r="F81" s="1">
        <v>0.0</v>
      </c>
      <c r="G81" s="1">
        <v>2.9</v>
      </c>
      <c r="H81" s="1">
        <v>168.0</v>
      </c>
      <c r="I81" s="1">
        <v>57.95</v>
      </c>
      <c r="J81" s="1">
        <v>58.0</v>
      </c>
      <c r="K81" s="1" t="s">
        <v>44</v>
      </c>
      <c r="L81" s="1">
        <v>84.0</v>
      </c>
      <c r="M81" s="1">
        <v>84.0</v>
      </c>
    </row>
    <row r="82">
      <c r="A82" s="1" t="s">
        <v>41</v>
      </c>
      <c r="B82" s="1" t="s">
        <v>42</v>
      </c>
      <c r="C82" s="1">
        <v>388.72</v>
      </c>
      <c r="D82" s="1">
        <v>391.89</v>
      </c>
      <c r="E82" s="1">
        <v>3.17</v>
      </c>
      <c r="F82" s="1">
        <v>0.0</v>
      </c>
      <c r="G82" s="1">
        <v>3.17</v>
      </c>
      <c r="H82" s="1">
        <v>168.0</v>
      </c>
      <c r="I82" s="1">
        <v>53.0</v>
      </c>
      <c r="J82" s="1">
        <v>53.04</v>
      </c>
      <c r="K82" s="1" t="s">
        <v>57</v>
      </c>
      <c r="L82" s="1">
        <v>76.0</v>
      </c>
      <c r="M82" s="1">
        <v>92.0</v>
      </c>
    </row>
    <row r="83">
      <c r="A83" s="1" t="s">
        <v>41</v>
      </c>
      <c r="B83" s="1" t="s">
        <v>42</v>
      </c>
      <c r="C83" s="1">
        <v>392.01</v>
      </c>
      <c r="D83" s="1">
        <v>396.5</v>
      </c>
      <c r="E83" s="1">
        <v>4.49</v>
      </c>
      <c r="F83" s="1">
        <v>0.0</v>
      </c>
      <c r="G83" s="1">
        <v>4.48</v>
      </c>
      <c r="H83" s="1">
        <v>168.0</v>
      </c>
      <c r="I83" s="1">
        <v>37.46</v>
      </c>
      <c r="J83" s="1">
        <v>37.48</v>
      </c>
      <c r="K83" s="1" t="s">
        <v>59</v>
      </c>
      <c r="L83" s="1">
        <v>0.0</v>
      </c>
      <c r="M83" s="1">
        <v>168.0</v>
      </c>
    </row>
    <row r="84">
      <c r="A84" s="1" t="s">
        <v>41</v>
      </c>
      <c r="B84" s="1" t="s">
        <v>42</v>
      </c>
      <c r="C84" s="1">
        <v>396.7</v>
      </c>
      <c r="D84" s="1">
        <v>402.35</v>
      </c>
      <c r="E84" s="1">
        <v>5.65</v>
      </c>
      <c r="F84" s="1">
        <v>0.0</v>
      </c>
      <c r="G84" s="1">
        <v>5.65</v>
      </c>
      <c r="H84" s="1">
        <v>168.0</v>
      </c>
      <c r="I84" s="1">
        <v>29.74</v>
      </c>
      <c r="J84" s="1">
        <v>29.75</v>
      </c>
      <c r="K84" s="1" t="s">
        <v>59</v>
      </c>
      <c r="L84" s="1">
        <v>0.0</v>
      </c>
      <c r="M84" s="1">
        <v>168.0</v>
      </c>
    </row>
    <row r="85">
      <c r="A85" s="1" t="s">
        <v>41</v>
      </c>
      <c r="B85" s="1" t="s">
        <v>42</v>
      </c>
      <c r="C85" s="1">
        <v>402.67</v>
      </c>
      <c r="D85" s="1">
        <v>408.31</v>
      </c>
      <c r="E85" s="1">
        <v>5.64</v>
      </c>
      <c r="F85" s="1">
        <v>0.0</v>
      </c>
      <c r="G85" s="1">
        <v>5.64</v>
      </c>
      <c r="H85" s="1">
        <v>168.0</v>
      </c>
      <c r="I85" s="1">
        <v>29.77</v>
      </c>
      <c r="J85" s="1">
        <v>29.78</v>
      </c>
      <c r="K85" s="1" t="s">
        <v>59</v>
      </c>
      <c r="L85" s="1">
        <v>0.0</v>
      </c>
      <c r="M85" s="1">
        <v>168.0</v>
      </c>
    </row>
    <row r="86">
      <c r="A86" s="1" t="s">
        <v>41</v>
      </c>
      <c r="B86" s="1" t="s">
        <v>42</v>
      </c>
      <c r="C86" s="1">
        <v>408.55</v>
      </c>
      <c r="D86" s="1">
        <v>415.94</v>
      </c>
      <c r="E86" s="1">
        <v>7.39</v>
      </c>
      <c r="F86" s="1">
        <v>0.0</v>
      </c>
      <c r="G86" s="1">
        <v>7.39</v>
      </c>
      <c r="H86" s="1">
        <v>160.0</v>
      </c>
      <c r="I86" s="1">
        <v>21.65</v>
      </c>
      <c r="J86" s="1">
        <v>21.65</v>
      </c>
      <c r="K86" s="1" t="s">
        <v>43</v>
      </c>
      <c r="L86" s="1">
        <v>-160.0</v>
      </c>
      <c r="M86" s="1">
        <v>0.0</v>
      </c>
    </row>
    <row r="87">
      <c r="A87" s="1" t="s">
        <v>41</v>
      </c>
      <c r="B87" s="1" t="s">
        <v>42</v>
      </c>
      <c r="C87" s="1">
        <v>415.96</v>
      </c>
      <c r="D87" s="1">
        <v>418.8</v>
      </c>
      <c r="E87" s="1">
        <v>2.84</v>
      </c>
      <c r="F87" s="1">
        <v>0.0</v>
      </c>
      <c r="G87" s="1">
        <v>2.84</v>
      </c>
      <c r="H87" s="1">
        <v>168.0</v>
      </c>
      <c r="I87" s="1">
        <v>59.15</v>
      </c>
      <c r="J87" s="1">
        <v>59.19</v>
      </c>
      <c r="K87" s="1" t="s">
        <v>44</v>
      </c>
      <c r="L87" s="1">
        <v>84.0</v>
      </c>
      <c r="M87" s="1">
        <v>84.0</v>
      </c>
    </row>
    <row r="88">
      <c r="A88" s="1" t="s">
        <v>41</v>
      </c>
      <c r="B88" s="1" t="s">
        <v>42</v>
      </c>
      <c r="C88" s="1">
        <v>419.09</v>
      </c>
      <c r="D88" s="1">
        <v>421.79</v>
      </c>
      <c r="E88" s="1">
        <v>2.7</v>
      </c>
      <c r="F88" s="1">
        <v>0.0</v>
      </c>
      <c r="G88" s="1">
        <v>2.7</v>
      </c>
      <c r="H88" s="1">
        <v>168.0</v>
      </c>
      <c r="I88" s="1">
        <v>62.25</v>
      </c>
      <c r="J88" s="1">
        <v>62.29</v>
      </c>
      <c r="K88" s="1" t="s">
        <v>57</v>
      </c>
      <c r="L88" s="1">
        <v>76.0</v>
      </c>
      <c r="M88" s="1">
        <v>92.0</v>
      </c>
    </row>
    <row r="89">
      <c r="A89" s="1" t="s">
        <v>41</v>
      </c>
      <c r="B89" s="1" t="s">
        <v>42</v>
      </c>
      <c r="C89" s="1">
        <v>422.09</v>
      </c>
      <c r="D89" s="1">
        <v>427.15</v>
      </c>
      <c r="E89" s="1">
        <v>5.06</v>
      </c>
      <c r="F89" s="1">
        <v>0.0</v>
      </c>
      <c r="G89" s="1">
        <v>5.06</v>
      </c>
      <c r="H89" s="1">
        <v>168.0</v>
      </c>
      <c r="I89" s="1">
        <v>33.2</v>
      </c>
      <c r="J89" s="1">
        <v>33.22</v>
      </c>
      <c r="K89" s="1" t="s">
        <v>59</v>
      </c>
      <c r="L89" s="1">
        <v>0.0</v>
      </c>
      <c r="M89" s="1">
        <v>168.0</v>
      </c>
    </row>
    <row r="90">
      <c r="A90" s="1" t="s">
        <v>41</v>
      </c>
      <c r="B90" s="1" t="s">
        <v>42</v>
      </c>
      <c r="C90" s="1">
        <v>427.31</v>
      </c>
      <c r="D90" s="1">
        <v>432.74</v>
      </c>
      <c r="E90" s="1">
        <v>5.42</v>
      </c>
      <c r="F90" s="1">
        <v>0.0</v>
      </c>
      <c r="G90" s="1">
        <v>5.42</v>
      </c>
      <c r="H90" s="1">
        <v>168.0</v>
      </c>
      <c r="I90" s="1">
        <v>30.97</v>
      </c>
      <c r="J90" s="1">
        <v>30.99</v>
      </c>
      <c r="K90" s="1" t="s">
        <v>59</v>
      </c>
      <c r="L90" s="1">
        <v>0.0</v>
      </c>
      <c r="M90" s="1">
        <v>168.0</v>
      </c>
    </row>
    <row r="91">
      <c r="A91" s="1" t="s">
        <v>41</v>
      </c>
      <c r="B91" s="1" t="s">
        <v>42</v>
      </c>
      <c r="C91" s="1">
        <v>433.01</v>
      </c>
      <c r="D91" s="1">
        <v>438.77</v>
      </c>
      <c r="E91" s="1">
        <v>5.76</v>
      </c>
      <c r="F91" s="1">
        <v>0.0</v>
      </c>
      <c r="G91" s="1">
        <v>5.76</v>
      </c>
      <c r="H91" s="1">
        <v>168.0</v>
      </c>
      <c r="I91" s="1">
        <v>29.16</v>
      </c>
      <c r="J91" s="1">
        <v>29.17</v>
      </c>
      <c r="K91" s="1" t="s">
        <v>59</v>
      </c>
      <c r="L91" s="1">
        <v>0.0</v>
      </c>
      <c r="M91" s="1">
        <v>168.0</v>
      </c>
    </row>
    <row r="92">
      <c r="A92" s="1" t="s">
        <v>41</v>
      </c>
      <c r="B92" s="1" t="s">
        <v>42</v>
      </c>
      <c r="C92" s="1">
        <v>439.03</v>
      </c>
      <c r="D92" s="1">
        <v>445.95</v>
      </c>
      <c r="E92" s="1">
        <v>6.92</v>
      </c>
      <c r="F92" s="1">
        <v>0.0</v>
      </c>
      <c r="G92" s="1">
        <v>6.92</v>
      </c>
      <c r="H92" s="1">
        <v>160.0</v>
      </c>
      <c r="I92" s="1">
        <v>23.12</v>
      </c>
      <c r="J92" s="1">
        <v>23.12</v>
      </c>
      <c r="K92" s="1" t="s">
        <v>43</v>
      </c>
      <c r="L92" s="1">
        <v>-160.0</v>
      </c>
      <c r="M92" s="1">
        <v>0.0</v>
      </c>
    </row>
    <row r="93">
      <c r="A93" s="1" t="s">
        <v>41</v>
      </c>
      <c r="B93" s="1" t="s">
        <v>42</v>
      </c>
      <c r="C93" s="1">
        <v>446.05</v>
      </c>
      <c r="D93" s="1">
        <v>448.95</v>
      </c>
      <c r="E93" s="1">
        <v>2.9</v>
      </c>
      <c r="F93" s="1">
        <v>0.0</v>
      </c>
      <c r="G93" s="1">
        <v>2.9</v>
      </c>
      <c r="H93" s="1">
        <v>168.0</v>
      </c>
      <c r="I93" s="1">
        <v>57.96</v>
      </c>
      <c r="J93" s="1">
        <v>58.0</v>
      </c>
      <c r="K93" s="1" t="s">
        <v>44</v>
      </c>
      <c r="L93" s="1">
        <v>84.0</v>
      </c>
      <c r="M93" s="1">
        <v>84.0</v>
      </c>
    </row>
    <row r="94">
      <c r="A94" s="1" t="s">
        <v>41</v>
      </c>
      <c r="B94" s="1" t="s">
        <v>42</v>
      </c>
      <c r="C94" s="1">
        <v>449.22</v>
      </c>
      <c r="D94" s="1">
        <v>451.85</v>
      </c>
      <c r="E94" s="1">
        <v>2.64</v>
      </c>
      <c r="F94" s="1">
        <v>0.0</v>
      </c>
      <c r="G94" s="1">
        <v>2.63</v>
      </c>
      <c r="H94" s="1">
        <v>168.0</v>
      </c>
      <c r="I94" s="1">
        <v>63.72</v>
      </c>
      <c r="J94" s="1">
        <v>63.76</v>
      </c>
      <c r="K94" s="1" t="s">
        <v>57</v>
      </c>
      <c r="L94" s="1">
        <v>76.0</v>
      </c>
      <c r="M94" s="1">
        <v>92.0</v>
      </c>
    </row>
    <row r="95">
      <c r="A95" s="1" t="s">
        <v>41</v>
      </c>
      <c r="B95" s="1" t="s">
        <v>42</v>
      </c>
      <c r="C95" s="1">
        <v>452.03</v>
      </c>
      <c r="D95" s="1">
        <v>456.51</v>
      </c>
      <c r="E95" s="1">
        <v>4.48</v>
      </c>
      <c r="F95" s="1">
        <v>0.0</v>
      </c>
      <c r="G95" s="1">
        <v>4.48</v>
      </c>
      <c r="H95" s="1">
        <v>168.0</v>
      </c>
      <c r="I95" s="1">
        <v>37.48</v>
      </c>
      <c r="J95" s="1">
        <v>37.5</v>
      </c>
      <c r="K95" s="1" t="s">
        <v>59</v>
      </c>
      <c r="L95" s="1">
        <v>0.0</v>
      </c>
      <c r="M95" s="1">
        <v>168.0</v>
      </c>
    </row>
    <row r="96">
      <c r="A96" s="1" t="s">
        <v>41</v>
      </c>
      <c r="B96" s="1" t="s">
        <v>42</v>
      </c>
      <c r="C96" s="1">
        <v>456.67</v>
      </c>
      <c r="D96" s="1">
        <v>461.37</v>
      </c>
      <c r="E96" s="1">
        <v>4.7</v>
      </c>
      <c r="F96" s="1">
        <v>0.0</v>
      </c>
      <c r="G96" s="1">
        <v>4.69</v>
      </c>
      <c r="H96" s="1">
        <v>168.0</v>
      </c>
      <c r="I96" s="1">
        <v>35.78</v>
      </c>
      <c r="J96" s="1">
        <v>35.8</v>
      </c>
      <c r="K96" s="1" t="s">
        <v>59</v>
      </c>
      <c r="L96" s="1">
        <v>0.0</v>
      </c>
      <c r="M96" s="1">
        <v>168.0</v>
      </c>
    </row>
    <row r="97">
      <c r="A97" s="1" t="s">
        <v>41</v>
      </c>
      <c r="B97" s="1" t="s">
        <v>42</v>
      </c>
      <c r="C97" s="1">
        <v>461.62</v>
      </c>
      <c r="D97" s="1">
        <v>465.95</v>
      </c>
      <c r="E97" s="1">
        <v>4.34</v>
      </c>
      <c r="F97" s="1">
        <v>0.0</v>
      </c>
      <c r="G97" s="1">
        <v>4.33</v>
      </c>
      <c r="H97" s="1">
        <v>168.0</v>
      </c>
      <c r="I97" s="1">
        <v>38.73</v>
      </c>
      <c r="J97" s="1">
        <v>38.76</v>
      </c>
      <c r="K97" s="1" t="s">
        <v>59</v>
      </c>
      <c r="L97" s="1">
        <v>0.0</v>
      </c>
      <c r="M97" s="1">
        <v>168.0</v>
      </c>
    </row>
    <row r="98">
      <c r="A98" s="1" t="s">
        <v>41</v>
      </c>
      <c r="B98" s="1" t="s">
        <v>42</v>
      </c>
      <c r="C98" s="1">
        <v>466.09</v>
      </c>
      <c r="D98" s="1">
        <v>472.41</v>
      </c>
      <c r="E98" s="1">
        <v>6.32</v>
      </c>
      <c r="F98" s="1">
        <v>0.0</v>
      </c>
      <c r="G98" s="1">
        <v>6.32</v>
      </c>
      <c r="H98" s="1">
        <v>160.0</v>
      </c>
      <c r="I98" s="1">
        <v>25.32</v>
      </c>
      <c r="J98" s="1">
        <v>25.32</v>
      </c>
      <c r="K98" s="1" t="s">
        <v>43</v>
      </c>
      <c r="L98" s="1">
        <v>-160.0</v>
      </c>
      <c r="M98" s="1">
        <v>0.0</v>
      </c>
    </row>
    <row r="99">
      <c r="A99" s="1" t="s">
        <v>41</v>
      </c>
      <c r="B99" s="1" t="s">
        <v>42</v>
      </c>
      <c r="C99" s="1">
        <v>472.43</v>
      </c>
      <c r="D99" s="1">
        <v>475.31</v>
      </c>
      <c r="E99" s="1">
        <v>2.88</v>
      </c>
      <c r="F99" s="1">
        <v>0.0</v>
      </c>
      <c r="G99" s="1">
        <v>2.88</v>
      </c>
      <c r="H99" s="1">
        <v>168.0</v>
      </c>
      <c r="I99" s="1">
        <v>58.3</v>
      </c>
      <c r="J99" s="1">
        <v>58.33</v>
      </c>
      <c r="K99" s="1" t="s">
        <v>44</v>
      </c>
      <c r="L99" s="1">
        <v>84.0</v>
      </c>
      <c r="M99" s="1">
        <v>84.0</v>
      </c>
    </row>
    <row r="100">
      <c r="A100" s="1" t="s">
        <v>41</v>
      </c>
      <c r="B100" s="1" t="s">
        <v>42</v>
      </c>
      <c r="C100" s="1">
        <v>475.53</v>
      </c>
      <c r="D100" s="1">
        <v>478.78</v>
      </c>
      <c r="E100" s="1">
        <v>3.24</v>
      </c>
      <c r="F100" s="1">
        <v>0.0</v>
      </c>
      <c r="G100" s="1">
        <v>3.24</v>
      </c>
      <c r="H100" s="1">
        <v>168.0</v>
      </c>
      <c r="I100" s="1">
        <v>51.81</v>
      </c>
      <c r="J100" s="1">
        <v>51.83</v>
      </c>
      <c r="K100" s="1" t="s">
        <v>57</v>
      </c>
      <c r="L100" s="1">
        <v>76.0</v>
      </c>
      <c r="M100" s="1">
        <v>92.0</v>
      </c>
    </row>
    <row r="101">
      <c r="A101" s="1" t="s">
        <v>41</v>
      </c>
      <c r="B101" s="1" t="s">
        <v>42</v>
      </c>
      <c r="C101" s="1">
        <v>479.02</v>
      </c>
      <c r="D101" s="1">
        <v>483.45</v>
      </c>
      <c r="E101" s="1">
        <v>4.43</v>
      </c>
      <c r="F101" s="1">
        <v>0.0</v>
      </c>
      <c r="G101" s="1">
        <v>4.43</v>
      </c>
      <c r="H101" s="1">
        <v>168.0</v>
      </c>
      <c r="I101" s="1">
        <v>37.91</v>
      </c>
      <c r="J101" s="1">
        <v>37.93</v>
      </c>
      <c r="K101" s="1" t="s">
        <v>59</v>
      </c>
      <c r="L101" s="1">
        <v>0.0</v>
      </c>
      <c r="M101" s="1">
        <v>168.0</v>
      </c>
    </row>
    <row r="102">
      <c r="A102" s="1" t="s">
        <v>41</v>
      </c>
      <c r="B102" s="1" t="s">
        <v>42</v>
      </c>
      <c r="C102" s="1">
        <v>483.77</v>
      </c>
      <c r="D102" s="1">
        <v>488.81</v>
      </c>
      <c r="E102" s="1">
        <v>5.05</v>
      </c>
      <c r="F102" s="1">
        <v>0.0</v>
      </c>
      <c r="G102" s="1">
        <v>5.04</v>
      </c>
      <c r="H102" s="1">
        <v>168.0</v>
      </c>
      <c r="I102" s="1">
        <v>33.29</v>
      </c>
      <c r="J102" s="1">
        <v>33.31</v>
      </c>
      <c r="K102" s="1" t="s">
        <v>59</v>
      </c>
      <c r="L102" s="1">
        <v>0.0</v>
      </c>
      <c r="M102" s="1">
        <v>168.0</v>
      </c>
    </row>
    <row r="105">
      <c r="A105" s="77" t="s">
        <v>45</v>
      </c>
    </row>
    <row r="106">
      <c r="A106" s="78" t="s">
        <v>46</v>
      </c>
      <c r="B106" s="79"/>
      <c r="C106" s="79"/>
      <c r="D106" s="79"/>
      <c r="E106" s="80">
        <f t="shared" ref="E106:J106" si="1">SUMIF($K$2:$K$103,"superdense",E1:E103)</f>
        <v>123.44</v>
      </c>
      <c r="F106" s="80">
        <f t="shared" si="1"/>
        <v>0</v>
      </c>
      <c r="G106" s="80">
        <f t="shared" si="1"/>
        <v>123.44</v>
      </c>
      <c r="H106" s="80">
        <f t="shared" si="1"/>
        <v>2720</v>
      </c>
      <c r="I106" s="80">
        <f t="shared" si="1"/>
        <v>388.96</v>
      </c>
      <c r="J106" s="80">
        <f t="shared" si="1"/>
        <v>388.96</v>
      </c>
      <c r="K106" s="80"/>
      <c r="L106" s="80">
        <f>IFERROR(__xludf.DUMMYFUNCTION("SUM(FILTER(L$1:L$103,$K$1:$K$103=""superdense""))"),1428.0)</f>
        <v>1428</v>
      </c>
      <c r="M106" s="80">
        <f>IFERROR(__xludf.DUMMYFUNCTION("SUM(FILTER(M1:M103,$K$1:$K$103=""superdense""))"),1428.0)</f>
        <v>1428</v>
      </c>
      <c r="N106" s="79"/>
      <c r="O106" s="79"/>
      <c r="P106" s="79"/>
      <c r="Q106" s="79"/>
      <c r="R106" s="79"/>
      <c r="S106" s="79"/>
      <c r="T106" s="79"/>
      <c r="U106" s="79"/>
      <c r="V106" s="79"/>
      <c r="W106" s="79"/>
      <c r="X106" s="79"/>
      <c r="Y106" s="79"/>
      <c r="Z106" s="79"/>
    </row>
    <row r="107">
      <c r="A107" s="78" t="s">
        <v>47</v>
      </c>
      <c r="B107" s="79"/>
      <c r="C107" s="79"/>
      <c r="D107" s="79"/>
      <c r="E107" s="80">
        <f>AVERAGEIF(K2:K104,"superdense",E2:E103)</f>
        <v>2.716470588</v>
      </c>
      <c r="F107" s="80">
        <f t="shared" ref="F107:J107" si="2">AVERAGEIF($K$2:$K$103,"superdense",F2:F103)</f>
        <v>0</v>
      </c>
      <c r="G107" s="80">
        <f t="shared" si="2"/>
        <v>2.715882353</v>
      </c>
      <c r="H107" s="80">
        <f t="shared" si="2"/>
        <v>168</v>
      </c>
      <c r="I107" s="80">
        <f t="shared" si="2"/>
        <v>62.43882353</v>
      </c>
      <c r="J107" s="80">
        <f t="shared" si="2"/>
        <v>62.48058824</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IFERROR(__xludf.DUMMYFUNCTION("MAX(FILTER(E1:E103,$K$1:$K$103=""superdense""))"),3.16)</f>
        <v>3.16</v>
      </c>
      <c r="F108" s="81">
        <f>IFERROR(__xludf.DUMMYFUNCTION("MAX(FILTER(F1:F103,$K$1:$K$103=""superdense""))"),0.0)</f>
        <v>0</v>
      </c>
      <c r="G108" s="81">
        <f>IFERROR(__xludf.DUMMYFUNCTION("MAX(FILTER(G1:G103,$K$1:$K$103=""superdense""))"),3.16)</f>
        <v>3.16</v>
      </c>
      <c r="H108" s="81">
        <f>IFERROR(__xludf.DUMMYFUNCTION("MAX(FILTER(H1:H103,$K$1:$K$103=""superdense""))"),168.0)</f>
        <v>168</v>
      </c>
      <c r="I108" s="81">
        <f>IFERROR(__xludf.DUMMYFUNCTION("MAX(FILTER(I1:I103,$K$1:$K$103=""superdense""))"),75.68)</f>
        <v>75.68</v>
      </c>
      <c r="J108" s="81">
        <f>IFERROR(__xludf.DUMMYFUNCTION("MAX(FILTER(J1:J103,$K$1:$K$103=""superdense""))"),75.73)</f>
        <v>75.73</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IFERROR(__xludf.DUMMYFUNCTION("MIN(FILTER(E1:E103,$K$1:$K$103=""superdense""))"),2.22)</f>
        <v>2.22</v>
      </c>
      <c r="F109" s="82">
        <f>IFERROR(__xludf.DUMMYFUNCTION("MIN(FILTER(F1:F103,$K$1:$K$103=""superdense""))"),0.0)</f>
        <v>0</v>
      </c>
      <c r="G109" s="82">
        <f>IFERROR(__xludf.DUMMYFUNCTION("MIN(FILTER(G1:G103,$K$1:$K$103=""superdense""))"),2.22)</f>
        <v>2.22</v>
      </c>
      <c r="H109" s="82">
        <f>IFERROR(__xludf.DUMMYFUNCTION("MIN(FILTER(H1:H103,$K$1:$K$103=""superdense""))"),168.0)</f>
        <v>168</v>
      </c>
      <c r="I109" s="82">
        <f>IFERROR(__xludf.DUMMYFUNCTION("MIN(FILTER(I1:I103,$K1:$K103=""superdense""))"),53.21)</f>
        <v>53.21</v>
      </c>
      <c r="J109" s="82">
        <f>IFERROR(__xludf.DUMMYFUNCTION("MIN(FILTER(J1:J103,$K1:$K103=""superdense""))"),53.24)</f>
        <v>53.24</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IFERROR(__xludf.DUMMYFUNCTION("MEDIAN(FILTER(E1:E103,$K$1:$K$103=""superdense""))"),2.75)</f>
        <v>2.75</v>
      </c>
      <c r="F110" s="83">
        <f>IFERROR(__xludf.DUMMYFUNCTION("MEDIAN(FILTER(F1:F103,$K$1:$K$103=""superdense""))"),0.0)</f>
        <v>0</v>
      </c>
      <c r="G110" s="83">
        <f>IFERROR(__xludf.DUMMYFUNCTION("MEDIAN(FILTER(G1:G103,$K$1:$K$103=""superdense""))"),2.74)</f>
        <v>2.74</v>
      </c>
      <c r="H110" s="83">
        <f>IFERROR(__xludf.DUMMYFUNCTION("MEDIAN(FILTER(H1:H103,$K$1:$K$103=""superdense""))"),168.0)</f>
        <v>168</v>
      </c>
      <c r="I110" s="83">
        <f>IFERROR(__xludf.DUMMYFUNCTION("MEDIAN(FILTER(I1:I103,$K$1:$K$103=""superdense""))"),61.19)</f>
        <v>61.19</v>
      </c>
      <c r="J110" s="83">
        <f>IFERROR(__xludf.DUMMYFUNCTION("MEDIAN(FILTER(J1:J103,$K$1:$K$103=""superdense""))"),61.23)</f>
        <v>61.23</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IFERROR(__xludf.DUMMYFUNCTION("STDEV.S(FILTER(E1:E103,$K$1:$K$103=""superdense""))"),0.27216587718867763)</f>
        <v>0.2721658772</v>
      </c>
      <c r="F111" s="83">
        <f>IFERROR(__xludf.DUMMYFUNCTION("STDEV.S(FILTER(F1:F103,$K$1:$K$103=""superdense""))"),0.0)</f>
        <v>0</v>
      </c>
      <c r="G111" s="83">
        <f>IFERROR(__xludf.DUMMYFUNCTION("STDEV.S(FILTER(G1:G103,$K$1:$K$103=""superdense""))"),0.27209967896731824)</f>
        <v>0.272099679</v>
      </c>
      <c r="H111" s="83">
        <f>IFERROR(__xludf.DUMMYFUNCTION("STDEV.S(FILTER(H1:H103,$K$1:$K$103=""superdense""))"),0.0)</f>
        <v>0</v>
      </c>
      <c r="I111" s="83">
        <f>IFERROR(__xludf.DUMMYFUNCTION("STDEV.S(FILTER(I1:I103,$K$1:$K$103=""superdense""))"),6.472576653034843)</f>
        <v>6.472576653</v>
      </c>
      <c r="J111" s="83">
        <f>IFERROR(__xludf.DUMMYFUNCTION("STDEV.S(FILTER(J1:J103,$K$1:$K$103=""superdense""))"),6.478865130742646)</f>
        <v>6.478865131</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210.76</v>
      </c>
      <c r="F114" s="80">
        <f t="shared" si="3"/>
        <v>0</v>
      </c>
      <c r="G114" s="80">
        <f t="shared" si="3"/>
        <v>210.58</v>
      </c>
      <c r="H114" s="80">
        <f t="shared" si="3"/>
        <v>8400</v>
      </c>
      <c r="I114" s="80">
        <f t="shared" si="3"/>
        <v>2170.1</v>
      </c>
      <c r="J114" s="80">
        <f t="shared" si="3"/>
        <v>2171.56</v>
      </c>
      <c r="L114" s="80">
        <f>IFERROR(__xludf.DUMMYFUNCTION("SUM(FILTER(L$1:L$103,$K$1:$K$103=""normal""))"),0.0)</f>
        <v>0</v>
      </c>
      <c r="M114" s="80">
        <f>IFERROR(__xludf.DUMMYFUNCTION("SUM(FILTER(M9:M111,$K$1:$K$103=""normal""))"),3948.0)</f>
        <v>3948</v>
      </c>
    </row>
    <row r="115">
      <c r="A115" s="78" t="s">
        <v>47</v>
      </c>
      <c r="B115" s="79"/>
      <c r="C115" s="79"/>
      <c r="D115" s="79"/>
      <c r="E115" s="80">
        <f t="shared" ref="E115:J115" si="4">AVERAGEIF($K$1:$K$103,"normal",E$1:E$103)</f>
        <v>4.9206</v>
      </c>
      <c r="F115" s="80">
        <f t="shared" si="4"/>
        <v>0</v>
      </c>
      <c r="G115" s="80">
        <f t="shared" si="4"/>
        <v>4.917</v>
      </c>
      <c r="H115" s="80">
        <f t="shared" si="4"/>
        <v>168</v>
      </c>
      <c r="I115" s="80">
        <f t="shared" si="4"/>
        <v>34.5714</v>
      </c>
      <c r="J115" s="80">
        <f t="shared" si="4"/>
        <v>34.5956</v>
      </c>
      <c r="L115" s="80">
        <f>AVERAGEIF($K$2:$K$103,"normal",L10:L111)</f>
        <v>-20.68085106</v>
      </c>
      <c r="M115" s="80">
        <f>AVERAGEIF($K$2:$K$103,"normal",M$2:M$103)</f>
        <v>168</v>
      </c>
    </row>
    <row r="116">
      <c r="A116" s="78" t="s">
        <v>48</v>
      </c>
      <c r="B116" s="79"/>
      <c r="C116" s="79"/>
      <c r="D116" s="79"/>
      <c r="E116" s="81">
        <f>IFERROR(__xludf.DUMMYFUNCTION("MAX(FILTER(E$1:E$103,$K$1:$K$103=""normal""))"),6.63)</f>
        <v>6.63</v>
      </c>
      <c r="F116" s="81">
        <f>IFERROR(__xludf.DUMMYFUNCTION("MAX(FILTER(F$1:F$103,$K$1:$K$103=""normal""))"),0.0)</f>
        <v>0</v>
      </c>
      <c r="G116" s="81">
        <f>IFERROR(__xludf.DUMMYFUNCTION("MAX(FILTER(G$1:G$103,$K$1:$K$103=""normal""))"),6.63)</f>
        <v>6.63</v>
      </c>
      <c r="H116" s="81">
        <f>IFERROR(__xludf.DUMMYFUNCTION("MAX(FILTER(H$1:H$103,$K$1:$K$103=""normal""))"),168.0)</f>
        <v>168</v>
      </c>
      <c r="I116" s="81">
        <f>IFERROR(__xludf.DUMMYFUNCTION("MAX(FILTER(I$1:I$103,$K$1:$K$103=""normal""))"),40.52)</f>
        <v>40.52</v>
      </c>
      <c r="J116" s="81">
        <f>IFERROR(__xludf.DUMMYFUNCTION("MAX(FILTER(J$1:J$103,$K$1:$K$103=""normal""))"),40.55)</f>
        <v>40.55</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IFERROR(__xludf.DUMMYFUNCTION("MIN(FILTER(E$1:E$103,$K$1:$K$103=""normal""))"),4.15)</f>
        <v>4.15</v>
      </c>
      <c r="F117" s="82">
        <f>IFERROR(__xludf.DUMMYFUNCTION("MIN(FILTER(F$1:F$103,$K$1:$K$103=""normal""))"),0.0)</f>
        <v>0</v>
      </c>
      <c r="G117" s="82">
        <f>IFERROR(__xludf.DUMMYFUNCTION("MIN(FILTER(G$1:G$103,$K$1:$K$103=""normal""))"),4.14)</f>
        <v>4.14</v>
      </c>
      <c r="H117" s="82">
        <f>IFERROR(__xludf.DUMMYFUNCTION("MIN(FILTER(H$1:H$103,$K$1:$K$103=""normal""))"),168.0)</f>
        <v>168</v>
      </c>
      <c r="I117" s="82">
        <f>IFERROR(__xludf.DUMMYFUNCTION("MIN(FILTER(I$1:I$103,$K$1:$K$103=""normal""))"),25.34)</f>
        <v>25.34</v>
      </c>
      <c r="J117" s="82">
        <f>IFERROR(__xludf.DUMMYFUNCTION("MIN(FILTER(J$1:J$103,$K$1:$K$103=""normal""))"),25.35)</f>
        <v>25.35</v>
      </c>
      <c r="L117" s="82">
        <f>IFERROR(__xludf.DUMMYFUNCTION("MIN(FILTER(L$1:L$103,$K9:$K111=""normal""))"),0.0)</f>
        <v>0</v>
      </c>
      <c r="M117" s="82">
        <f>IFERROR(__xludf.DUMMYFUNCTION("MIN(FILTER(M$1:M$103,$K9:$K111=""normal""))"),84.0)</f>
        <v>84</v>
      </c>
    </row>
    <row r="118">
      <c r="A118" s="78" t="s">
        <v>50</v>
      </c>
      <c r="B118" s="79"/>
      <c r="C118" s="79"/>
      <c r="D118" s="79"/>
      <c r="E118" s="83">
        <f>IFERROR(__xludf.DUMMYFUNCTION("MEDIAN(FILTER(E$1:E$103,$K$1:$K$103=""normal""))"),4.8100000000000005)</f>
        <v>4.81</v>
      </c>
      <c r="F118" s="83">
        <f>IFERROR(__xludf.DUMMYFUNCTION("MEDIAN(FILTER(F$1:F$103,$K$1:$K$103=""normal""))"),0.0)</f>
        <v>0</v>
      </c>
      <c r="G118" s="83">
        <f>IFERROR(__xludf.DUMMYFUNCTION("MEDIAN(FILTER(G$1:G$103,$K$1:$K$103=""normal""))"),4.8100000000000005)</f>
        <v>4.81</v>
      </c>
      <c r="H118" s="83">
        <f>IFERROR(__xludf.DUMMYFUNCTION("MEDIAN(FILTER(H$1:H$103,$K$1:$K$103=""normal""))"),168.0)</f>
        <v>168</v>
      </c>
      <c r="I118" s="83">
        <f>IFERROR(__xludf.DUMMYFUNCTION("MEDIAN(FILTER(I$1:I$103,$K$1:$K$103=""normal""))"),34.92)</f>
        <v>34.92</v>
      </c>
      <c r="J118" s="83">
        <f>IFERROR(__xludf.DUMMYFUNCTION("MEDIAN(FILTER(J$1:J$103,$K$1:$K$103=""normal""))"),34.945)</f>
        <v>34.945</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IFERROR(__xludf.DUMMYFUNCTION("STDEV.S(FILTER(E$1:E$103,$K$1:$K$103=""normal""))"),0.5720689625903362)</f>
        <v>0.5720689626</v>
      </c>
      <c r="F119" s="83">
        <f>IFERROR(__xludf.DUMMYFUNCTION("STDEV.S(FILTER(F$1:F$103,$K$1:$K$103=""normal""))"),0.0)</f>
        <v>0</v>
      </c>
      <c r="G119" s="83">
        <f>IFERROR(__xludf.DUMMYFUNCTION("STDEV.S(FILTER(G$1:G$103,$K$1:$K$103=""normal""))"),0.5726674071253519)</f>
        <v>0.5726674071</v>
      </c>
      <c r="H119" s="83">
        <f>IFERROR(__xludf.DUMMYFUNCTION("STDEV.S(FILTER(H$1:H$103,$K$1:$K$103=""normal""))"),0.0)</f>
        <v>0</v>
      </c>
      <c r="I119" s="83">
        <f>IFERROR(__xludf.DUMMYFUNCTION("STDEV.S(FILTER(I$1:I$103,$K$1:$K$103=""normal""))"),3.8015614461128253)</f>
        <v>3.801561446</v>
      </c>
      <c r="J119" s="83">
        <f>IFERROR(__xludf.DUMMYFUNCTION("STDEV.S(FILTER(J$1:J$103,$K$1:$K$103=""normal""))"),3.807070843596592)</f>
        <v>3.807070844</v>
      </c>
      <c r="L119" s="83">
        <f>IFERROR(__xludf.DUMMYFUNCTION("STDEV.S(FILTER(L$1:L$103,$K$1:$K$103=""normal""))"),0.0)</f>
        <v>0</v>
      </c>
      <c r="M119" s="83">
        <f>IFERROR(__xludf.DUMMYFUNCTION("STDEV.S(FILTER(M$1:M$103,$K$1:$K$103=""normal""))"),0.0)</f>
        <v>0</v>
      </c>
    </row>
    <row r="130">
      <c r="A130" s="77" t="s">
        <v>53</v>
      </c>
      <c r="B130" s="3">
        <f>SUMIF(K2:K103, "epr",H2:H103)</f>
        <v>2720</v>
      </c>
    </row>
    <row r="131">
      <c r="A131" s="77" t="s">
        <v>54</v>
      </c>
      <c r="B131" s="3">
        <f>SUM(H2:H103)-B130</f>
        <v>14112</v>
      </c>
    </row>
    <row r="132">
      <c r="A132" s="77" t="s">
        <v>55</v>
      </c>
      <c r="B132" s="3">
        <f>SUM(M2:M103)</f>
        <v>11392</v>
      </c>
    </row>
    <row r="133">
      <c r="A133" s="77" t="s">
        <v>56</v>
      </c>
      <c r="B133" s="3">
        <f>B131/B132</f>
        <v>1.238764045</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2.31</v>
      </c>
      <c r="D2" s="1">
        <v>10.3</v>
      </c>
      <c r="E2" s="1">
        <v>8.0</v>
      </c>
      <c r="F2" s="1">
        <v>0.0</v>
      </c>
      <c r="G2" s="1">
        <v>8.0</v>
      </c>
      <c r="H2" s="1">
        <v>160.0</v>
      </c>
      <c r="I2" s="1">
        <v>20.01</v>
      </c>
      <c r="J2" s="1">
        <v>20.01</v>
      </c>
      <c r="K2" s="1" t="s">
        <v>43</v>
      </c>
      <c r="L2" s="1">
        <v>-160.0</v>
      </c>
      <c r="M2" s="1">
        <v>0.0</v>
      </c>
    </row>
    <row r="3">
      <c r="A3" s="1" t="s">
        <v>41</v>
      </c>
      <c r="B3" s="1" t="s">
        <v>42</v>
      </c>
      <c r="C3" s="1">
        <v>10.38</v>
      </c>
      <c r="D3" s="1">
        <v>17.59</v>
      </c>
      <c r="E3" s="1">
        <v>7.21</v>
      </c>
      <c r="F3" s="1">
        <v>0.0</v>
      </c>
      <c r="G3" s="1">
        <v>7.21</v>
      </c>
      <c r="H3" s="1">
        <v>160.0</v>
      </c>
      <c r="I3" s="1">
        <v>22.2</v>
      </c>
      <c r="J3" s="1">
        <v>22.2</v>
      </c>
      <c r="K3" s="1" t="s">
        <v>43</v>
      </c>
      <c r="L3" s="1">
        <v>-160.0</v>
      </c>
      <c r="M3" s="1">
        <v>0.0</v>
      </c>
    </row>
    <row r="4">
      <c r="A4" s="1" t="s">
        <v>41</v>
      </c>
      <c r="B4" s="1" t="s">
        <v>42</v>
      </c>
      <c r="C4" s="1">
        <v>17.76</v>
      </c>
      <c r="D4" s="1">
        <v>20.08</v>
      </c>
      <c r="E4" s="1">
        <v>2.31</v>
      </c>
      <c r="F4" s="1">
        <v>0.0</v>
      </c>
      <c r="G4" s="1">
        <v>2.31</v>
      </c>
      <c r="H4" s="1">
        <v>168.0</v>
      </c>
      <c r="I4" s="1">
        <v>72.64</v>
      </c>
      <c r="J4" s="1">
        <v>72.69</v>
      </c>
      <c r="K4" s="1" t="s">
        <v>44</v>
      </c>
      <c r="L4" s="1">
        <v>84.0</v>
      </c>
      <c r="M4" s="1">
        <v>84.0</v>
      </c>
    </row>
    <row r="5">
      <c r="A5" s="1" t="s">
        <v>41</v>
      </c>
      <c r="B5" s="1" t="s">
        <v>42</v>
      </c>
      <c r="C5" s="1">
        <v>20.73</v>
      </c>
      <c r="D5" s="1">
        <v>23.43</v>
      </c>
      <c r="E5" s="1">
        <v>2.7</v>
      </c>
      <c r="F5" s="1">
        <v>0.0</v>
      </c>
      <c r="G5" s="1">
        <v>2.7</v>
      </c>
      <c r="H5" s="1">
        <v>168.0</v>
      </c>
      <c r="I5" s="1">
        <v>62.17</v>
      </c>
      <c r="J5" s="1">
        <v>62.2</v>
      </c>
      <c r="K5" s="1" t="s">
        <v>44</v>
      </c>
      <c r="L5" s="1">
        <v>84.0</v>
      </c>
      <c r="M5" s="1">
        <v>84.0</v>
      </c>
    </row>
    <row r="6">
      <c r="A6" s="1" t="s">
        <v>41</v>
      </c>
      <c r="B6" s="1" t="s">
        <v>42</v>
      </c>
      <c r="C6" s="1">
        <v>23.73</v>
      </c>
      <c r="D6" s="1">
        <v>26.3</v>
      </c>
      <c r="E6" s="1">
        <v>2.57</v>
      </c>
      <c r="F6" s="1">
        <v>0.0</v>
      </c>
      <c r="G6" s="1">
        <v>2.56</v>
      </c>
      <c r="H6" s="1">
        <v>168.0</v>
      </c>
      <c r="I6" s="1">
        <v>65.48</v>
      </c>
      <c r="J6" s="1">
        <v>65.52</v>
      </c>
      <c r="K6" s="1" t="s">
        <v>44</v>
      </c>
      <c r="L6" s="1">
        <v>84.0</v>
      </c>
      <c r="M6" s="1">
        <v>84.0</v>
      </c>
    </row>
    <row r="7">
      <c r="A7" s="1" t="s">
        <v>41</v>
      </c>
      <c r="B7" s="1" t="s">
        <v>42</v>
      </c>
      <c r="C7" s="1">
        <v>26.48</v>
      </c>
      <c r="D7" s="1">
        <v>29.81</v>
      </c>
      <c r="E7" s="1">
        <v>3.33</v>
      </c>
      <c r="F7" s="1">
        <v>0.0</v>
      </c>
      <c r="G7" s="1">
        <v>3.33</v>
      </c>
      <c r="H7" s="1">
        <v>168.0</v>
      </c>
      <c r="I7" s="1">
        <v>50.4</v>
      </c>
      <c r="J7" s="1">
        <v>50.44</v>
      </c>
      <c r="K7" s="1" t="s">
        <v>57</v>
      </c>
      <c r="L7" s="1">
        <v>68.0</v>
      </c>
      <c r="M7" s="1">
        <v>100.0</v>
      </c>
    </row>
    <row r="8">
      <c r="A8" s="1" t="s">
        <v>41</v>
      </c>
      <c r="B8" s="1" t="s">
        <v>42</v>
      </c>
      <c r="C8" s="1">
        <v>30.06</v>
      </c>
      <c r="D8" s="1">
        <v>34.78</v>
      </c>
      <c r="E8" s="1">
        <v>4.72</v>
      </c>
      <c r="F8" s="1">
        <v>0.0</v>
      </c>
      <c r="G8" s="1">
        <v>4.72</v>
      </c>
      <c r="H8" s="1">
        <v>168.0</v>
      </c>
      <c r="I8" s="1">
        <v>35.59</v>
      </c>
      <c r="J8" s="1">
        <v>35.62</v>
      </c>
      <c r="K8" s="1" t="s">
        <v>59</v>
      </c>
      <c r="L8" s="1">
        <v>0.0</v>
      </c>
      <c r="M8" s="1">
        <v>168.0</v>
      </c>
    </row>
    <row r="9">
      <c r="A9" s="1" t="s">
        <v>41</v>
      </c>
      <c r="B9" s="1" t="s">
        <v>42</v>
      </c>
      <c r="C9" s="1">
        <v>35.09</v>
      </c>
      <c r="D9" s="1">
        <v>43.2</v>
      </c>
      <c r="E9" s="1">
        <v>8.11</v>
      </c>
      <c r="F9" s="1">
        <v>0.0</v>
      </c>
      <c r="G9" s="1">
        <v>8.11</v>
      </c>
      <c r="H9" s="1">
        <v>160.0</v>
      </c>
      <c r="I9" s="1">
        <v>19.72</v>
      </c>
      <c r="J9" s="1">
        <v>19.72</v>
      </c>
      <c r="K9" s="1" t="s">
        <v>43</v>
      </c>
      <c r="L9" s="1">
        <v>-160.0</v>
      </c>
      <c r="M9" s="1">
        <v>0.0</v>
      </c>
    </row>
    <row r="10">
      <c r="A10" s="1" t="s">
        <v>41</v>
      </c>
      <c r="B10" s="1" t="s">
        <v>42</v>
      </c>
      <c r="C10" s="1">
        <v>43.37</v>
      </c>
      <c r="D10" s="1">
        <v>52.53</v>
      </c>
      <c r="E10" s="1">
        <v>9.16</v>
      </c>
      <c r="F10" s="1">
        <v>0.0</v>
      </c>
      <c r="G10" s="1">
        <v>9.16</v>
      </c>
      <c r="H10" s="1">
        <v>160.0</v>
      </c>
      <c r="I10" s="1">
        <v>17.46</v>
      </c>
      <c r="J10" s="1">
        <v>17.46</v>
      </c>
      <c r="K10" s="1" t="s">
        <v>43</v>
      </c>
      <c r="L10" s="1">
        <v>-160.0</v>
      </c>
      <c r="M10" s="1">
        <v>0.0</v>
      </c>
    </row>
    <row r="11">
      <c r="A11" s="1" t="s">
        <v>41</v>
      </c>
      <c r="B11" s="1" t="s">
        <v>42</v>
      </c>
      <c r="C11" s="1">
        <v>52.58</v>
      </c>
      <c r="D11" s="1">
        <v>55.8</v>
      </c>
      <c r="E11" s="1">
        <v>3.21</v>
      </c>
      <c r="F11" s="1">
        <v>0.0</v>
      </c>
      <c r="G11" s="1">
        <v>3.21</v>
      </c>
      <c r="H11" s="1">
        <v>168.0</v>
      </c>
      <c r="I11" s="1">
        <v>52.29</v>
      </c>
      <c r="J11" s="1">
        <v>52.32</v>
      </c>
      <c r="K11" s="1" t="s">
        <v>44</v>
      </c>
      <c r="L11" s="1">
        <v>84.0</v>
      </c>
      <c r="M11" s="1">
        <v>84.0</v>
      </c>
    </row>
    <row r="12">
      <c r="A12" s="1" t="s">
        <v>41</v>
      </c>
      <c r="B12" s="1" t="s">
        <v>42</v>
      </c>
      <c r="C12" s="1">
        <v>56.21</v>
      </c>
      <c r="D12" s="1">
        <v>58.83</v>
      </c>
      <c r="E12" s="1">
        <v>2.62</v>
      </c>
      <c r="F12" s="1">
        <v>0.0</v>
      </c>
      <c r="G12" s="1">
        <v>2.62</v>
      </c>
      <c r="H12" s="1">
        <v>168.0</v>
      </c>
      <c r="I12" s="1">
        <v>64.01</v>
      </c>
      <c r="J12" s="1">
        <v>64.05</v>
      </c>
      <c r="K12" s="1" t="s">
        <v>44</v>
      </c>
      <c r="L12" s="1">
        <v>84.0</v>
      </c>
      <c r="M12" s="1">
        <v>84.0</v>
      </c>
    </row>
    <row r="13">
      <c r="A13" s="1" t="s">
        <v>41</v>
      </c>
      <c r="B13" s="1" t="s">
        <v>42</v>
      </c>
      <c r="C13" s="1">
        <v>59.07</v>
      </c>
      <c r="D13" s="1">
        <v>61.12</v>
      </c>
      <c r="E13" s="1">
        <v>2.05</v>
      </c>
      <c r="F13" s="1">
        <v>0.0</v>
      </c>
      <c r="G13" s="1">
        <v>2.05</v>
      </c>
      <c r="H13" s="1">
        <v>168.0</v>
      </c>
      <c r="I13" s="1">
        <v>81.95</v>
      </c>
      <c r="J13" s="1">
        <v>82.01</v>
      </c>
      <c r="K13" s="1" t="s">
        <v>44</v>
      </c>
      <c r="L13" s="1">
        <v>84.0</v>
      </c>
      <c r="M13" s="1">
        <v>84.0</v>
      </c>
    </row>
    <row r="14">
      <c r="A14" s="1" t="s">
        <v>41</v>
      </c>
      <c r="B14" s="1" t="s">
        <v>42</v>
      </c>
      <c r="C14" s="1">
        <v>61.35</v>
      </c>
      <c r="D14" s="1">
        <v>64.22</v>
      </c>
      <c r="E14" s="1">
        <v>2.87</v>
      </c>
      <c r="F14" s="1">
        <v>0.0</v>
      </c>
      <c r="G14" s="1">
        <v>2.87</v>
      </c>
      <c r="H14" s="1">
        <v>168.0</v>
      </c>
      <c r="I14" s="1">
        <v>58.51</v>
      </c>
      <c r="J14" s="1">
        <v>58.57</v>
      </c>
      <c r="K14" s="1" t="s">
        <v>57</v>
      </c>
      <c r="L14" s="1">
        <v>68.0</v>
      </c>
      <c r="M14" s="1">
        <v>100.0</v>
      </c>
    </row>
    <row r="15">
      <c r="A15" s="1" t="s">
        <v>41</v>
      </c>
      <c r="B15" s="1" t="s">
        <v>42</v>
      </c>
      <c r="C15" s="1">
        <v>64.66</v>
      </c>
      <c r="D15" s="1">
        <v>69.25</v>
      </c>
      <c r="E15" s="1">
        <v>4.59</v>
      </c>
      <c r="F15" s="1">
        <v>0.0</v>
      </c>
      <c r="G15" s="1">
        <v>4.59</v>
      </c>
      <c r="H15" s="1">
        <v>168.0</v>
      </c>
      <c r="I15" s="1">
        <v>36.57</v>
      </c>
      <c r="J15" s="1">
        <v>36.6</v>
      </c>
      <c r="K15" s="1" t="s">
        <v>59</v>
      </c>
      <c r="L15" s="1">
        <v>0.0</v>
      </c>
      <c r="M15" s="1">
        <v>168.0</v>
      </c>
    </row>
    <row r="16">
      <c r="A16" s="1" t="s">
        <v>41</v>
      </c>
      <c r="B16" s="1" t="s">
        <v>42</v>
      </c>
      <c r="C16" s="1">
        <v>69.37</v>
      </c>
      <c r="D16" s="1">
        <v>77.36</v>
      </c>
      <c r="E16" s="1">
        <v>7.99</v>
      </c>
      <c r="F16" s="1">
        <v>0.0</v>
      </c>
      <c r="G16" s="1">
        <v>7.99</v>
      </c>
      <c r="H16" s="1">
        <v>160.0</v>
      </c>
      <c r="I16" s="1">
        <v>20.02</v>
      </c>
      <c r="J16" s="1">
        <v>20.02</v>
      </c>
      <c r="K16" s="1" t="s">
        <v>43</v>
      </c>
      <c r="L16" s="1">
        <v>-160.0</v>
      </c>
      <c r="M16" s="1">
        <v>0.0</v>
      </c>
    </row>
    <row r="17">
      <c r="A17" s="1" t="s">
        <v>41</v>
      </c>
      <c r="B17" s="1" t="s">
        <v>42</v>
      </c>
      <c r="C17" s="1">
        <v>77.36</v>
      </c>
      <c r="D17" s="1">
        <v>84.82</v>
      </c>
      <c r="E17" s="1">
        <v>7.46</v>
      </c>
      <c r="F17" s="1">
        <v>0.0</v>
      </c>
      <c r="G17" s="1">
        <v>7.46</v>
      </c>
      <c r="H17" s="1">
        <v>160.0</v>
      </c>
      <c r="I17" s="1">
        <v>21.46</v>
      </c>
      <c r="J17" s="1">
        <v>21.46</v>
      </c>
      <c r="K17" s="1" t="s">
        <v>43</v>
      </c>
      <c r="L17" s="1">
        <v>-160.0</v>
      </c>
      <c r="M17" s="1">
        <v>0.0</v>
      </c>
    </row>
    <row r="18">
      <c r="A18" s="1" t="s">
        <v>41</v>
      </c>
      <c r="B18" s="1" t="s">
        <v>42</v>
      </c>
      <c r="C18" s="1">
        <v>84.91</v>
      </c>
      <c r="D18" s="1">
        <v>87.3</v>
      </c>
      <c r="E18" s="1">
        <v>2.39</v>
      </c>
      <c r="F18" s="1">
        <v>0.0</v>
      </c>
      <c r="G18" s="1">
        <v>2.39</v>
      </c>
      <c r="H18" s="1">
        <v>168.0</v>
      </c>
      <c r="I18" s="1">
        <v>70.36</v>
      </c>
      <c r="J18" s="1">
        <v>70.41</v>
      </c>
      <c r="K18" s="1" t="s">
        <v>44</v>
      </c>
      <c r="L18" s="1">
        <v>84.0</v>
      </c>
      <c r="M18" s="1">
        <v>84.0</v>
      </c>
    </row>
    <row r="19">
      <c r="A19" s="1" t="s">
        <v>41</v>
      </c>
      <c r="B19" s="1" t="s">
        <v>42</v>
      </c>
      <c r="C19" s="1">
        <v>87.48</v>
      </c>
      <c r="D19" s="1">
        <v>90.24</v>
      </c>
      <c r="E19" s="1">
        <v>2.76</v>
      </c>
      <c r="F19" s="1">
        <v>0.0</v>
      </c>
      <c r="G19" s="1">
        <v>2.76</v>
      </c>
      <c r="H19" s="1">
        <v>168.0</v>
      </c>
      <c r="I19" s="1">
        <v>60.85</v>
      </c>
      <c r="J19" s="1">
        <v>60.89</v>
      </c>
      <c r="K19" s="1" t="s">
        <v>44</v>
      </c>
      <c r="L19" s="1">
        <v>84.0</v>
      </c>
      <c r="M19" s="1">
        <v>84.0</v>
      </c>
    </row>
    <row r="20">
      <c r="A20" s="1" t="s">
        <v>41</v>
      </c>
      <c r="B20" s="1" t="s">
        <v>42</v>
      </c>
      <c r="C20" s="1">
        <v>90.47</v>
      </c>
      <c r="D20" s="1">
        <v>93.22</v>
      </c>
      <c r="E20" s="1">
        <v>2.75</v>
      </c>
      <c r="F20" s="1">
        <v>0.0</v>
      </c>
      <c r="G20" s="1">
        <v>2.75</v>
      </c>
      <c r="H20" s="1">
        <v>168.0</v>
      </c>
      <c r="I20" s="1">
        <v>61.15</v>
      </c>
      <c r="J20" s="1">
        <v>61.19</v>
      </c>
      <c r="K20" s="1" t="s">
        <v>44</v>
      </c>
      <c r="L20" s="1">
        <v>84.0</v>
      </c>
      <c r="M20" s="1">
        <v>84.0</v>
      </c>
    </row>
    <row r="21">
      <c r="A21" s="1" t="s">
        <v>41</v>
      </c>
      <c r="B21" s="1" t="s">
        <v>42</v>
      </c>
      <c r="C21" s="1">
        <v>93.42</v>
      </c>
      <c r="D21" s="1">
        <v>95.88</v>
      </c>
      <c r="E21" s="1">
        <v>2.46</v>
      </c>
      <c r="F21" s="1">
        <v>0.0</v>
      </c>
      <c r="G21" s="1">
        <v>2.46</v>
      </c>
      <c r="H21" s="1">
        <v>168.0</v>
      </c>
      <c r="I21" s="1">
        <v>68.16</v>
      </c>
      <c r="J21" s="1">
        <v>68.23</v>
      </c>
      <c r="K21" s="1" t="s">
        <v>57</v>
      </c>
      <c r="L21" s="1">
        <v>68.0</v>
      </c>
      <c r="M21" s="1">
        <v>100.0</v>
      </c>
    </row>
    <row r="22">
      <c r="A22" s="1" t="s">
        <v>41</v>
      </c>
      <c r="B22" s="1" t="s">
        <v>42</v>
      </c>
      <c r="C22" s="1">
        <v>96.06</v>
      </c>
      <c r="D22" s="1">
        <v>100.91</v>
      </c>
      <c r="E22" s="1">
        <v>4.86</v>
      </c>
      <c r="F22" s="1">
        <v>0.0</v>
      </c>
      <c r="G22" s="1">
        <v>4.85</v>
      </c>
      <c r="H22" s="1">
        <v>168.0</v>
      </c>
      <c r="I22" s="1">
        <v>34.59</v>
      </c>
      <c r="J22" s="1">
        <v>34.61</v>
      </c>
      <c r="K22" s="1" t="s">
        <v>59</v>
      </c>
      <c r="L22" s="1">
        <v>0.0</v>
      </c>
      <c r="M22" s="1">
        <v>168.0</v>
      </c>
    </row>
    <row r="23">
      <c r="A23" s="1" t="s">
        <v>41</v>
      </c>
      <c r="B23" s="1" t="s">
        <v>42</v>
      </c>
      <c r="C23" s="1">
        <v>101.41</v>
      </c>
      <c r="D23" s="1">
        <v>109.28</v>
      </c>
      <c r="E23" s="1">
        <v>7.87</v>
      </c>
      <c r="F23" s="1">
        <v>0.0</v>
      </c>
      <c r="G23" s="1">
        <v>7.87</v>
      </c>
      <c r="H23" s="1">
        <v>160.0</v>
      </c>
      <c r="I23" s="1">
        <v>20.33</v>
      </c>
      <c r="J23" s="1">
        <v>20.33</v>
      </c>
      <c r="K23" s="1" t="s">
        <v>43</v>
      </c>
      <c r="L23" s="1">
        <v>-160.0</v>
      </c>
      <c r="M23" s="1">
        <v>0.0</v>
      </c>
    </row>
    <row r="24">
      <c r="A24" s="1" t="s">
        <v>41</v>
      </c>
      <c r="B24" s="1" t="s">
        <v>42</v>
      </c>
      <c r="C24" s="1">
        <v>109.33</v>
      </c>
      <c r="D24" s="1">
        <v>116.81</v>
      </c>
      <c r="E24" s="1">
        <v>7.47</v>
      </c>
      <c r="F24" s="1">
        <v>0.0</v>
      </c>
      <c r="G24" s="1">
        <v>7.47</v>
      </c>
      <c r="H24" s="1">
        <v>160.0</v>
      </c>
      <c r="I24" s="1">
        <v>21.4</v>
      </c>
      <c r="J24" s="1">
        <v>21.4</v>
      </c>
      <c r="K24" s="1" t="s">
        <v>43</v>
      </c>
      <c r="L24" s="1">
        <v>-160.0</v>
      </c>
      <c r="M24" s="1">
        <v>0.0</v>
      </c>
    </row>
    <row r="25">
      <c r="A25" s="1" t="s">
        <v>41</v>
      </c>
      <c r="B25" s="1" t="s">
        <v>42</v>
      </c>
      <c r="C25" s="1">
        <v>116.91</v>
      </c>
      <c r="D25" s="1">
        <v>119.34</v>
      </c>
      <c r="E25" s="1">
        <v>2.43</v>
      </c>
      <c r="F25" s="1">
        <v>0.0</v>
      </c>
      <c r="G25" s="1">
        <v>2.43</v>
      </c>
      <c r="H25" s="1">
        <v>168.0</v>
      </c>
      <c r="I25" s="1">
        <v>69.08</v>
      </c>
      <c r="J25" s="1">
        <v>69.13</v>
      </c>
      <c r="K25" s="1" t="s">
        <v>44</v>
      </c>
      <c r="L25" s="1">
        <v>84.0</v>
      </c>
      <c r="M25" s="1">
        <v>84.0</v>
      </c>
    </row>
    <row r="26">
      <c r="A26" s="1" t="s">
        <v>41</v>
      </c>
      <c r="B26" s="1" t="s">
        <v>42</v>
      </c>
      <c r="C26" s="1">
        <v>119.57</v>
      </c>
      <c r="D26" s="1">
        <v>122.33</v>
      </c>
      <c r="E26" s="1">
        <v>2.76</v>
      </c>
      <c r="F26" s="1">
        <v>0.0</v>
      </c>
      <c r="G26" s="1">
        <v>2.76</v>
      </c>
      <c r="H26" s="1">
        <v>168.0</v>
      </c>
      <c r="I26" s="1">
        <v>60.93</v>
      </c>
      <c r="J26" s="1">
        <v>60.97</v>
      </c>
      <c r="K26" s="1" t="s">
        <v>44</v>
      </c>
      <c r="L26" s="1">
        <v>84.0</v>
      </c>
      <c r="M26" s="1">
        <v>84.0</v>
      </c>
    </row>
    <row r="27">
      <c r="A27" s="1" t="s">
        <v>41</v>
      </c>
      <c r="B27" s="1" t="s">
        <v>42</v>
      </c>
      <c r="C27" s="1">
        <v>122.96</v>
      </c>
      <c r="D27" s="1">
        <v>125.32</v>
      </c>
      <c r="E27" s="1">
        <v>2.37</v>
      </c>
      <c r="F27" s="1">
        <v>0.0</v>
      </c>
      <c r="G27" s="1">
        <v>2.37</v>
      </c>
      <c r="H27" s="1">
        <v>168.0</v>
      </c>
      <c r="I27" s="1">
        <v>70.97</v>
      </c>
      <c r="J27" s="1">
        <v>71.03</v>
      </c>
      <c r="K27" s="1" t="s">
        <v>44</v>
      </c>
      <c r="L27" s="1">
        <v>84.0</v>
      </c>
      <c r="M27" s="1">
        <v>84.0</v>
      </c>
    </row>
    <row r="28">
      <c r="A28" s="1" t="s">
        <v>41</v>
      </c>
      <c r="B28" s="1" t="s">
        <v>42</v>
      </c>
      <c r="C28" s="1">
        <v>125.5</v>
      </c>
      <c r="D28" s="1">
        <v>128.41</v>
      </c>
      <c r="E28" s="1">
        <v>2.91</v>
      </c>
      <c r="F28" s="1">
        <v>0.0</v>
      </c>
      <c r="G28" s="1">
        <v>2.91</v>
      </c>
      <c r="H28" s="1">
        <v>168.0</v>
      </c>
      <c r="I28" s="1">
        <v>57.67</v>
      </c>
      <c r="J28" s="1">
        <v>57.71</v>
      </c>
      <c r="K28" s="1" t="s">
        <v>57</v>
      </c>
      <c r="L28" s="1">
        <v>68.0</v>
      </c>
      <c r="M28" s="1">
        <v>100.0</v>
      </c>
    </row>
    <row r="29">
      <c r="A29" s="1" t="s">
        <v>41</v>
      </c>
      <c r="B29" s="1" t="s">
        <v>42</v>
      </c>
      <c r="C29" s="1">
        <v>128.52</v>
      </c>
      <c r="D29" s="1">
        <v>133.17</v>
      </c>
      <c r="E29" s="1">
        <v>4.65</v>
      </c>
      <c r="F29" s="1">
        <v>0.0</v>
      </c>
      <c r="G29" s="1">
        <v>4.64</v>
      </c>
      <c r="H29" s="1">
        <v>168.0</v>
      </c>
      <c r="I29" s="1">
        <v>36.15</v>
      </c>
      <c r="J29" s="1">
        <v>36.18</v>
      </c>
      <c r="K29" s="1" t="s">
        <v>59</v>
      </c>
      <c r="L29" s="1">
        <v>0.0</v>
      </c>
      <c r="M29" s="1">
        <v>168.0</v>
      </c>
    </row>
    <row r="30">
      <c r="A30" s="1" t="s">
        <v>41</v>
      </c>
      <c r="B30" s="1" t="s">
        <v>42</v>
      </c>
      <c r="C30" s="1">
        <v>133.37</v>
      </c>
      <c r="D30" s="1">
        <v>141.98</v>
      </c>
      <c r="E30" s="1">
        <v>8.61</v>
      </c>
      <c r="F30" s="1">
        <v>0.0</v>
      </c>
      <c r="G30" s="1">
        <v>8.61</v>
      </c>
      <c r="H30" s="1">
        <v>160.0</v>
      </c>
      <c r="I30" s="1">
        <v>18.58</v>
      </c>
      <c r="J30" s="1">
        <v>18.58</v>
      </c>
      <c r="K30" s="1" t="s">
        <v>43</v>
      </c>
      <c r="L30" s="1">
        <v>-160.0</v>
      </c>
      <c r="M30" s="1">
        <v>0.0</v>
      </c>
    </row>
    <row r="31">
      <c r="A31" s="1" t="s">
        <v>41</v>
      </c>
      <c r="B31" s="1" t="s">
        <v>42</v>
      </c>
      <c r="C31" s="1">
        <v>142.19</v>
      </c>
      <c r="D31" s="1">
        <v>148.7</v>
      </c>
      <c r="E31" s="1">
        <v>6.51</v>
      </c>
      <c r="F31" s="1">
        <v>0.0</v>
      </c>
      <c r="G31" s="1">
        <v>6.51</v>
      </c>
      <c r="H31" s="1">
        <v>160.0</v>
      </c>
      <c r="I31" s="1">
        <v>24.58</v>
      </c>
      <c r="J31" s="1">
        <v>24.58</v>
      </c>
      <c r="K31" s="1" t="s">
        <v>43</v>
      </c>
      <c r="L31" s="1">
        <v>-160.0</v>
      </c>
      <c r="M31" s="1">
        <v>0.0</v>
      </c>
    </row>
    <row r="32">
      <c r="A32" s="1" t="s">
        <v>41</v>
      </c>
      <c r="B32" s="1" t="s">
        <v>42</v>
      </c>
      <c r="C32" s="1">
        <v>148.81</v>
      </c>
      <c r="D32" s="1">
        <v>151.07</v>
      </c>
      <c r="E32" s="1">
        <v>2.26</v>
      </c>
      <c r="F32" s="1">
        <v>0.0</v>
      </c>
      <c r="G32" s="1">
        <v>2.26</v>
      </c>
      <c r="H32" s="1">
        <v>168.0</v>
      </c>
      <c r="I32" s="1">
        <v>74.29</v>
      </c>
      <c r="J32" s="1">
        <v>74.34</v>
      </c>
      <c r="K32" s="1" t="s">
        <v>44</v>
      </c>
      <c r="L32" s="1">
        <v>84.0</v>
      </c>
      <c r="M32" s="1">
        <v>84.0</v>
      </c>
    </row>
    <row r="33">
      <c r="A33" s="1" t="s">
        <v>41</v>
      </c>
      <c r="B33" s="1" t="s">
        <v>42</v>
      </c>
      <c r="C33" s="1">
        <v>152.1</v>
      </c>
      <c r="D33" s="1">
        <v>154.45</v>
      </c>
      <c r="E33" s="1">
        <v>2.35</v>
      </c>
      <c r="F33" s="1">
        <v>0.0</v>
      </c>
      <c r="G33" s="1">
        <v>2.35</v>
      </c>
      <c r="H33" s="1">
        <v>168.0</v>
      </c>
      <c r="I33" s="1">
        <v>71.47</v>
      </c>
      <c r="J33" s="1">
        <v>71.52</v>
      </c>
      <c r="K33" s="1" t="s">
        <v>44</v>
      </c>
      <c r="L33" s="1">
        <v>84.0</v>
      </c>
      <c r="M33" s="1">
        <v>84.0</v>
      </c>
    </row>
    <row r="34">
      <c r="A34" s="1" t="s">
        <v>41</v>
      </c>
      <c r="B34" s="1" t="s">
        <v>42</v>
      </c>
      <c r="C34" s="1">
        <v>154.64</v>
      </c>
      <c r="D34" s="1">
        <v>157.73</v>
      </c>
      <c r="E34" s="1">
        <v>3.09</v>
      </c>
      <c r="F34" s="1">
        <v>0.0</v>
      </c>
      <c r="G34" s="1">
        <v>3.09</v>
      </c>
      <c r="H34" s="1">
        <v>168.0</v>
      </c>
      <c r="I34" s="1">
        <v>54.41</v>
      </c>
      <c r="J34" s="1">
        <v>54.44</v>
      </c>
      <c r="K34" s="1" t="s">
        <v>44</v>
      </c>
      <c r="L34" s="1">
        <v>84.0</v>
      </c>
      <c r="M34" s="1">
        <v>84.0</v>
      </c>
    </row>
    <row r="35">
      <c r="A35" s="1" t="s">
        <v>41</v>
      </c>
      <c r="B35" s="1" t="s">
        <v>42</v>
      </c>
      <c r="C35" s="1">
        <v>157.96</v>
      </c>
      <c r="D35" s="1">
        <v>161.04</v>
      </c>
      <c r="E35" s="1">
        <v>3.08</v>
      </c>
      <c r="F35" s="1">
        <v>0.0</v>
      </c>
      <c r="G35" s="1">
        <v>3.08</v>
      </c>
      <c r="H35" s="1">
        <v>168.0</v>
      </c>
      <c r="I35" s="1">
        <v>54.54</v>
      </c>
      <c r="J35" s="1">
        <v>54.58</v>
      </c>
      <c r="K35" s="1" t="s">
        <v>57</v>
      </c>
      <c r="L35" s="1">
        <v>68.0</v>
      </c>
      <c r="M35" s="1">
        <v>100.0</v>
      </c>
    </row>
    <row r="36">
      <c r="A36" s="1" t="s">
        <v>41</v>
      </c>
      <c r="B36" s="1" t="s">
        <v>42</v>
      </c>
      <c r="C36" s="1">
        <v>161.33</v>
      </c>
      <c r="D36" s="1">
        <v>165.64</v>
      </c>
      <c r="E36" s="1">
        <v>4.3</v>
      </c>
      <c r="F36" s="1">
        <v>0.0</v>
      </c>
      <c r="G36" s="1">
        <v>4.3</v>
      </c>
      <c r="H36" s="1">
        <v>168.0</v>
      </c>
      <c r="I36" s="1">
        <v>39.04</v>
      </c>
      <c r="J36" s="1">
        <v>39.07</v>
      </c>
      <c r="K36" s="1" t="s">
        <v>59</v>
      </c>
      <c r="L36" s="1">
        <v>0.0</v>
      </c>
      <c r="M36" s="1">
        <v>168.0</v>
      </c>
    </row>
    <row r="37">
      <c r="A37" s="1" t="s">
        <v>41</v>
      </c>
      <c r="B37" s="1" t="s">
        <v>42</v>
      </c>
      <c r="C37" s="1">
        <v>165.79</v>
      </c>
      <c r="D37" s="1">
        <v>173.1</v>
      </c>
      <c r="E37" s="1">
        <v>7.31</v>
      </c>
      <c r="F37" s="1">
        <v>0.0</v>
      </c>
      <c r="G37" s="1">
        <v>7.31</v>
      </c>
      <c r="H37" s="1">
        <v>160.0</v>
      </c>
      <c r="I37" s="1">
        <v>21.88</v>
      </c>
      <c r="J37" s="1">
        <v>21.88</v>
      </c>
      <c r="K37" s="1" t="s">
        <v>43</v>
      </c>
      <c r="L37" s="1">
        <v>-160.0</v>
      </c>
      <c r="M37" s="1">
        <v>0.0</v>
      </c>
    </row>
    <row r="38">
      <c r="A38" s="1" t="s">
        <v>41</v>
      </c>
      <c r="B38" s="1" t="s">
        <v>42</v>
      </c>
      <c r="C38" s="1">
        <v>173.12</v>
      </c>
      <c r="D38" s="1">
        <v>177.4</v>
      </c>
      <c r="E38" s="1">
        <v>4.28</v>
      </c>
      <c r="F38" s="1">
        <v>0.0</v>
      </c>
      <c r="G38" s="1">
        <v>4.28</v>
      </c>
      <c r="H38" s="1">
        <v>160.0</v>
      </c>
      <c r="I38" s="1">
        <v>37.34</v>
      </c>
      <c r="J38" s="1">
        <v>37.34</v>
      </c>
      <c r="K38" s="1" t="s">
        <v>43</v>
      </c>
      <c r="L38" s="1">
        <v>-160.0</v>
      </c>
      <c r="M38" s="1">
        <v>0.0</v>
      </c>
    </row>
    <row r="39">
      <c r="A39" s="1" t="s">
        <v>41</v>
      </c>
      <c r="B39" s="1" t="s">
        <v>42</v>
      </c>
      <c r="C39" s="1">
        <v>177.54</v>
      </c>
      <c r="D39" s="1">
        <v>180.79</v>
      </c>
      <c r="E39" s="1">
        <v>3.25</v>
      </c>
      <c r="F39" s="1">
        <v>0.0</v>
      </c>
      <c r="G39" s="1">
        <v>3.25</v>
      </c>
      <c r="H39" s="1">
        <v>168.0</v>
      </c>
      <c r="I39" s="1">
        <v>51.73</v>
      </c>
      <c r="J39" s="1">
        <v>51.75</v>
      </c>
      <c r="K39" s="1" t="s">
        <v>44</v>
      </c>
      <c r="L39" s="1">
        <v>84.0</v>
      </c>
      <c r="M39" s="1">
        <v>84.0</v>
      </c>
    </row>
    <row r="40">
      <c r="A40" s="1" t="s">
        <v>41</v>
      </c>
      <c r="B40" s="1" t="s">
        <v>42</v>
      </c>
      <c r="C40" s="1">
        <v>180.88</v>
      </c>
      <c r="D40" s="1">
        <v>183.36</v>
      </c>
      <c r="E40" s="1">
        <v>2.48</v>
      </c>
      <c r="F40" s="1">
        <v>0.0</v>
      </c>
      <c r="G40" s="1">
        <v>2.48</v>
      </c>
      <c r="H40" s="1">
        <v>168.0</v>
      </c>
      <c r="I40" s="1">
        <v>67.63</v>
      </c>
      <c r="J40" s="1">
        <v>67.67</v>
      </c>
      <c r="K40" s="1" t="s">
        <v>44</v>
      </c>
      <c r="L40" s="1">
        <v>84.0</v>
      </c>
      <c r="M40" s="1">
        <v>84.0</v>
      </c>
    </row>
    <row r="41">
      <c r="A41" s="1" t="s">
        <v>41</v>
      </c>
      <c r="B41" s="1" t="s">
        <v>42</v>
      </c>
      <c r="C41" s="1">
        <v>183.55</v>
      </c>
      <c r="D41" s="1">
        <v>185.97</v>
      </c>
      <c r="E41" s="1">
        <v>2.42</v>
      </c>
      <c r="F41" s="1">
        <v>0.0</v>
      </c>
      <c r="G41" s="1">
        <v>2.42</v>
      </c>
      <c r="H41" s="1">
        <v>168.0</v>
      </c>
      <c r="I41" s="1">
        <v>69.4</v>
      </c>
      <c r="J41" s="1">
        <v>69.44</v>
      </c>
      <c r="K41" s="1" t="s">
        <v>44</v>
      </c>
      <c r="L41" s="1">
        <v>84.0</v>
      </c>
      <c r="M41" s="1">
        <v>84.0</v>
      </c>
    </row>
    <row r="42">
      <c r="A42" s="1" t="s">
        <v>41</v>
      </c>
      <c r="B42" s="1" t="s">
        <v>42</v>
      </c>
      <c r="C42" s="1">
        <v>186.18</v>
      </c>
      <c r="D42" s="1">
        <v>189.06</v>
      </c>
      <c r="E42" s="1">
        <v>2.88</v>
      </c>
      <c r="F42" s="1">
        <v>0.0</v>
      </c>
      <c r="G42" s="1">
        <v>2.88</v>
      </c>
      <c r="H42" s="1">
        <v>168.0</v>
      </c>
      <c r="I42" s="1">
        <v>58.31</v>
      </c>
      <c r="J42" s="1">
        <v>58.34</v>
      </c>
      <c r="K42" s="1" t="s">
        <v>57</v>
      </c>
      <c r="L42" s="1">
        <v>68.0</v>
      </c>
      <c r="M42" s="1">
        <v>100.0</v>
      </c>
    </row>
    <row r="43">
      <c r="A43" s="1" t="s">
        <v>41</v>
      </c>
      <c r="B43" s="1" t="s">
        <v>42</v>
      </c>
      <c r="C43" s="1">
        <v>189.35</v>
      </c>
      <c r="D43" s="1">
        <v>194.14</v>
      </c>
      <c r="E43" s="1">
        <v>4.79</v>
      </c>
      <c r="F43" s="1">
        <v>0.0</v>
      </c>
      <c r="G43" s="1">
        <v>4.79</v>
      </c>
      <c r="H43" s="1">
        <v>168.0</v>
      </c>
      <c r="I43" s="1">
        <v>35.08</v>
      </c>
      <c r="J43" s="1">
        <v>35.1</v>
      </c>
      <c r="K43" s="1" t="s">
        <v>59</v>
      </c>
      <c r="L43" s="1">
        <v>0.0</v>
      </c>
      <c r="M43" s="1">
        <v>168.0</v>
      </c>
    </row>
    <row r="44">
      <c r="A44" s="1" t="s">
        <v>41</v>
      </c>
      <c r="B44" s="1" t="s">
        <v>42</v>
      </c>
      <c r="C44" s="1">
        <v>194.32</v>
      </c>
      <c r="D44" s="1">
        <v>204.14</v>
      </c>
      <c r="E44" s="1">
        <v>9.81</v>
      </c>
      <c r="F44" s="1">
        <v>0.0</v>
      </c>
      <c r="G44" s="1">
        <v>9.81</v>
      </c>
      <c r="H44" s="1">
        <v>160.0</v>
      </c>
      <c r="I44" s="1">
        <v>16.31</v>
      </c>
      <c r="J44" s="1">
        <v>16.31</v>
      </c>
      <c r="K44" s="1" t="s">
        <v>43</v>
      </c>
      <c r="L44" s="1">
        <v>-160.0</v>
      </c>
      <c r="M44" s="1">
        <v>0.0</v>
      </c>
    </row>
    <row r="45">
      <c r="A45" s="1" t="s">
        <v>41</v>
      </c>
      <c r="B45" s="1" t="s">
        <v>42</v>
      </c>
      <c r="C45" s="1">
        <v>204.16</v>
      </c>
      <c r="D45" s="1">
        <v>206.44</v>
      </c>
      <c r="E45" s="1">
        <v>2.28</v>
      </c>
      <c r="F45" s="1">
        <v>0.0</v>
      </c>
      <c r="G45" s="1">
        <v>2.28</v>
      </c>
      <c r="H45" s="1">
        <v>160.0</v>
      </c>
      <c r="I45" s="1">
        <v>70.14</v>
      </c>
      <c r="J45" s="1">
        <v>70.14</v>
      </c>
      <c r="K45" s="1" t="s">
        <v>43</v>
      </c>
      <c r="L45" s="1">
        <v>-160.0</v>
      </c>
      <c r="M45" s="1">
        <v>0.0</v>
      </c>
    </row>
    <row r="46">
      <c r="A46" s="1" t="s">
        <v>41</v>
      </c>
      <c r="B46" s="1" t="s">
        <v>42</v>
      </c>
      <c r="C46" s="1">
        <v>206.47</v>
      </c>
      <c r="D46" s="1">
        <v>208.97</v>
      </c>
      <c r="E46" s="1">
        <v>2.5</v>
      </c>
      <c r="F46" s="1">
        <v>0.0</v>
      </c>
      <c r="G46" s="1">
        <v>2.49</v>
      </c>
      <c r="H46" s="1">
        <v>168.0</v>
      </c>
      <c r="I46" s="1">
        <v>67.32</v>
      </c>
      <c r="J46" s="1">
        <v>67.36</v>
      </c>
      <c r="K46" s="1" t="s">
        <v>44</v>
      </c>
      <c r="L46" s="1">
        <v>84.0</v>
      </c>
      <c r="M46" s="1">
        <v>84.0</v>
      </c>
    </row>
    <row r="47">
      <c r="A47" s="1" t="s">
        <v>41</v>
      </c>
      <c r="B47" s="1" t="s">
        <v>42</v>
      </c>
      <c r="C47" s="1">
        <v>209.55</v>
      </c>
      <c r="D47" s="1">
        <v>211.9</v>
      </c>
      <c r="E47" s="1">
        <v>2.35</v>
      </c>
      <c r="F47" s="1">
        <v>0.0</v>
      </c>
      <c r="G47" s="1">
        <v>2.35</v>
      </c>
      <c r="H47" s="1">
        <v>168.0</v>
      </c>
      <c r="I47" s="1">
        <v>71.5</v>
      </c>
      <c r="J47" s="1">
        <v>71.55</v>
      </c>
      <c r="K47" s="1" t="s">
        <v>44</v>
      </c>
      <c r="L47" s="1">
        <v>84.0</v>
      </c>
      <c r="M47" s="1">
        <v>84.0</v>
      </c>
    </row>
    <row r="48">
      <c r="A48" s="1" t="s">
        <v>41</v>
      </c>
      <c r="B48" s="1" t="s">
        <v>42</v>
      </c>
      <c r="C48" s="1">
        <v>212.08</v>
      </c>
      <c r="D48" s="1">
        <v>214.42</v>
      </c>
      <c r="E48" s="1">
        <v>2.34</v>
      </c>
      <c r="F48" s="1">
        <v>0.0</v>
      </c>
      <c r="G48" s="1">
        <v>2.34</v>
      </c>
      <c r="H48" s="1">
        <v>168.0</v>
      </c>
      <c r="I48" s="1">
        <v>71.88</v>
      </c>
      <c r="J48" s="1">
        <v>71.93</v>
      </c>
      <c r="K48" s="1" t="s">
        <v>44</v>
      </c>
      <c r="L48" s="1">
        <v>84.0</v>
      </c>
      <c r="M48" s="1">
        <v>84.0</v>
      </c>
    </row>
    <row r="49">
      <c r="A49" s="1" t="s">
        <v>41</v>
      </c>
      <c r="B49" s="1" t="s">
        <v>42</v>
      </c>
      <c r="C49" s="1">
        <v>214.59</v>
      </c>
      <c r="D49" s="1">
        <v>217.02</v>
      </c>
      <c r="E49" s="1">
        <v>2.43</v>
      </c>
      <c r="F49" s="1">
        <v>0.0</v>
      </c>
      <c r="G49" s="1">
        <v>2.43</v>
      </c>
      <c r="H49" s="1">
        <v>168.0</v>
      </c>
      <c r="I49" s="1">
        <v>69.14</v>
      </c>
      <c r="J49" s="1">
        <v>69.2</v>
      </c>
      <c r="K49" s="1" t="s">
        <v>57</v>
      </c>
      <c r="L49" s="1">
        <v>68.0</v>
      </c>
      <c r="M49" s="1">
        <v>100.0</v>
      </c>
    </row>
    <row r="50">
      <c r="A50" s="1" t="s">
        <v>41</v>
      </c>
      <c r="B50" s="1" t="s">
        <v>42</v>
      </c>
      <c r="C50" s="1">
        <v>217.15</v>
      </c>
      <c r="D50" s="1">
        <v>222.07</v>
      </c>
      <c r="E50" s="1">
        <v>4.92</v>
      </c>
      <c r="F50" s="1">
        <v>0.0</v>
      </c>
      <c r="G50" s="1">
        <v>4.92</v>
      </c>
      <c r="H50" s="1">
        <v>168.0</v>
      </c>
      <c r="I50" s="1">
        <v>34.15</v>
      </c>
      <c r="J50" s="1">
        <v>34.16</v>
      </c>
      <c r="K50" s="1" t="s">
        <v>59</v>
      </c>
      <c r="L50" s="1">
        <v>0.0</v>
      </c>
      <c r="M50" s="1">
        <v>168.0</v>
      </c>
    </row>
    <row r="51">
      <c r="A51" s="1" t="s">
        <v>41</v>
      </c>
      <c r="B51" s="1" t="s">
        <v>42</v>
      </c>
      <c r="C51" s="1">
        <v>222.31</v>
      </c>
      <c r="D51" s="1">
        <v>227.73</v>
      </c>
      <c r="E51" s="1">
        <v>5.43</v>
      </c>
      <c r="F51" s="1">
        <v>0.0</v>
      </c>
      <c r="G51" s="1">
        <v>5.43</v>
      </c>
      <c r="H51" s="1">
        <v>160.0</v>
      </c>
      <c r="I51" s="1">
        <v>29.49</v>
      </c>
      <c r="J51" s="1">
        <v>29.49</v>
      </c>
      <c r="K51" s="1" t="s">
        <v>43</v>
      </c>
      <c r="L51" s="1">
        <v>-160.0</v>
      </c>
      <c r="M51" s="1">
        <v>0.0</v>
      </c>
    </row>
    <row r="52">
      <c r="A52" s="1" t="s">
        <v>41</v>
      </c>
      <c r="B52" s="1" t="s">
        <v>42</v>
      </c>
      <c r="C52" s="1">
        <v>227.73</v>
      </c>
      <c r="D52" s="1">
        <v>235.0</v>
      </c>
      <c r="E52" s="1">
        <v>7.27</v>
      </c>
      <c r="F52" s="1">
        <v>0.0</v>
      </c>
      <c r="G52" s="1">
        <v>7.27</v>
      </c>
      <c r="H52" s="1">
        <v>160.0</v>
      </c>
      <c r="I52" s="1">
        <v>22.0</v>
      </c>
      <c r="J52" s="1">
        <v>22.0</v>
      </c>
      <c r="K52" s="1" t="s">
        <v>43</v>
      </c>
      <c r="L52" s="1">
        <v>-160.0</v>
      </c>
      <c r="M52" s="1">
        <v>0.0</v>
      </c>
    </row>
    <row r="53">
      <c r="A53" s="1" t="s">
        <v>41</v>
      </c>
      <c r="B53" s="1" t="s">
        <v>42</v>
      </c>
      <c r="C53" s="1">
        <v>235.06</v>
      </c>
      <c r="D53" s="1">
        <v>237.64</v>
      </c>
      <c r="E53" s="1">
        <v>2.58</v>
      </c>
      <c r="F53" s="1">
        <v>0.0</v>
      </c>
      <c r="G53" s="1">
        <v>2.58</v>
      </c>
      <c r="H53" s="1">
        <v>168.0</v>
      </c>
      <c r="I53" s="1">
        <v>65.02</v>
      </c>
      <c r="J53" s="1">
        <v>65.05</v>
      </c>
      <c r="K53" s="1" t="s">
        <v>44</v>
      </c>
      <c r="L53" s="1">
        <v>84.0</v>
      </c>
      <c r="M53" s="1">
        <v>84.0</v>
      </c>
    </row>
    <row r="54">
      <c r="A54" s="1" t="s">
        <v>41</v>
      </c>
      <c r="B54" s="1" t="s">
        <v>42</v>
      </c>
      <c r="C54" s="1">
        <v>237.77</v>
      </c>
      <c r="D54" s="1">
        <v>240.28</v>
      </c>
      <c r="E54" s="1">
        <v>2.52</v>
      </c>
      <c r="F54" s="1">
        <v>0.0</v>
      </c>
      <c r="G54" s="1">
        <v>2.52</v>
      </c>
      <c r="H54" s="1">
        <v>168.0</v>
      </c>
      <c r="I54" s="1">
        <v>66.75</v>
      </c>
      <c r="J54" s="1">
        <v>66.78</v>
      </c>
      <c r="K54" s="1" t="s">
        <v>44</v>
      </c>
      <c r="L54" s="1">
        <v>84.0</v>
      </c>
      <c r="M54" s="1">
        <v>84.0</v>
      </c>
    </row>
    <row r="55">
      <c r="A55" s="1" t="s">
        <v>41</v>
      </c>
      <c r="B55" s="1" t="s">
        <v>42</v>
      </c>
      <c r="C55" s="1">
        <v>240.43</v>
      </c>
      <c r="D55" s="1">
        <v>242.63</v>
      </c>
      <c r="E55" s="1">
        <v>2.21</v>
      </c>
      <c r="F55" s="1">
        <v>0.0</v>
      </c>
      <c r="G55" s="1">
        <v>2.21</v>
      </c>
      <c r="H55" s="1">
        <v>168.0</v>
      </c>
      <c r="I55" s="1">
        <v>76.08</v>
      </c>
      <c r="J55" s="1">
        <v>76.11</v>
      </c>
      <c r="K55" s="1" t="s">
        <v>44</v>
      </c>
      <c r="L55" s="1">
        <v>84.0</v>
      </c>
      <c r="M55" s="1">
        <v>84.0</v>
      </c>
    </row>
    <row r="56">
      <c r="A56" s="1" t="s">
        <v>41</v>
      </c>
      <c r="B56" s="1" t="s">
        <v>42</v>
      </c>
      <c r="C56" s="1">
        <v>242.86</v>
      </c>
      <c r="D56" s="1">
        <v>245.96</v>
      </c>
      <c r="E56" s="1">
        <v>3.09</v>
      </c>
      <c r="F56" s="1">
        <v>0.0</v>
      </c>
      <c r="G56" s="1">
        <v>3.09</v>
      </c>
      <c r="H56" s="1">
        <v>168.0</v>
      </c>
      <c r="I56" s="1">
        <v>54.3</v>
      </c>
      <c r="J56" s="1">
        <v>54.32</v>
      </c>
      <c r="K56" s="1" t="s">
        <v>57</v>
      </c>
      <c r="L56" s="1">
        <v>68.0</v>
      </c>
      <c r="M56" s="1">
        <v>100.0</v>
      </c>
    </row>
    <row r="57">
      <c r="A57" s="1" t="s">
        <v>41</v>
      </c>
      <c r="B57" s="1" t="s">
        <v>42</v>
      </c>
      <c r="C57" s="1">
        <v>246.33</v>
      </c>
      <c r="D57" s="1">
        <v>251.85</v>
      </c>
      <c r="E57" s="1">
        <v>5.52</v>
      </c>
      <c r="F57" s="1">
        <v>0.0</v>
      </c>
      <c r="G57" s="1">
        <v>5.52</v>
      </c>
      <c r="H57" s="1">
        <v>168.0</v>
      </c>
      <c r="I57" s="1">
        <v>30.44</v>
      </c>
      <c r="J57" s="1">
        <v>30.45</v>
      </c>
      <c r="K57" s="1" t="s">
        <v>59</v>
      </c>
      <c r="L57" s="1">
        <v>0.0</v>
      </c>
      <c r="M57" s="1">
        <v>168.0</v>
      </c>
    </row>
    <row r="58">
      <c r="A58" s="1" t="s">
        <v>41</v>
      </c>
      <c r="B58" s="1" t="s">
        <v>42</v>
      </c>
      <c r="C58" s="1">
        <v>251.97</v>
      </c>
      <c r="D58" s="1">
        <v>258.33</v>
      </c>
      <c r="E58" s="1">
        <v>6.36</v>
      </c>
      <c r="F58" s="1">
        <v>0.0</v>
      </c>
      <c r="G58" s="1">
        <v>6.36</v>
      </c>
      <c r="H58" s="1">
        <v>160.0</v>
      </c>
      <c r="I58" s="1">
        <v>25.14</v>
      </c>
      <c r="J58" s="1">
        <v>25.14</v>
      </c>
      <c r="K58" s="1" t="s">
        <v>43</v>
      </c>
      <c r="L58" s="1">
        <v>-160.0</v>
      </c>
      <c r="M58" s="1">
        <v>0.0</v>
      </c>
    </row>
    <row r="59">
      <c r="A59" s="1" t="s">
        <v>41</v>
      </c>
      <c r="B59" s="1" t="s">
        <v>42</v>
      </c>
      <c r="C59" s="1">
        <v>258.92</v>
      </c>
      <c r="D59" s="1">
        <v>269.43</v>
      </c>
      <c r="E59" s="1">
        <v>10.5</v>
      </c>
      <c r="F59" s="1">
        <v>0.0</v>
      </c>
      <c r="G59" s="1">
        <v>10.5</v>
      </c>
      <c r="H59" s="1">
        <v>160.0</v>
      </c>
      <c r="I59" s="1">
        <v>15.23</v>
      </c>
      <c r="J59" s="1">
        <v>15.23</v>
      </c>
      <c r="K59" s="1" t="s">
        <v>43</v>
      </c>
      <c r="L59" s="1">
        <v>-160.0</v>
      </c>
      <c r="M59" s="1">
        <v>0.0</v>
      </c>
    </row>
    <row r="60">
      <c r="A60" s="1" t="s">
        <v>41</v>
      </c>
      <c r="B60" s="1" t="s">
        <v>42</v>
      </c>
      <c r="C60" s="1">
        <v>269.49</v>
      </c>
      <c r="D60" s="1">
        <v>271.86</v>
      </c>
      <c r="E60" s="1">
        <v>2.37</v>
      </c>
      <c r="F60" s="1">
        <v>0.0</v>
      </c>
      <c r="G60" s="1">
        <v>2.37</v>
      </c>
      <c r="H60" s="1">
        <v>168.0</v>
      </c>
      <c r="I60" s="1">
        <v>70.76</v>
      </c>
      <c r="J60" s="1">
        <v>70.8</v>
      </c>
      <c r="K60" s="1" t="s">
        <v>44</v>
      </c>
      <c r="L60" s="1">
        <v>84.0</v>
      </c>
      <c r="M60" s="1">
        <v>84.0</v>
      </c>
    </row>
    <row r="61">
      <c r="A61" s="1" t="s">
        <v>41</v>
      </c>
      <c r="B61" s="1" t="s">
        <v>42</v>
      </c>
      <c r="C61" s="1">
        <v>272.52</v>
      </c>
      <c r="D61" s="1">
        <v>275.69</v>
      </c>
      <c r="E61" s="1">
        <v>3.17</v>
      </c>
      <c r="F61" s="1">
        <v>0.0</v>
      </c>
      <c r="G61" s="1">
        <v>3.17</v>
      </c>
      <c r="H61" s="1">
        <v>168.0</v>
      </c>
      <c r="I61" s="1">
        <v>53.02</v>
      </c>
      <c r="J61" s="1">
        <v>53.05</v>
      </c>
      <c r="K61" s="1" t="s">
        <v>44</v>
      </c>
      <c r="L61" s="1">
        <v>84.0</v>
      </c>
      <c r="M61" s="1">
        <v>84.0</v>
      </c>
    </row>
    <row r="62">
      <c r="A62" s="1" t="s">
        <v>41</v>
      </c>
      <c r="B62" s="1" t="s">
        <v>42</v>
      </c>
      <c r="C62" s="1">
        <v>275.86</v>
      </c>
      <c r="D62" s="1">
        <v>277.9</v>
      </c>
      <c r="E62" s="1">
        <v>2.04</v>
      </c>
      <c r="F62" s="1">
        <v>0.0</v>
      </c>
      <c r="G62" s="1">
        <v>2.04</v>
      </c>
      <c r="H62" s="1">
        <v>168.0</v>
      </c>
      <c r="I62" s="1">
        <v>82.35</v>
      </c>
      <c r="J62" s="1">
        <v>82.42</v>
      </c>
      <c r="K62" s="1" t="s">
        <v>44</v>
      </c>
      <c r="L62" s="1">
        <v>84.0</v>
      </c>
      <c r="M62" s="1">
        <v>84.0</v>
      </c>
    </row>
    <row r="63">
      <c r="A63" s="1" t="s">
        <v>41</v>
      </c>
      <c r="B63" s="1" t="s">
        <v>42</v>
      </c>
      <c r="C63" s="1">
        <v>278.07</v>
      </c>
      <c r="D63" s="1">
        <v>280.5</v>
      </c>
      <c r="E63" s="1">
        <v>2.44</v>
      </c>
      <c r="F63" s="1">
        <v>0.0</v>
      </c>
      <c r="G63" s="1">
        <v>2.43</v>
      </c>
      <c r="H63" s="1">
        <v>168.0</v>
      </c>
      <c r="I63" s="1">
        <v>68.98</v>
      </c>
      <c r="J63" s="1">
        <v>69.03</v>
      </c>
      <c r="K63" s="1" t="s">
        <v>57</v>
      </c>
      <c r="L63" s="1">
        <v>68.0</v>
      </c>
      <c r="M63" s="1">
        <v>100.0</v>
      </c>
    </row>
    <row r="64">
      <c r="A64" s="1" t="s">
        <v>41</v>
      </c>
      <c r="B64" s="1" t="s">
        <v>42</v>
      </c>
      <c r="C64" s="1">
        <v>280.76</v>
      </c>
      <c r="D64" s="1">
        <v>286.08</v>
      </c>
      <c r="E64" s="1">
        <v>5.32</v>
      </c>
      <c r="F64" s="1">
        <v>0.0</v>
      </c>
      <c r="G64" s="1">
        <v>5.32</v>
      </c>
      <c r="H64" s="1">
        <v>168.0</v>
      </c>
      <c r="I64" s="1">
        <v>31.57</v>
      </c>
      <c r="J64" s="1">
        <v>31.59</v>
      </c>
      <c r="K64" s="1" t="s">
        <v>59</v>
      </c>
      <c r="L64" s="1">
        <v>0.0</v>
      </c>
      <c r="M64" s="1">
        <v>168.0</v>
      </c>
    </row>
    <row r="65">
      <c r="A65" s="1" t="s">
        <v>41</v>
      </c>
      <c r="B65" s="1" t="s">
        <v>42</v>
      </c>
      <c r="C65" s="1">
        <v>286.18</v>
      </c>
      <c r="D65" s="1">
        <v>295.22</v>
      </c>
      <c r="E65" s="1">
        <v>9.03</v>
      </c>
      <c r="F65" s="1">
        <v>0.0</v>
      </c>
      <c r="G65" s="1">
        <v>9.03</v>
      </c>
      <c r="H65" s="1">
        <v>160.0</v>
      </c>
      <c r="I65" s="1">
        <v>17.71</v>
      </c>
      <c r="J65" s="1">
        <v>17.71</v>
      </c>
      <c r="K65" s="1" t="s">
        <v>43</v>
      </c>
      <c r="L65" s="1">
        <v>-160.0</v>
      </c>
      <c r="M65" s="1">
        <v>0.0</v>
      </c>
    </row>
    <row r="66">
      <c r="A66" s="1" t="s">
        <v>41</v>
      </c>
      <c r="B66" s="1" t="s">
        <v>42</v>
      </c>
      <c r="C66" s="1">
        <v>295.24</v>
      </c>
      <c r="D66" s="1">
        <v>302.35</v>
      </c>
      <c r="E66" s="1">
        <v>7.11</v>
      </c>
      <c r="F66" s="1">
        <v>0.0</v>
      </c>
      <c r="G66" s="1">
        <v>7.11</v>
      </c>
      <c r="H66" s="1">
        <v>160.0</v>
      </c>
      <c r="I66" s="1">
        <v>22.5</v>
      </c>
      <c r="J66" s="1">
        <v>22.5</v>
      </c>
      <c r="K66" s="1" t="s">
        <v>43</v>
      </c>
      <c r="L66" s="1">
        <v>-160.0</v>
      </c>
      <c r="M66" s="1">
        <v>0.0</v>
      </c>
    </row>
    <row r="67">
      <c r="A67" s="1" t="s">
        <v>41</v>
      </c>
      <c r="B67" s="1" t="s">
        <v>42</v>
      </c>
      <c r="C67" s="1">
        <v>302.53</v>
      </c>
      <c r="D67" s="1">
        <v>304.7</v>
      </c>
      <c r="E67" s="1">
        <v>2.17</v>
      </c>
      <c r="F67" s="1">
        <v>0.0</v>
      </c>
      <c r="G67" s="1">
        <v>2.17</v>
      </c>
      <c r="H67" s="1">
        <v>168.0</v>
      </c>
      <c r="I67" s="1">
        <v>77.44</v>
      </c>
      <c r="J67" s="1">
        <v>77.51</v>
      </c>
      <c r="K67" s="1" t="s">
        <v>44</v>
      </c>
      <c r="L67" s="1">
        <v>84.0</v>
      </c>
      <c r="M67" s="1">
        <v>84.0</v>
      </c>
    </row>
    <row r="68">
      <c r="A68" s="1" t="s">
        <v>41</v>
      </c>
      <c r="B68" s="1" t="s">
        <v>42</v>
      </c>
      <c r="C68" s="1">
        <v>304.88</v>
      </c>
      <c r="D68" s="1">
        <v>307.4</v>
      </c>
      <c r="E68" s="1">
        <v>2.52</v>
      </c>
      <c r="F68" s="1">
        <v>0.0</v>
      </c>
      <c r="G68" s="1">
        <v>2.51</v>
      </c>
      <c r="H68" s="1">
        <v>168.0</v>
      </c>
      <c r="I68" s="1">
        <v>66.77</v>
      </c>
      <c r="J68" s="1">
        <v>66.81</v>
      </c>
      <c r="K68" s="1" t="s">
        <v>44</v>
      </c>
      <c r="L68" s="1">
        <v>84.0</v>
      </c>
      <c r="M68" s="1">
        <v>84.0</v>
      </c>
    </row>
    <row r="69">
      <c r="A69" s="1" t="s">
        <v>41</v>
      </c>
      <c r="B69" s="1" t="s">
        <v>42</v>
      </c>
      <c r="C69" s="1">
        <v>307.72</v>
      </c>
      <c r="D69" s="1">
        <v>310.05</v>
      </c>
      <c r="E69" s="1">
        <v>2.33</v>
      </c>
      <c r="F69" s="1">
        <v>0.0</v>
      </c>
      <c r="G69" s="1">
        <v>2.33</v>
      </c>
      <c r="H69" s="1">
        <v>168.0</v>
      </c>
      <c r="I69" s="1">
        <v>72.16</v>
      </c>
      <c r="J69" s="1">
        <v>72.2</v>
      </c>
      <c r="K69" s="1" t="s">
        <v>44</v>
      </c>
      <c r="L69" s="1">
        <v>84.0</v>
      </c>
      <c r="M69" s="1">
        <v>84.0</v>
      </c>
    </row>
    <row r="70">
      <c r="A70" s="1" t="s">
        <v>41</v>
      </c>
      <c r="B70" s="1" t="s">
        <v>42</v>
      </c>
      <c r="C70" s="1">
        <v>310.43</v>
      </c>
      <c r="D70" s="1">
        <v>313.31</v>
      </c>
      <c r="E70" s="1">
        <v>2.88</v>
      </c>
      <c r="F70" s="1">
        <v>0.0</v>
      </c>
      <c r="G70" s="1">
        <v>2.88</v>
      </c>
      <c r="H70" s="1">
        <v>168.0</v>
      </c>
      <c r="I70" s="1">
        <v>58.33</v>
      </c>
      <c r="J70" s="1">
        <v>58.37</v>
      </c>
      <c r="K70" s="1" t="s">
        <v>57</v>
      </c>
      <c r="L70" s="1">
        <v>68.0</v>
      </c>
      <c r="M70" s="1">
        <v>100.0</v>
      </c>
    </row>
    <row r="71">
      <c r="A71" s="1" t="s">
        <v>41</v>
      </c>
      <c r="B71" s="1" t="s">
        <v>42</v>
      </c>
      <c r="C71" s="1">
        <v>313.63</v>
      </c>
      <c r="D71" s="1">
        <v>317.42</v>
      </c>
      <c r="E71" s="1">
        <v>3.79</v>
      </c>
      <c r="F71" s="1">
        <v>0.0</v>
      </c>
      <c r="G71" s="1">
        <v>3.79</v>
      </c>
      <c r="H71" s="1">
        <v>168.0</v>
      </c>
      <c r="I71" s="1">
        <v>44.32</v>
      </c>
      <c r="J71" s="1">
        <v>44.36</v>
      </c>
      <c r="K71" s="1" t="s">
        <v>59</v>
      </c>
      <c r="L71" s="1">
        <v>0.0</v>
      </c>
      <c r="M71" s="1">
        <v>168.0</v>
      </c>
    </row>
    <row r="72">
      <c r="A72" s="1" t="s">
        <v>41</v>
      </c>
      <c r="B72" s="1" t="s">
        <v>42</v>
      </c>
      <c r="C72" s="1">
        <v>317.7</v>
      </c>
      <c r="D72" s="1">
        <v>326.36</v>
      </c>
      <c r="E72" s="1">
        <v>8.66</v>
      </c>
      <c r="F72" s="1">
        <v>0.0</v>
      </c>
      <c r="G72" s="1">
        <v>8.66</v>
      </c>
      <c r="H72" s="1">
        <v>160.0</v>
      </c>
      <c r="I72" s="1">
        <v>18.47</v>
      </c>
      <c r="J72" s="1">
        <v>18.47</v>
      </c>
      <c r="K72" s="1" t="s">
        <v>43</v>
      </c>
      <c r="L72" s="1">
        <v>-160.0</v>
      </c>
      <c r="M72" s="1">
        <v>0.0</v>
      </c>
    </row>
    <row r="73">
      <c r="A73" s="1" t="s">
        <v>41</v>
      </c>
      <c r="B73" s="1" t="s">
        <v>42</v>
      </c>
      <c r="C73" s="1">
        <v>326.41</v>
      </c>
      <c r="D73" s="1">
        <v>333.18</v>
      </c>
      <c r="E73" s="1">
        <v>6.77</v>
      </c>
      <c r="F73" s="1">
        <v>0.0</v>
      </c>
      <c r="G73" s="1">
        <v>6.77</v>
      </c>
      <c r="H73" s="1">
        <v>160.0</v>
      </c>
      <c r="I73" s="1">
        <v>23.62</v>
      </c>
      <c r="J73" s="1">
        <v>23.62</v>
      </c>
      <c r="K73" s="1" t="s">
        <v>43</v>
      </c>
      <c r="L73" s="1">
        <v>-160.0</v>
      </c>
      <c r="M73" s="1">
        <v>0.0</v>
      </c>
    </row>
    <row r="74">
      <c r="A74" s="1" t="s">
        <v>41</v>
      </c>
      <c r="B74" s="1" t="s">
        <v>42</v>
      </c>
      <c r="C74" s="1">
        <v>333.83</v>
      </c>
      <c r="D74" s="1">
        <v>336.79</v>
      </c>
      <c r="E74" s="1">
        <v>2.97</v>
      </c>
      <c r="F74" s="1">
        <v>0.0</v>
      </c>
      <c r="G74" s="1">
        <v>2.97</v>
      </c>
      <c r="H74" s="1">
        <v>168.0</v>
      </c>
      <c r="I74" s="1">
        <v>56.6</v>
      </c>
      <c r="J74" s="1">
        <v>56.63</v>
      </c>
      <c r="K74" s="1" t="s">
        <v>44</v>
      </c>
      <c r="L74" s="1">
        <v>84.0</v>
      </c>
      <c r="M74" s="1">
        <v>84.0</v>
      </c>
    </row>
    <row r="75">
      <c r="A75" s="1" t="s">
        <v>41</v>
      </c>
      <c r="B75" s="1" t="s">
        <v>42</v>
      </c>
      <c r="C75" s="1">
        <v>337.17</v>
      </c>
      <c r="D75" s="1">
        <v>339.59</v>
      </c>
      <c r="E75" s="1">
        <v>2.42</v>
      </c>
      <c r="F75" s="1">
        <v>0.0</v>
      </c>
      <c r="G75" s="1">
        <v>2.42</v>
      </c>
      <c r="H75" s="1">
        <v>168.0</v>
      </c>
      <c r="I75" s="1">
        <v>69.41</v>
      </c>
      <c r="J75" s="1">
        <v>69.45</v>
      </c>
      <c r="K75" s="1" t="s">
        <v>44</v>
      </c>
      <c r="L75" s="1">
        <v>84.0</v>
      </c>
      <c r="M75" s="1">
        <v>84.0</v>
      </c>
    </row>
    <row r="76">
      <c r="A76" s="1" t="s">
        <v>41</v>
      </c>
      <c r="B76" s="1" t="s">
        <v>42</v>
      </c>
      <c r="C76" s="1">
        <v>339.83</v>
      </c>
      <c r="D76" s="1">
        <v>342.18</v>
      </c>
      <c r="E76" s="1">
        <v>2.35</v>
      </c>
      <c r="F76" s="1">
        <v>0.0</v>
      </c>
      <c r="G76" s="1">
        <v>2.35</v>
      </c>
      <c r="H76" s="1">
        <v>168.0</v>
      </c>
      <c r="I76" s="1">
        <v>71.57</v>
      </c>
      <c r="J76" s="1">
        <v>71.62</v>
      </c>
      <c r="K76" s="1" t="s">
        <v>44</v>
      </c>
      <c r="L76" s="1">
        <v>84.0</v>
      </c>
      <c r="M76" s="1">
        <v>84.0</v>
      </c>
    </row>
    <row r="77">
      <c r="A77" s="1" t="s">
        <v>41</v>
      </c>
      <c r="B77" s="1" t="s">
        <v>42</v>
      </c>
      <c r="C77" s="1">
        <v>342.41</v>
      </c>
      <c r="D77" s="1">
        <v>345.29</v>
      </c>
      <c r="E77" s="1">
        <v>2.88</v>
      </c>
      <c r="F77" s="1">
        <v>0.0</v>
      </c>
      <c r="G77" s="1">
        <v>2.88</v>
      </c>
      <c r="H77" s="1">
        <v>168.0</v>
      </c>
      <c r="I77" s="1">
        <v>58.35</v>
      </c>
      <c r="J77" s="1">
        <v>58.38</v>
      </c>
      <c r="K77" s="1" t="s">
        <v>57</v>
      </c>
      <c r="L77" s="1">
        <v>68.0</v>
      </c>
      <c r="M77" s="1">
        <v>100.0</v>
      </c>
    </row>
    <row r="78">
      <c r="A78" s="1" t="s">
        <v>41</v>
      </c>
      <c r="B78" s="1" t="s">
        <v>42</v>
      </c>
      <c r="C78" s="1">
        <v>345.6</v>
      </c>
      <c r="D78" s="1">
        <v>350.43</v>
      </c>
      <c r="E78" s="1">
        <v>4.83</v>
      </c>
      <c r="F78" s="1">
        <v>0.0</v>
      </c>
      <c r="G78" s="1">
        <v>4.82</v>
      </c>
      <c r="H78" s="1">
        <v>168.0</v>
      </c>
      <c r="I78" s="1">
        <v>34.8</v>
      </c>
      <c r="J78" s="1">
        <v>34.83</v>
      </c>
      <c r="K78" s="1" t="s">
        <v>59</v>
      </c>
      <c r="L78" s="1">
        <v>0.0</v>
      </c>
      <c r="M78" s="1">
        <v>168.0</v>
      </c>
    </row>
    <row r="79">
      <c r="A79" s="1" t="s">
        <v>41</v>
      </c>
      <c r="B79" s="1" t="s">
        <v>42</v>
      </c>
      <c r="C79" s="1">
        <v>350.61</v>
      </c>
      <c r="D79" s="1">
        <v>356.59</v>
      </c>
      <c r="E79" s="1">
        <v>5.98</v>
      </c>
      <c r="F79" s="1">
        <v>0.0</v>
      </c>
      <c r="G79" s="1">
        <v>5.98</v>
      </c>
      <c r="H79" s="1">
        <v>160.0</v>
      </c>
      <c r="I79" s="1">
        <v>26.77</v>
      </c>
      <c r="J79" s="1">
        <v>26.77</v>
      </c>
      <c r="K79" s="1" t="s">
        <v>43</v>
      </c>
      <c r="L79" s="1">
        <v>-160.0</v>
      </c>
      <c r="M79" s="1">
        <v>0.0</v>
      </c>
    </row>
    <row r="80">
      <c r="A80" s="1" t="s">
        <v>41</v>
      </c>
      <c r="B80" s="1" t="s">
        <v>42</v>
      </c>
      <c r="C80" s="1">
        <v>356.67</v>
      </c>
      <c r="D80" s="1">
        <v>362.09</v>
      </c>
      <c r="E80" s="1">
        <v>5.42</v>
      </c>
      <c r="F80" s="1">
        <v>0.0</v>
      </c>
      <c r="G80" s="1">
        <v>5.42</v>
      </c>
      <c r="H80" s="1">
        <v>160.0</v>
      </c>
      <c r="I80" s="1">
        <v>29.52</v>
      </c>
      <c r="J80" s="1">
        <v>29.52</v>
      </c>
      <c r="K80" s="1" t="s">
        <v>43</v>
      </c>
      <c r="L80" s="1">
        <v>-160.0</v>
      </c>
      <c r="M80" s="1">
        <v>0.0</v>
      </c>
    </row>
    <row r="81">
      <c r="A81" s="1" t="s">
        <v>41</v>
      </c>
      <c r="B81" s="1" t="s">
        <v>42</v>
      </c>
      <c r="C81" s="1">
        <v>362.18</v>
      </c>
      <c r="D81" s="1">
        <v>365.28</v>
      </c>
      <c r="E81" s="1">
        <v>3.1</v>
      </c>
      <c r="F81" s="1">
        <v>0.0</v>
      </c>
      <c r="G81" s="1">
        <v>3.1</v>
      </c>
      <c r="H81" s="1">
        <v>168.0</v>
      </c>
      <c r="I81" s="1">
        <v>54.11</v>
      </c>
      <c r="J81" s="1">
        <v>54.15</v>
      </c>
      <c r="K81" s="1" t="s">
        <v>44</v>
      </c>
      <c r="L81" s="1">
        <v>84.0</v>
      </c>
      <c r="M81" s="1">
        <v>84.0</v>
      </c>
    </row>
    <row r="82">
      <c r="A82" s="1" t="s">
        <v>41</v>
      </c>
      <c r="B82" s="1" t="s">
        <v>42</v>
      </c>
      <c r="C82" s="1">
        <v>365.52</v>
      </c>
      <c r="D82" s="1">
        <v>368.42</v>
      </c>
      <c r="E82" s="1">
        <v>2.89</v>
      </c>
      <c r="F82" s="1">
        <v>0.0</v>
      </c>
      <c r="G82" s="1">
        <v>2.89</v>
      </c>
      <c r="H82" s="1">
        <v>168.0</v>
      </c>
      <c r="I82" s="1">
        <v>58.11</v>
      </c>
      <c r="J82" s="1">
        <v>58.15</v>
      </c>
      <c r="K82" s="1" t="s">
        <v>44</v>
      </c>
      <c r="L82" s="1">
        <v>84.0</v>
      </c>
      <c r="M82" s="1">
        <v>84.0</v>
      </c>
    </row>
    <row r="83">
      <c r="A83" s="1" t="s">
        <v>41</v>
      </c>
      <c r="B83" s="1" t="s">
        <v>42</v>
      </c>
      <c r="C83" s="1">
        <v>368.6</v>
      </c>
      <c r="D83" s="1">
        <v>371.29</v>
      </c>
      <c r="E83" s="1">
        <v>2.68</v>
      </c>
      <c r="F83" s="1">
        <v>0.0</v>
      </c>
      <c r="G83" s="1">
        <v>2.68</v>
      </c>
      <c r="H83" s="1">
        <v>168.0</v>
      </c>
      <c r="I83" s="1">
        <v>62.6</v>
      </c>
      <c r="J83" s="1">
        <v>62.64</v>
      </c>
      <c r="K83" s="1" t="s">
        <v>44</v>
      </c>
      <c r="L83" s="1">
        <v>84.0</v>
      </c>
      <c r="M83" s="1">
        <v>84.0</v>
      </c>
    </row>
    <row r="84">
      <c r="A84" s="1" t="s">
        <v>41</v>
      </c>
      <c r="B84" s="1" t="s">
        <v>42</v>
      </c>
      <c r="C84" s="1">
        <v>371.63</v>
      </c>
      <c r="D84" s="1">
        <v>374.41</v>
      </c>
      <c r="E84" s="1">
        <v>2.78</v>
      </c>
      <c r="F84" s="1">
        <v>0.0</v>
      </c>
      <c r="G84" s="1">
        <v>2.78</v>
      </c>
      <c r="H84" s="1">
        <v>168.0</v>
      </c>
      <c r="I84" s="1">
        <v>60.38</v>
      </c>
      <c r="J84" s="1">
        <v>60.42</v>
      </c>
      <c r="K84" s="1" t="s">
        <v>57</v>
      </c>
      <c r="L84" s="1">
        <v>68.0</v>
      </c>
      <c r="M84" s="1">
        <v>100.0</v>
      </c>
    </row>
    <row r="85">
      <c r="A85" s="1" t="s">
        <v>41</v>
      </c>
      <c r="B85" s="1" t="s">
        <v>42</v>
      </c>
      <c r="C85" s="1">
        <v>374.63</v>
      </c>
      <c r="D85" s="1">
        <v>379.24</v>
      </c>
      <c r="E85" s="1">
        <v>4.61</v>
      </c>
      <c r="F85" s="1">
        <v>0.0</v>
      </c>
      <c r="G85" s="1">
        <v>4.61</v>
      </c>
      <c r="H85" s="1">
        <v>168.0</v>
      </c>
      <c r="I85" s="1">
        <v>36.4</v>
      </c>
      <c r="J85" s="1">
        <v>36.43</v>
      </c>
      <c r="K85" s="1" t="s">
        <v>59</v>
      </c>
      <c r="L85" s="1">
        <v>0.0</v>
      </c>
      <c r="M85" s="1">
        <v>168.0</v>
      </c>
    </row>
    <row r="86">
      <c r="A86" s="1" t="s">
        <v>41</v>
      </c>
      <c r="B86" s="1" t="s">
        <v>42</v>
      </c>
      <c r="C86" s="1">
        <v>379.4</v>
      </c>
      <c r="D86" s="1">
        <v>387.49</v>
      </c>
      <c r="E86" s="1">
        <v>8.1</v>
      </c>
      <c r="F86" s="1">
        <v>0.0</v>
      </c>
      <c r="G86" s="1">
        <v>8.1</v>
      </c>
      <c r="H86" s="1">
        <v>160.0</v>
      </c>
      <c r="I86" s="1">
        <v>19.76</v>
      </c>
      <c r="J86" s="1">
        <v>19.76</v>
      </c>
      <c r="K86" s="1" t="s">
        <v>43</v>
      </c>
      <c r="L86" s="1">
        <v>-160.0</v>
      </c>
      <c r="M86" s="1">
        <v>0.0</v>
      </c>
    </row>
    <row r="87">
      <c r="A87" s="1" t="s">
        <v>41</v>
      </c>
      <c r="B87" s="1" t="s">
        <v>42</v>
      </c>
      <c r="C87" s="1">
        <v>387.56</v>
      </c>
      <c r="D87" s="1">
        <v>395.72</v>
      </c>
      <c r="E87" s="1">
        <v>8.16</v>
      </c>
      <c r="F87" s="1">
        <v>0.0</v>
      </c>
      <c r="G87" s="1">
        <v>8.16</v>
      </c>
      <c r="H87" s="1">
        <v>160.0</v>
      </c>
      <c r="I87" s="1">
        <v>19.62</v>
      </c>
      <c r="J87" s="1">
        <v>19.62</v>
      </c>
      <c r="K87" s="1" t="s">
        <v>43</v>
      </c>
      <c r="L87" s="1">
        <v>-160.0</v>
      </c>
      <c r="M87" s="1">
        <v>0.0</v>
      </c>
    </row>
    <row r="88">
      <c r="A88" s="1" t="s">
        <v>41</v>
      </c>
      <c r="B88" s="1" t="s">
        <v>42</v>
      </c>
      <c r="C88" s="1">
        <v>395.74</v>
      </c>
      <c r="D88" s="1">
        <v>399.48</v>
      </c>
      <c r="E88" s="1">
        <v>3.73</v>
      </c>
      <c r="F88" s="1">
        <v>0.0</v>
      </c>
      <c r="G88" s="1">
        <v>3.73</v>
      </c>
      <c r="H88" s="1">
        <v>168.0</v>
      </c>
      <c r="I88" s="1">
        <v>44.99</v>
      </c>
      <c r="J88" s="1">
        <v>45.01</v>
      </c>
      <c r="K88" s="1" t="s">
        <v>44</v>
      </c>
      <c r="L88" s="1">
        <v>84.0</v>
      </c>
      <c r="M88" s="1">
        <v>84.0</v>
      </c>
    </row>
    <row r="89">
      <c r="A89" s="1" t="s">
        <v>41</v>
      </c>
      <c r="B89" s="1" t="s">
        <v>42</v>
      </c>
      <c r="C89" s="1">
        <v>399.97</v>
      </c>
      <c r="D89" s="1">
        <v>402.64</v>
      </c>
      <c r="E89" s="1">
        <v>2.67</v>
      </c>
      <c r="F89" s="1">
        <v>0.0</v>
      </c>
      <c r="G89" s="1">
        <v>2.67</v>
      </c>
      <c r="H89" s="1">
        <v>168.0</v>
      </c>
      <c r="I89" s="1">
        <v>62.8</v>
      </c>
      <c r="J89" s="1">
        <v>62.85</v>
      </c>
      <c r="K89" s="1" t="s">
        <v>44</v>
      </c>
      <c r="L89" s="1">
        <v>84.0</v>
      </c>
      <c r="M89" s="1">
        <v>84.0</v>
      </c>
    </row>
    <row r="90">
      <c r="A90" s="1" t="s">
        <v>41</v>
      </c>
      <c r="B90" s="1" t="s">
        <v>42</v>
      </c>
      <c r="C90" s="1">
        <v>402.8</v>
      </c>
      <c r="D90" s="1">
        <v>406.5</v>
      </c>
      <c r="E90" s="1">
        <v>3.7</v>
      </c>
      <c r="F90" s="1">
        <v>0.0</v>
      </c>
      <c r="G90" s="1">
        <v>3.69</v>
      </c>
      <c r="H90" s="1">
        <v>168.0</v>
      </c>
      <c r="I90" s="1">
        <v>45.47</v>
      </c>
      <c r="J90" s="1">
        <v>45.49</v>
      </c>
      <c r="K90" s="1" t="s">
        <v>44</v>
      </c>
      <c r="L90" s="1">
        <v>84.0</v>
      </c>
      <c r="M90" s="1">
        <v>84.0</v>
      </c>
    </row>
    <row r="91">
      <c r="A91" s="1" t="s">
        <v>41</v>
      </c>
      <c r="B91" s="1" t="s">
        <v>42</v>
      </c>
      <c r="C91" s="1">
        <v>406.67</v>
      </c>
      <c r="D91" s="1">
        <v>410.8</v>
      </c>
      <c r="E91" s="1">
        <v>4.12</v>
      </c>
      <c r="F91" s="1">
        <v>0.0</v>
      </c>
      <c r="G91" s="1">
        <v>4.12</v>
      </c>
      <c r="H91" s="1">
        <v>168.0</v>
      </c>
      <c r="I91" s="1">
        <v>40.75</v>
      </c>
      <c r="J91" s="1">
        <v>40.78</v>
      </c>
      <c r="K91" s="1" t="s">
        <v>57</v>
      </c>
      <c r="L91" s="1">
        <v>68.0</v>
      </c>
      <c r="M91" s="1">
        <v>100.0</v>
      </c>
    </row>
    <row r="92">
      <c r="A92" s="1" t="s">
        <v>41</v>
      </c>
      <c r="B92" s="1" t="s">
        <v>42</v>
      </c>
      <c r="C92" s="1">
        <v>410.97</v>
      </c>
      <c r="D92" s="1">
        <v>415.4</v>
      </c>
      <c r="E92" s="1">
        <v>4.43</v>
      </c>
      <c r="F92" s="1">
        <v>0.0</v>
      </c>
      <c r="G92" s="1">
        <v>4.43</v>
      </c>
      <c r="H92" s="1">
        <v>168.0</v>
      </c>
      <c r="I92" s="1">
        <v>37.92</v>
      </c>
      <c r="J92" s="1">
        <v>37.95</v>
      </c>
      <c r="K92" s="1" t="s">
        <v>59</v>
      </c>
      <c r="L92" s="1">
        <v>0.0</v>
      </c>
      <c r="M92" s="1">
        <v>168.0</v>
      </c>
    </row>
    <row r="93">
      <c r="A93" s="1" t="s">
        <v>41</v>
      </c>
      <c r="B93" s="1" t="s">
        <v>42</v>
      </c>
      <c r="C93" s="1">
        <v>415.61</v>
      </c>
      <c r="D93" s="1">
        <v>423.26</v>
      </c>
      <c r="E93" s="1">
        <v>7.66</v>
      </c>
      <c r="F93" s="1">
        <v>0.0</v>
      </c>
      <c r="G93" s="1">
        <v>7.66</v>
      </c>
      <c r="H93" s="1">
        <v>160.0</v>
      </c>
      <c r="I93" s="1">
        <v>20.89</v>
      </c>
      <c r="J93" s="1">
        <v>20.89</v>
      </c>
      <c r="K93" s="1" t="s">
        <v>43</v>
      </c>
      <c r="L93" s="1">
        <v>-160.0</v>
      </c>
      <c r="M93" s="1">
        <v>0.0</v>
      </c>
    </row>
    <row r="94">
      <c r="A94" s="1" t="s">
        <v>41</v>
      </c>
      <c r="B94" s="1" t="s">
        <v>42</v>
      </c>
      <c r="C94" s="1">
        <v>423.4</v>
      </c>
      <c r="D94" s="1">
        <v>430.18</v>
      </c>
      <c r="E94" s="1">
        <v>6.77</v>
      </c>
      <c r="F94" s="1">
        <v>0.0</v>
      </c>
      <c r="G94" s="1">
        <v>6.77</v>
      </c>
      <c r="H94" s="1">
        <v>160.0</v>
      </c>
      <c r="I94" s="1">
        <v>23.62</v>
      </c>
      <c r="J94" s="1">
        <v>23.62</v>
      </c>
      <c r="K94" s="1" t="s">
        <v>43</v>
      </c>
      <c r="L94" s="1">
        <v>-160.0</v>
      </c>
      <c r="M94" s="1">
        <v>0.0</v>
      </c>
    </row>
    <row r="95">
      <c r="A95" s="1" t="s">
        <v>41</v>
      </c>
      <c r="B95" s="1" t="s">
        <v>42</v>
      </c>
      <c r="C95" s="1">
        <v>430.21</v>
      </c>
      <c r="D95" s="1">
        <v>432.59</v>
      </c>
      <c r="E95" s="1">
        <v>2.38</v>
      </c>
      <c r="F95" s="1">
        <v>0.0</v>
      </c>
      <c r="G95" s="1">
        <v>2.38</v>
      </c>
      <c r="H95" s="1">
        <v>168.0</v>
      </c>
      <c r="I95" s="1">
        <v>70.55</v>
      </c>
      <c r="J95" s="1">
        <v>70.58</v>
      </c>
      <c r="K95" s="1" t="s">
        <v>44</v>
      </c>
      <c r="L95" s="1">
        <v>84.0</v>
      </c>
      <c r="M95" s="1">
        <v>84.0</v>
      </c>
    </row>
    <row r="96">
      <c r="A96" s="1" t="s">
        <v>41</v>
      </c>
      <c r="B96" s="1" t="s">
        <v>42</v>
      </c>
      <c r="C96" s="1">
        <v>432.93</v>
      </c>
      <c r="D96" s="1">
        <v>435.89</v>
      </c>
      <c r="E96" s="1">
        <v>2.96</v>
      </c>
      <c r="F96" s="1">
        <v>0.0</v>
      </c>
      <c r="G96" s="1">
        <v>2.96</v>
      </c>
      <c r="H96" s="1">
        <v>168.0</v>
      </c>
      <c r="I96" s="1">
        <v>56.77</v>
      </c>
      <c r="J96" s="1">
        <v>56.79</v>
      </c>
      <c r="K96" s="1" t="s">
        <v>44</v>
      </c>
      <c r="L96" s="1">
        <v>84.0</v>
      </c>
      <c r="M96" s="1">
        <v>84.0</v>
      </c>
    </row>
    <row r="97">
      <c r="A97" s="1" t="s">
        <v>41</v>
      </c>
      <c r="B97" s="1" t="s">
        <v>42</v>
      </c>
      <c r="C97" s="1">
        <v>436.17</v>
      </c>
      <c r="D97" s="1">
        <v>439.12</v>
      </c>
      <c r="E97" s="1">
        <v>2.95</v>
      </c>
      <c r="F97" s="1">
        <v>0.0</v>
      </c>
      <c r="G97" s="1">
        <v>2.95</v>
      </c>
      <c r="H97" s="1">
        <v>168.0</v>
      </c>
      <c r="I97" s="1">
        <v>56.95</v>
      </c>
      <c r="J97" s="1">
        <v>56.98</v>
      </c>
      <c r="K97" s="1" t="s">
        <v>44</v>
      </c>
      <c r="L97" s="1">
        <v>84.0</v>
      </c>
      <c r="M97" s="1">
        <v>84.0</v>
      </c>
    </row>
    <row r="98">
      <c r="A98" s="1" t="s">
        <v>41</v>
      </c>
      <c r="B98" s="1" t="s">
        <v>42</v>
      </c>
      <c r="C98" s="1">
        <v>439.43</v>
      </c>
      <c r="D98" s="1">
        <v>442.99</v>
      </c>
      <c r="E98" s="1">
        <v>3.56</v>
      </c>
      <c r="F98" s="1">
        <v>0.0</v>
      </c>
      <c r="G98" s="1">
        <v>3.56</v>
      </c>
      <c r="H98" s="1">
        <v>168.0</v>
      </c>
      <c r="I98" s="1">
        <v>47.18</v>
      </c>
      <c r="J98" s="1">
        <v>47.21</v>
      </c>
      <c r="K98" s="1" t="s">
        <v>57</v>
      </c>
      <c r="L98" s="1">
        <v>68.0</v>
      </c>
      <c r="M98" s="1">
        <v>100.0</v>
      </c>
    </row>
    <row r="99">
      <c r="A99" s="1" t="s">
        <v>41</v>
      </c>
      <c r="B99" s="1" t="s">
        <v>42</v>
      </c>
      <c r="C99" s="1">
        <v>443.2</v>
      </c>
      <c r="D99" s="1">
        <v>447.13</v>
      </c>
      <c r="E99" s="1">
        <v>3.93</v>
      </c>
      <c r="F99" s="1">
        <v>0.0</v>
      </c>
      <c r="G99" s="1">
        <v>3.93</v>
      </c>
      <c r="H99" s="1">
        <v>168.0</v>
      </c>
      <c r="I99" s="1">
        <v>42.73</v>
      </c>
      <c r="J99" s="1">
        <v>42.75</v>
      </c>
      <c r="K99" s="1" t="s">
        <v>59</v>
      </c>
      <c r="L99" s="1">
        <v>0.0</v>
      </c>
      <c r="M99" s="1">
        <v>168.0</v>
      </c>
    </row>
    <row r="100">
      <c r="A100" s="1" t="s">
        <v>41</v>
      </c>
      <c r="B100" s="1" t="s">
        <v>42</v>
      </c>
      <c r="C100" s="1">
        <v>447.43</v>
      </c>
      <c r="D100" s="1">
        <v>457.49</v>
      </c>
      <c r="E100" s="1">
        <v>10.06</v>
      </c>
      <c r="F100" s="1">
        <v>0.0</v>
      </c>
      <c r="G100" s="1">
        <v>10.06</v>
      </c>
      <c r="H100" s="1">
        <v>160.0</v>
      </c>
      <c r="I100" s="1">
        <v>15.9</v>
      </c>
      <c r="J100" s="1">
        <v>15.9</v>
      </c>
      <c r="K100" s="1" t="s">
        <v>43</v>
      </c>
      <c r="L100" s="1">
        <v>-160.0</v>
      </c>
      <c r="M100" s="1">
        <v>0.0</v>
      </c>
    </row>
    <row r="101">
      <c r="A101" s="1" t="s">
        <v>41</v>
      </c>
      <c r="B101" s="1" t="s">
        <v>42</v>
      </c>
      <c r="C101" s="1">
        <v>457.5</v>
      </c>
      <c r="D101" s="1">
        <v>466.12</v>
      </c>
      <c r="E101" s="1">
        <v>8.63</v>
      </c>
      <c r="F101" s="1">
        <v>0.0</v>
      </c>
      <c r="G101" s="1">
        <v>8.63</v>
      </c>
      <c r="H101" s="1">
        <v>160.0</v>
      </c>
      <c r="I101" s="1">
        <v>18.55</v>
      </c>
      <c r="J101" s="1">
        <v>18.55</v>
      </c>
      <c r="K101" s="1" t="s">
        <v>43</v>
      </c>
      <c r="L101" s="1">
        <v>-160.0</v>
      </c>
      <c r="M101" s="1">
        <v>0.0</v>
      </c>
    </row>
    <row r="102">
      <c r="A102" s="1" t="s">
        <v>41</v>
      </c>
      <c r="B102" s="1" t="s">
        <v>42</v>
      </c>
      <c r="C102" s="1">
        <v>466.46</v>
      </c>
      <c r="D102" s="1">
        <v>468.77</v>
      </c>
      <c r="E102" s="1">
        <v>2.31</v>
      </c>
      <c r="F102" s="1">
        <v>0.0</v>
      </c>
      <c r="G102" s="1">
        <v>2.31</v>
      </c>
      <c r="H102" s="1">
        <v>168.0</v>
      </c>
      <c r="I102" s="1">
        <v>72.74</v>
      </c>
      <c r="J102" s="1">
        <v>72.78</v>
      </c>
      <c r="K102" s="1" t="s">
        <v>44</v>
      </c>
      <c r="L102" s="1">
        <v>84.0</v>
      </c>
      <c r="M102" s="1">
        <v>84.0</v>
      </c>
    </row>
    <row r="103">
      <c r="A103" s="1" t="s">
        <v>41</v>
      </c>
      <c r="B103" s="1" t="s">
        <v>42</v>
      </c>
      <c r="C103" s="1">
        <v>469.33</v>
      </c>
      <c r="D103" s="1">
        <v>471.79</v>
      </c>
      <c r="E103" s="1">
        <v>2.45</v>
      </c>
      <c r="F103" s="1">
        <v>0.0</v>
      </c>
      <c r="G103" s="1">
        <v>2.45</v>
      </c>
      <c r="H103" s="1">
        <v>168.0</v>
      </c>
      <c r="I103" s="1">
        <v>68.45</v>
      </c>
      <c r="J103" s="1">
        <v>68.5</v>
      </c>
      <c r="K103" s="1" t="s">
        <v>44</v>
      </c>
      <c r="L103" s="1">
        <v>84.0</v>
      </c>
      <c r="M103" s="1">
        <v>84.0</v>
      </c>
    </row>
    <row r="105">
      <c r="A105" s="77" t="s">
        <v>45</v>
      </c>
    </row>
    <row r="106">
      <c r="A106" s="78" t="s">
        <v>46</v>
      </c>
      <c r="B106" s="79"/>
      <c r="C106" s="79"/>
      <c r="D106" s="79"/>
      <c r="E106" s="80">
        <f t="shared" ref="E106:J106" si="1">SUMIF($K$2:$K$103,"superdense",E1:E103)</f>
        <v>182.13</v>
      </c>
      <c r="F106" s="80">
        <f t="shared" si="1"/>
        <v>0</v>
      </c>
      <c r="G106" s="80">
        <f t="shared" si="1"/>
        <v>182.11</v>
      </c>
      <c r="H106" s="80">
        <f t="shared" si="1"/>
        <v>7272</v>
      </c>
      <c r="I106" s="80">
        <f t="shared" si="1"/>
        <v>2251.35</v>
      </c>
      <c r="J106" s="80">
        <f t="shared" si="1"/>
        <v>2252.48</v>
      </c>
      <c r="K106" s="80"/>
      <c r="L106" s="80">
        <f>IFERROR(__xludf.DUMMYFUNCTION("SUM(FILTER(L$1:L$103,$K$1:$K$103=""superdense""))"),3696.0)</f>
        <v>3696</v>
      </c>
      <c r="M106" s="80">
        <f>IFERROR(__xludf.DUMMYFUNCTION("SUM(FILTER(M1:M103,$K$1:$K$103=""superdense""))"),3696.0)</f>
        <v>3696</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2.623409091</v>
      </c>
      <c r="F107" s="80">
        <f t="shared" ref="F107:J107" si="2">AVERAGEIF($K$2:$K$103,"superdense",F2:F103)</f>
        <v>0</v>
      </c>
      <c r="G107" s="80">
        <f t="shared" si="2"/>
        <v>2.6225</v>
      </c>
      <c r="H107" s="80">
        <f t="shared" si="2"/>
        <v>168</v>
      </c>
      <c r="I107" s="80">
        <f t="shared" si="2"/>
        <v>65.295</v>
      </c>
      <c r="J107" s="80">
        <f t="shared" si="2"/>
        <v>65.33545455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IFERROR(__xludf.DUMMYFUNCTION("MAX(FILTER(E1:E103,$K$1:$K$103=""superdense""))"),3.73)</f>
        <v>3.73</v>
      </c>
      <c r="F108" s="81">
        <f>IFERROR(__xludf.DUMMYFUNCTION("MAX(FILTER(F1:F103,$K$1:$K$103=""superdense""))"),0.0)</f>
        <v>0</v>
      </c>
      <c r="G108" s="81">
        <f>IFERROR(__xludf.DUMMYFUNCTION("MAX(FILTER(G1:G103,$K$1:$K$103=""superdense""))"),3.73)</f>
        <v>3.73</v>
      </c>
      <c r="H108" s="81">
        <f>IFERROR(__xludf.DUMMYFUNCTION("MAX(FILTER(H1:H103,$K$1:$K$103=""superdense""))"),168.0)</f>
        <v>168</v>
      </c>
      <c r="I108" s="81">
        <f>IFERROR(__xludf.DUMMYFUNCTION("MAX(FILTER(I1:I103,$K$1:$K$103=""superdense""))"),82.35)</f>
        <v>82.35</v>
      </c>
      <c r="J108" s="81">
        <f>IFERROR(__xludf.DUMMYFUNCTION("MAX(FILTER(J1:J103,$K$1:$K$103=""superdense""))"),82.42)</f>
        <v>82.42</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IFERROR(__xludf.DUMMYFUNCTION("MIN(FILTER(E1:E103,$K$1:$K$103=""superdense""))"),2.04)</f>
        <v>2.04</v>
      </c>
      <c r="F109" s="82">
        <f>IFERROR(__xludf.DUMMYFUNCTION("MIN(FILTER(F1:F103,$K$1:$K$103=""superdense""))"),0.0)</f>
        <v>0</v>
      </c>
      <c r="G109" s="82">
        <f>IFERROR(__xludf.DUMMYFUNCTION("MIN(FILTER(G1:G103,$K$1:$K$103=""superdense""))"),2.04)</f>
        <v>2.04</v>
      </c>
      <c r="H109" s="82">
        <f>IFERROR(__xludf.DUMMYFUNCTION("MIN(FILTER(H1:H103,$K$1:$K$103=""superdense""))"),168.0)</f>
        <v>168</v>
      </c>
      <c r="I109" s="82">
        <f>IFERROR(__xludf.DUMMYFUNCTION("MIN(FILTER(I1:I103,$K1:$K103=""superdense""))"),44.99)</f>
        <v>44.99</v>
      </c>
      <c r="J109" s="82">
        <f>IFERROR(__xludf.DUMMYFUNCTION("MIN(FILTER(J1:J103,$K1:$K103=""superdense""))"),45.01)</f>
        <v>45.01</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IFERROR(__xludf.DUMMYFUNCTION("MEDIAN(FILTER(E1:E103,$K$1:$K$103=""superdense""))"),2.51)</f>
        <v>2.51</v>
      </c>
      <c r="F110" s="83">
        <f>IFERROR(__xludf.DUMMYFUNCTION("MEDIAN(FILTER(F1:F103,$K$1:$K$103=""superdense""))"),0.0)</f>
        <v>0</v>
      </c>
      <c r="G110" s="83">
        <f>IFERROR(__xludf.DUMMYFUNCTION("MEDIAN(FILTER(G1:G103,$K$1:$K$103=""superdense""))"),2.5)</f>
        <v>2.5</v>
      </c>
      <c r="H110" s="83">
        <f>IFERROR(__xludf.DUMMYFUNCTION("MEDIAN(FILTER(H1:H103,$K$1:$K$103=""superdense""))"),168.0)</f>
        <v>168</v>
      </c>
      <c r="I110" s="83">
        <f>IFERROR(__xludf.DUMMYFUNCTION("MEDIAN(FILTER(I1:I103,$K$1:$K$103=""superdense""))"),67.04499999999999)</f>
        <v>67.045</v>
      </c>
      <c r="J110" s="83">
        <f>IFERROR(__xludf.DUMMYFUNCTION("MEDIAN(FILTER(J1:J103,$K$1:$K$103=""superdense""))"),67.08500000000001)</f>
        <v>67.085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IFERROR(__xludf.DUMMYFUNCTION("STDEV.S(FILTER(E1:E103,$K$1:$K$103=""superdense""))"),0.39055085237075926)</f>
        <v>0.3905508524</v>
      </c>
      <c r="F111" s="83">
        <f>IFERROR(__xludf.DUMMYFUNCTION("STDEV.S(FILTER(F1:F103,$K$1:$K$103=""superdense""))"),0.0)</f>
        <v>0</v>
      </c>
      <c r="G111" s="83">
        <f>IFERROR(__xludf.DUMMYFUNCTION("STDEV.S(FILTER(G1:G103,$K$1:$K$103=""superdense""))"),0.39008719955391263)</f>
        <v>0.3900871996</v>
      </c>
      <c r="H111" s="83">
        <f>IFERROR(__xludf.DUMMYFUNCTION("STDEV.S(FILTER(H1:H103,$K$1:$K$103=""superdense""))"),0.0)</f>
        <v>0</v>
      </c>
      <c r="I111" s="83">
        <f>IFERROR(__xludf.DUMMYFUNCTION("STDEV.S(FILTER(I1:I103,$K$1:$K$103=""superdense""))"),8.786076590860398)</f>
        <v>8.786076591</v>
      </c>
      <c r="J111" s="83">
        <f>IFERROR(__xludf.DUMMYFUNCTION("STDEV.S(FILTER(J1:J103,$K$1:$K$103=""superdense""))"),8.795262058193856)</f>
        <v>8.795262058</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41.71</v>
      </c>
      <c r="F114" s="80">
        <f t="shared" si="3"/>
        <v>0</v>
      </c>
      <c r="G114" s="80">
        <f t="shared" si="3"/>
        <v>41.7</v>
      </c>
      <c r="H114" s="80">
        <f t="shared" si="3"/>
        <v>2352</v>
      </c>
      <c r="I114" s="80">
        <f t="shared" si="3"/>
        <v>805</v>
      </c>
      <c r="J114" s="80">
        <f t="shared" si="3"/>
        <v>805.58</v>
      </c>
      <c r="L114" s="80">
        <f>IFERROR(__xludf.DUMMYFUNCTION("SUM(FILTER(L$1:L$103,$K$1:$K$103=""normal""))"),0.0)</f>
        <v>0</v>
      </c>
      <c r="M114" s="80">
        <f>IFERROR(__xludf.DUMMYFUNCTION("SUM(FILTER(M9:M111,$K$1:$K$103=""normal""))"),84.0)</f>
        <v>84</v>
      </c>
    </row>
    <row r="115">
      <c r="A115" s="78" t="s">
        <v>47</v>
      </c>
      <c r="B115" s="79"/>
      <c r="C115" s="79"/>
      <c r="D115" s="79"/>
      <c r="E115" s="80">
        <f t="shared" ref="E115:J115" si="4">AVERAGEIF($K$1:$K$103,"normal",E$1:E$103)</f>
        <v>4.661428571</v>
      </c>
      <c r="F115" s="80">
        <f t="shared" si="4"/>
        <v>0</v>
      </c>
      <c r="G115" s="80">
        <f t="shared" si="4"/>
        <v>4.659285714</v>
      </c>
      <c r="H115" s="80">
        <f t="shared" si="4"/>
        <v>168</v>
      </c>
      <c r="I115" s="80">
        <f t="shared" si="4"/>
        <v>36.38214286</v>
      </c>
      <c r="J115" s="80">
        <f t="shared" si="4"/>
        <v>36.40714286</v>
      </c>
      <c r="L115" s="80">
        <f>AVERAGEIF($K$2:$K$103,"normal",L10:L111)</f>
        <v>-142.5714286</v>
      </c>
      <c r="M115" s="80">
        <f>AVERAGEIF($K$2:$K$103,"normal",M$2:M$103)</f>
        <v>168</v>
      </c>
    </row>
    <row r="116">
      <c r="A116" s="78" t="s">
        <v>48</v>
      </c>
      <c r="B116" s="79"/>
      <c r="C116" s="79"/>
      <c r="D116" s="79"/>
      <c r="E116" s="81">
        <f>IFERROR(__xludf.DUMMYFUNCTION("MAX(FILTER(E$1:E$103,$K$1:$K$103=""normal""))"),5.52)</f>
        <v>5.52</v>
      </c>
      <c r="F116" s="81">
        <f>IFERROR(__xludf.DUMMYFUNCTION("MAX(FILTER(F$1:F$103,$K$1:$K$103=""normal""))"),0.0)</f>
        <v>0</v>
      </c>
      <c r="G116" s="81">
        <f>IFERROR(__xludf.DUMMYFUNCTION("MAX(FILTER(G$1:G$103,$K$1:$K$103=""normal""))"),5.52)</f>
        <v>5.52</v>
      </c>
      <c r="H116" s="81">
        <f>IFERROR(__xludf.DUMMYFUNCTION("MAX(FILTER(H$1:H$103,$K$1:$K$103=""normal""))"),168.0)</f>
        <v>168</v>
      </c>
      <c r="I116" s="81">
        <f>IFERROR(__xludf.DUMMYFUNCTION("MAX(FILTER(I$1:I$103,$K$1:$K$103=""normal""))"),44.32)</f>
        <v>44.32</v>
      </c>
      <c r="J116" s="81">
        <f>IFERROR(__xludf.DUMMYFUNCTION("MAX(FILTER(J$1:J$103,$K$1:$K$103=""normal""))"),44.36)</f>
        <v>44.36</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IFERROR(__xludf.DUMMYFUNCTION("MIN(FILTER(E$1:E$103,$K$1:$K$103=""normal""))"),3.79)</f>
        <v>3.79</v>
      </c>
      <c r="F117" s="82">
        <f>IFERROR(__xludf.DUMMYFUNCTION("MIN(FILTER(F$1:F$103,$K$1:$K$103=""normal""))"),0.0)</f>
        <v>0</v>
      </c>
      <c r="G117" s="82">
        <f>IFERROR(__xludf.DUMMYFUNCTION("MIN(FILTER(G$1:G$103,$K$1:$K$103=""normal""))"),3.79)</f>
        <v>3.79</v>
      </c>
      <c r="H117" s="82">
        <f>IFERROR(__xludf.DUMMYFUNCTION("MIN(FILTER(H$1:H$103,$K$1:$K$103=""normal""))"),168.0)</f>
        <v>168</v>
      </c>
      <c r="I117" s="82">
        <f>IFERROR(__xludf.DUMMYFUNCTION("MIN(FILTER(I$1:I$103,$K$1:$K$103=""normal""))"),30.44)</f>
        <v>30.44</v>
      </c>
      <c r="J117" s="82">
        <f>IFERROR(__xludf.DUMMYFUNCTION("MIN(FILTER(J$1:J$103,$K$1:$K$103=""normal""))"),30.45)</f>
        <v>30.45</v>
      </c>
      <c r="L117" s="82">
        <f>IFERROR(__xludf.DUMMYFUNCTION("MIN(FILTER(L$1:L$103,$K9:$K111=""normal""))"),68.0)</f>
        <v>68</v>
      </c>
      <c r="M117" s="82">
        <f>IFERROR(__xludf.DUMMYFUNCTION("MIN(FILTER(M$1:M$103,$K9:$K111=""normal""))"),100.0)</f>
        <v>100</v>
      </c>
    </row>
    <row r="118">
      <c r="A118" s="78" t="s">
        <v>50</v>
      </c>
      <c r="B118" s="79"/>
      <c r="C118" s="79"/>
      <c r="D118" s="79"/>
      <c r="E118" s="83">
        <f>IFERROR(__xludf.DUMMYFUNCTION("MEDIAN(FILTER(E$1:E$103,$K$1:$K$103=""normal""))"),4.6850000000000005)</f>
        <v>4.685</v>
      </c>
      <c r="F118" s="83">
        <f>IFERROR(__xludf.DUMMYFUNCTION("MEDIAN(FILTER(F$1:F$103,$K$1:$K$103=""normal""))"),0.0)</f>
        <v>0</v>
      </c>
      <c r="G118" s="83">
        <f>IFERROR(__xludf.DUMMYFUNCTION("MEDIAN(FILTER(G$1:G$103,$K$1:$K$103=""normal""))"),4.68)</f>
        <v>4.68</v>
      </c>
      <c r="H118" s="83">
        <f>IFERROR(__xludf.DUMMYFUNCTION("MEDIAN(FILTER(H$1:H$103,$K$1:$K$103=""normal""))"),168.0)</f>
        <v>168</v>
      </c>
      <c r="I118" s="83">
        <f>IFERROR(__xludf.DUMMYFUNCTION("MEDIAN(FILTER(I$1:I$103,$K$1:$K$103=""normal""))"),35.870000000000005)</f>
        <v>35.87</v>
      </c>
      <c r="J118" s="83">
        <f>IFERROR(__xludf.DUMMYFUNCTION("MEDIAN(FILTER(J$1:J$103,$K$1:$K$103=""normal""))"),35.9)</f>
        <v>35.9</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IFERROR(__xludf.DUMMYFUNCTION("STDEV.S(FILTER(E$1:E$103,$K$1:$K$103=""normal""))"),0.4650865451778781)</f>
        <v>0.4650865452</v>
      </c>
      <c r="F119" s="83">
        <f>IFERROR(__xludf.DUMMYFUNCTION("STDEV.S(FILTER(F$1:F$103,$K$1:$K$103=""normal""))"),0.0)</f>
        <v>0</v>
      </c>
      <c r="G119" s="83">
        <f>IFERROR(__xludf.DUMMYFUNCTION("STDEV.S(FILTER(G$1:G$103,$K$1:$K$103=""normal""))"),0.4645173555706758)</f>
        <v>0.4645173556</v>
      </c>
      <c r="H119" s="83">
        <f>IFERROR(__xludf.DUMMYFUNCTION("STDEV.S(FILTER(H$1:H$103,$K$1:$K$103=""normal""))"),0.0)</f>
        <v>0</v>
      </c>
      <c r="I119" s="83">
        <f>IFERROR(__xludf.DUMMYFUNCTION("STDEV.S(FILTER(I$1:I$103,$K$1:$K$103=""normal""))"),3.7653259713243505)</f>
        <v>3.765325971</v>
      </c>
      <c r="J119" s="83">
        <f>IFERROR(__xludf.DUMMYFUNCTION("STDEV.S(FILTER(J$1:J$103,$K$1:$K$103=""normal""))"),3.770611924570639)</f>
        <v>3.770611925</v>
      </c>
      <c r="L119" s="83">
        <f>IFERROR(__xludf.DUMMYFUNCTION("STDEV.S(FILTER(L$1:L$103,$K$1:$K$103=""normal""))"),0.0)</f>
        <v>0</v>
      </c>
      <c r="M119" s="83">
        <f>IFERROR(__xludf.DUMMYFUNCTION("STDEV.S(FILTER(M$1:M$103,$K$1:$K$103=""normal""))"),0.0)</f>
        <v>0</v>
      </c>
    </row>
    <row r="121">
      <c r="M121" s="3">
        <f>IFERROR(__xludf.DUMMYFUNCTION("sum(M1:M104)/sum(FILTER(L$1:L$103,$K$1:$K$103&lt;&gt;""epr""))"),1.6024096385542168)</f>
        <v>1.602409639</v>
      </c>
    </row>
    <row r="130">
      <c r="A130" s="77" t="s">
        <v>53</v>
      </c>
      <c r="B130" s="3">
        <f>SUMIF(K2:K103, "epr",H2:H103)</f>
        <v>4800</v>
      </c>
    </row>
    <row r="131">
      <c r="A131" s="77" t="s">
        <v>54</v>
      </c>
      <c r="B131" s="3">
        <f>SUM(H2:H103)-B130</f>
        <v>12096</v>
      </c>
    </row>
    <row r="132">
      <c r="A132" s="77" t="s">
        <v>55</v>
      </c>
      <c r="B132" s="3">
        <f>SUM(M2:M103)</f>
        <v>7448</v>
      </c>
    </row>
    <row r="133">
      <c r="A133" s="77" t="s">
        <v>56</v>
      </c>
      <c r="B133" s="3">
        <f>B131/B132</f>
        <v>1.62406015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1.43</v>
      </c>
      <c r="D2" s="1">
        <v>7.53</v>
      </c>
      <c r="E2" s="1">
        <v>6.1</v>
      </c>
      <c r="F2" s="1">
        <v>0.0</v>
      </c>
      <c r="G2" s="1">
        <v>6.1</v>
      </c>
      <c r="H2" s="1">
        <v>160.0</v>
      </c>
      <c r="I2" s="1">
        <v>26.21</v>
      </c>
      <c r="J2" s="1">
        <v>26.21</v>
      </c>
      <c r="K2" s="1" t="s">
        <v>43</v>
      </c>
      <c r="L2" s="1">
        <v>-160.0</v>
      </c>
      <c r="M2" s="1">
        <v>0.0</v>
      </c>
    </row>
    <row r="3">
      <c r="A3" s="1" t="s">
        <v>41</v>
      </c>
      <c r="B3" s="1" t="s">
        <v>42</v>
      </c>
      <c r="C3" s="1">
        <v>7.64</v>
      </c>
      <c r="D3" s="1">
        <v>16.82</v>
      </c>
      <c r="E3" s="1">
        <v>9.18</v>
      </c>
      <c r="F3" s="1">
        <v>0.0</v>
      </c>
      <c r="G3" s="1">
        <v>9.18</v>
      </c>
      <c r="H3" s="1">
        <v>160.0</v>
      </c>
      <c r="I3" s="1">
        <v>17.42</v>
      </c>
      <c r="J3" s="1">
        <v>17.42</v>
      </c>
      <c r="K3" s="1" t="s">
        <v>43</v>
      </c>
      <c r="L3" s="1">
        <v>-160.0</v>
      </c>
      <c r="M3" s="1">
        <v>0.0</v>
      </c>
    </row>
    <row r="4">
      <c r="A4" s="1" t="s">
        <v>41</v>
      </c>
      <c r="B4" s="1" t="s">
        <v>42</v>
      </c>
      <c r="C4" s="1">
        <v>16.87</v>
      </c>
      <c r="D4" s="1">
        <v>23.2</v>
      </c>
      <c r="E4" s="1">
        <v>6.33</v>
      </c>
      <c r="F4" s="1">
        <v>0.0</v>
      </c>
      <c r="G4" s="1">
        <v>6.33</v>
      </c>
      <c r="H4" s="1">
        <v>160.0</v>
      </c>
      <c r="I4" s="1">
        <v>25.29</v>
      </c>
      <c r="J4" s="1">
        <v>25.29</v>
      </c>
      <c r="K4" s="1" t="s">
        <v>43</v>
      </c>
      <c r="L4" s="1">
        <v>-160.0</v>
      </c>
      <c r="M4" s="1">
        <v>0.0</v>
      </c>
    </row>
    <row r="5">
      <c r="A5" s="1" t="s">
        <v>41</v>
      </c>
      <c r="B5" s="1" t="s">
        <v>42</v>
      </c>
      <c r="C5" s="1">
        <v>23.27</v>
      </c>
      <c r="D5" s="1">
        <v>25.62</v>
      </c>
      <c r="E5" s="1">
        <v>2.35</v>
      </c>
      <c r="F5" s="1">
        <v>0.0</v>
      </c>
      <c r="G5" s="1">
        <v>2.35</v>
      </c>
      <c r="H5" s="1">
        <v>168.0</v>
      </c>
      <c r="I5" s="1">
        <v>71.48</v>
      </c>
      <c r="J5" s="1">
        <v>71.54</v>
      </c>
      <c r="K5" s="1" t="s">
        <v>44</v>
      </c>
      <c r="L5" s="1">
        <v>84.0</v>
      </c>
      <c r="M5" s="1">
        <v>84.0</v>
      </c>
    </row>
    <row r="6">
      <c r="A6" s="1" t="s">
        <v>41</v>
      </c>
      <c r="B6" s="1" t="s">
        <v>42</v>
      </c>
      <c r="C6" s="1">
        <v>26.39</v>
      </c>
      <c r="D6" s="1">
        <v>28.34</v>
      </c>
      <c r="E6" s="1">
        <v>1.95</v>
      </c>
      <c r="F6" s="1">
        <v>0.0</v>
      </c>
      <c r="G6" s="1">
        <v>1.95</v>
      </c>
      <c r="H6" s="1">
        <v>168.0</v>
      </c>
      <c r="I6" s="1">
        <v>86.0</v>
      </c>
      <c r="J6" s="1">
        <v>86.07</v>
      </c>
      <c r="K6" s="1" t="s">
        <v>44</v>
      </c>
      <c r="L6" s="1">
        <v>84.0</v>
      </c>
      <c r="M6" s="1">
        <v>84.0</v>
      </c>
    </row>
    <row r="7">
      <c r="A7" s="1" t="s">
        <v>41</v>
      </c>
      <c r="B7" s="1" t="s">
        <v>42</v>
      </c>
      <c r="C7" s="1">
        <v>28.49</v>
      </c>
      <c r="D7" s="1">
        <v>31.88</v>
      </c>
      <c r="E7" s="1">
        <v>3.39</v>
      </c>
      <c r="F7" s="1">
        <v>0.0</v>
      </c>
      <c r="G7" s="1">
        <v>3.39</v>
      </c>
      <c r="H7" s="1">
        <v>168.0</v>
      </c>
      <c r="I7" s="1">
        <v>49.52</v>
      </c>
      <c r="J7" s="1">
        <v>49.54</v>
      </c>
      <c r="K7" s="1" t="s">
        <v>44</v>
      </c>
      <c r="L7" s="1">
        <v>84.0</v>
      </c>
      <c r="M7" s="1">
        <v>84.0</v>
      </c>
    </row>
    <row r="8">
      <c r="A8" s="1" t="s">
        <v>41</v>
      </c>
      <c r="B8" s="1" t="s">
        <v>42</v>
      </c>
      <c r="C8" s="1">
        <v>32.2</v>
      </c>
      <c r="D8" s="1">
        <v>35.42</v>
      </c>
      <c r="E8" s="1">
        <v>3.22</v>
      </c>
      <c r="F8" s="1">
        <v>0.0</v>
      </c>
      <c r="G8" s="1">
        <v>3.22</v>
      </c>
      <c r="H8" s="1">
        <v>168.0</v>
      </c>
      <c r="I8" s="1">
        <v>52.21</v>
      </c>
      <c r="J8" s="1">
        <v>52.24</v>
      </c>
      <c r="K8" s="1" t="s">
        <v>44</v>
      </c>
      <c r="L8" s="1">
        <v>84.0</v>
      </c>
      <c r="M8" s="1">
        <v>84.0</v>
      </c>
    </row>
    <row r="9">
      <c r="A9" s="1" t="s">
        <v>41</v>
      </c>
      <c r="B9" s="1" t="s">
        <v>42</v>
      </c>
      <c r="C9" s="1">
        <v>35.72</v>
      </c>
      <c r="D9" s="1">
        <v>37.79</v>
      </c>
      <c r="E9" s="1">
        <v>2.08</v>
      </c>
      <c r="F9" s="1">
        <v>0.0</v>
      </c>
      <c r="G9" s="1">
        <v>2.08</v>
      </c>
      <c r="H9" s="1">
        <v>168.0</v>
      </c>
      <c r="I9" s="1">
        <v>80.84</v>
      </c>
      <c r="J9" s="1">
        <v>80.89</v>
      </c>
      <c r="K9" s="1" t="s">
        <v>44</v>
      </c>
      <c r="L9" s="1">
        <v>84.0</v>
      </c>
      <c r="M9" s="1">
        <v>84.0</v>
      </c>
    </row>
    <row r="10">
      <c r="A10" s="1" t="s">
        <v>41</v>
      </c>
      <c r="B10" s="1" t="s">
        <v>42</v>
      </c>
      <c r="C10" s="1">
        <v>38.24</v>
      </c>
      <c r="D10" s="1">
        <v>45.29</v>
      </c>
      <c r="E10" s="1">
        <v>7.05</v>
      </c>
      <c r="F10" s="1">
        <v>0.0</v>
      </c>
      <c r="G10" s="1">
        <v>7.05</v>
      </c>
      <c r="H10" s="1">
        <v>160.0</v>
      </c>
      <c r="I10" s="1">
        <v>22.71</v>
      </c>
      <c r="J10" s="1">
        <v>22.71</v>
      </c>
      <c r="K10" s="1" t="s">
        <v>43</v>
      </c>
      <c r="L10" s="1">
        <v>-160.0</v>
      </c>
      <c r="M10" s="1">
        <v>0.0</v>
      </c>
    </row>
    <row r="11">
      <c r="A11" s="1" t="s">
        <v>41</v>
      </c>
      <c r="B11" s="1" t="s">
        <v>42</v>
      </c>
      <c r="C11" s="1">
        <v>45.46</v>
      </c>
      <c r="D11" s="1">
        <v>54.09</v>
      </c>
      <c r="E11" s="1">
        <v>8.63</v>
      </c>
      <c r="F11" s="1">
        <v>0.0</v>
      </c>
      <c r="G11" s="1">
        <v>8.63</v>
      </c>
      <c r="H11" s="1">
        <v>160.0</v>
      </c>
      <c r="I11" s="1">
        <v>18.54</v>
      </c>
      <c r="J11" s="1">
        <v>18.54</v>
      </c>
      <c r="K11" s="1" t="s">
        <v>43</v>
      </c>
      <c r="L11" s="1">
        <v>-160.0</v>
      </c>
      <c r="M11" s="1">
        <v>0.0</v>
      </c>
    </row>
    <row r="12">
      <c r="A12" s="1" t="s">
        <v>41</v>
      </c>
      <c r="B12" s="1" t="s">
        <v>42</v>
      </c>
      <c r="C12" s="1">
        <v>54.22</v>
      </c>
      <c r="D12" s="1">
        <v>60.7</v>
      </c>
      <c r="E12" s="1">
        <v>6.48</v>
      </c>
      <c r="F12" s="1">
        <v>0.0</v>
      </c>
      <c r="G12" s="1">
        <v>6.48</v>
      </c>
      <c r="H12" s="1">
        <v>160.0</v>
      </c>
      <c r="I12" s="1">
        <v>24.67</v>
      </c>
      <c r="J12" s="1">
        <v>24.67</v>
      </c>
      <c r="K12" s="1" t="s">
        <v>43</v>
      </c>
      <c r="L12" s="1">
        <v>-160.0</v>
      </c>
      <c r="M12" s="1">
        <v>0.0</v>
      </c>
    </row>
    <row r="13">
      <c r="A13" s="1" t="s">
        <v>41</v>
      </c>
      <c r="B13" s="1" t="s">
        <v>42</v>
      </c>
      <c r="C13" s="1">
        <v>60.92</v>
      </c>
      <c r="D13" s="1">
        <v>63.13</v>
      </c>
      <c r="E13" s="1">
        <v>2.21</v>
      </c>
      <c r="F13" s="1">
        <v>0.0</v>
      </c>
      <c r="G13" s="1">
        <v>2.21</v>
      </c>
      <c r="H13" s="1">
        <v>168.0</v>
      </c>
      <c r="I13" s="1">
        <v>75.95</v>
      </c>
      <c r="J13" s="1">
        <v>76.0</v>
      </c>
      <c r="K13" s="1" t="s">
        <v>44</v>
      </c>
      <c r="L13" s="1">
        <v>84.0</v>
      </c>
      <c r="M13" s="1">
        <v>84.0</v>
      </c>
    </row>
    <row r="14">
      <c r="A14" s="1" t="s">
        <v>41</v>
      </c>
      <c r="B14" s="1" t="s">
        <v>42</v>
      </c>
      <c r="C14" s="1">
        <v>63.31</v>
      </c>
      <c r="D14" s="1">
        <v>66.69</v>
      </c>
      <c r="E14" s="1">
        <v>3.39</v>
      </c>
      <c r="F14" s="1">
        <v>0.0</v>
      </c>
      <c r="G14" s="1">
        <v>3.39</v>
      </c>
      <c r="H14" s="1">
        <v>168.0</v>
      </c>
      <c r="I14" s="1">
        <v>49.58</v>
      </c>
      <c r="J14" s="1">
        <v>49.6</v>
      </c>
      <c r="K14" s="1" t="s">
        <v>44</v>
      </c>
      <c r="L14" s="1">
        <v>84.0</v>
      </c>
      <c r="M14" s="1">
        <v>84.0</v>
      </c>
    </row>
    <row r="15">
      <c r="A15" s="1" t="s">
        <v>41</v>
      </c>
      <c r="B15" s="1" t="s">
        <v>42</v>
      </c>
      <c r="C15" s="1">
        <v>67.0</v>
      </c>
      <c r="D15" s="1">
        <v>69.2</v>
      </c>
      <c r="E15" s="1">
        <v>2.2</v>
      </c>
      <c r="F15" s="1">
        <v>0.0</v>
      </c>
      <c r="G15" s="1">
        <v>2.2</v>
      </c>
      <c r="H15" s="1">
        <v>168.0</v>
      </c>
      <c r="I15" s="1">
        <v>76.32</v>
      </c>
      <c r="J15" s="1">
        <v>76.37</v>
      </c>
      <c r="K15" s="1" t="s">
        <v>44</v>
      </c>
      <c r="L15" s="1">
        <v>84.0</v>
      </c>
      <c r="M15" s="1">
        <v>84.0</v>
      </c>
    </row>
    <row r="16">
      <c r="A16" s="1" t="s">
        <v>41</v>
      </c>
      <c r="B16" s="1" t="s">
        <v>42</v>
      </c>
      <c r="C16" s="1">
        <v>69.44</v>
      </c>
      <c r="D16" s="1">
        <v>71.71</v>
      </c>
      <c r="E16" s="1">
        <v>2.27</v>
      </c>
      <c r="F16" s="1">
        <v>0.0</v>
      </c>
      <c r="G16" s="1">
        <v>2.27</v>
      </c>
      <c r="H16" s="1">
        <v>168.0</v>
      </c>
      <c r="I16" s="1">
        <v>74.03</v>
      </c>
      <c r="J16" s="1">
        <v>74.08</v>
      </c>
      <c r="K16" s="1" t="s">
        <v>44</v>
      </c>
      <c r="L16" s="1">
        <v>84.0</v>
      </c>
      <c r="M16" s="1">
        <v>84.0</v>
      </c>
    </row>
    <row r="17">
      <c r="A17" s="1" t="s">
        <v>41</v>
      </c>
      <c r="B17" s="1" t="s">
        <v>42</v>
      </c>
      <c r="C17" s="1">
        <v>71.82</v>
      </c>
      <c r="D17" s="1">
        <v>74.27</v>
      </c>
      <c r="E17" s="1">
        <v>2.45</v>
      </c>
      <c r="F17" s="1">
        <v>0.0</v>
      </c>
      <c r="G17" s="1">
        <v>2.45</v>
      </c>
      <c r="H17" s="1">
        <v>168.0</v>
      </c>
      <c r="I17" s="1">
        <v>68.64</v>
      </c>
      <c r="J17" s="1">
        <v>68.68</v>
      </c>
      <c r="K17" s="1" t="s">
        <v>44</v>
      </c>
      <c r="L17" s="1">
        <v>84.0</v>
      </c>
      <c r="M17" s="1">
        <v>84.0</v>
      </c>
    </row>
    <row r="18">
      <c r="A18" s="1" t="s">
        <v>41</v>
      </c>
      <c r="B18" s="1" t="s">
        <v>42</v>
      </c>
      <c r="C18" s="1">
        <v>74.45</v>
      </c>
      <c r="D18" s="1">
        <v>84.85</v>
      </c>
      <c r="E18" s="1">
        <v>10.4</v>
      </c>
      <c r="F18" s="1">
        <v>0.0</v>
      </c>
      <c r="G18" s="1">
        <v>10.4</v>
      </c>
      <c r="H18" s="1">
        <v>160.0</v>
      </c>
      <c r="I18" s="1">
        <v>15.39</v>
      </c>
      <c r="J18" s="1">
        <v>15.39</v>
      </c>
      <c r="K18" s="1" t="s">
        <v>43</v>
      </c>
      <c r="L18" s="1">
        <v>-160.0</v>
      </c>
      <c r="M18" s="1">
        <v>0.0</v>
      </c>
    </row>
    <row r="19">
      <c r="A19" s="1" t="s">
        <v>41</v>
      </c>
      <c r="B19" s="1" t="s">
        <v>42</v>
      </c>
      <c r="C19" s="1">
        <v>84.89</v>
      </c>
      <c r="D19" s="1">
        <v>91.19</v>
      </c>
      <c r="E19" s="1">
        <v>6.3</v>
      </c>
      <c r="F19" s="1">
        <v>0.0</v>
      </c>
      <c r="G19" s="1">
        <v>6.3</v>
      </c>
      <c r="H19" s="1">
        <v>160.0</v>
      </c>
      <c r="I19" s="1">
        <v>25.38</v>
      </c>
      <c r="J19" s="1">
        <v>25.38</v>
      </c>
      <c r="K19" s="1" t="s">
        <v>43</v>
      </c>
      <c r="L19" s="1">
        <v>-160.0</v>
      </c>
      <c r="M19" s="1">
        <v>0.0</v>
      </c>
    </row>
    <row r="20">
      <c r="A20" s="1" t="s">
        <v>41</v>
      </c>
      <c r="B20" s="1" t="s">
        <v>42</v>
      </c>
      <c r="C20" s="1">
        <v>91.22</v>
      </c>
      <c r="D20" s="1">
        <v>99.31</v>
      </c>
      <c r="E20" s="1">
        <v>8.09</v>
      </c>
      <c r="F20" s="1">
        <v>0.0</v>
      </c>
      <c r="G20" s="1">
        <v>8.09</v>
      </c>
      <c r="H20" s="1">
        <v>160.0</v>
      </c>
      <c r="I20" s="1">
        <v>19.77</v>
      </c>
      <c r="J20" s="1">
        <v>19.77</v>
      </c>
      <c r="K20" s="1" t="s">
        <v>43</v>
      </c>
      <c r="L20" s="1">
        <v>-160.0</v>
      </c>
      <c r="M20" s="1">
        <v>0.0</v>
      </c>
    </row>
    <row r="21">
      <c r="A21" s="1" t="s">
        <v>41</v>
      </c>
      <c r="B21" s="1" t="s">
        <v>42</v>
      </c>
      <c r="C21" s="1">
        <v>99.63</v>
      </c>
      <c r="D21" s="1">
        <v>102.37</v>
      </c>
      <c r="E21" s="1">
        <v>2.74</v>
      </c>
      <c r="F21" s="1">
        <v>0.0</v>
      </c>
      <c r="G21" s="1">
        <v>2.74</v>
      </c>
      <c r="H21" s="1">
        <v>168.0</v>
      </c>
      <c r="I21" s="1">
        <v>61.31</v>
      </c>
      <c r="J21" s="1">
        <v>61.34</v>
      </c>
      <c r="K21" s="1" t="s">
        <v>44</v>
      </c>
      <c r="L21" s="1">
        <v>84.0</v>
      </c>
      <c r="M21" s="1">
        <v>84.0</v>
      </c>
    </row>
    <row r="22">
      <c r="A22" s="1" t="s">
        <v>41</v>
      </c>
      <c r="B22" s="1" t="s">
        <v>42</v>
      </c>
      <c r="C22" s="1">
        <v>102.78</v>
      </c>
      <c r="D22" s="1">
        <v>105.35</v>
      </c>
      <c r="E22" s="1">
        <v>2.56</v>
      </c>
      <c r="F22" s="1">
        <v>0.0</v>
      </c>
      <c r="G22" s="1">
        <v>2.56</v>
      </c>
      <c r="H22" s="1">
        <v>168.0</v>
      </c>
      <c r="I22" s="1">
        <v>65.6</v>
      </c>
      <c r="J22" s="1">
        <v>65.64</v>
      </c>
      <c r="K22" s="1" t="s">
        <v>44</v>
      </c>
      <c r="L22" s="1">
        <v>84.0</v>
      </c>
      <c r="M22" s="1">
        <v>84.0</v>
      </c>
    </row>
    <row r="23">
      <c r="A23" s="1" t="s">
        <v>41</v>
      </c>
      <c r="B23" s="1" t="s">
        <v>42</v>
      </c>
      <c r="C23" s="1">
        <v>105.43</v>
      </c>
      <c r="D23" s="1">
        <v>107.82</v>
      </c>
      <c r="E23" s="1">
        <v>2.4</v>
      </c>
      <c r="F23" s="1">
        <v>0.0</v>
      </c>
      <c r="G23" s="1">
        <v>2.39</v>
      </c>
      <c r="H23" s="1">
        <v>168.0</v>
      </c>
      <c r="I23" s="1">
        <v>70.14</v>
      </c>
      <c r="J23" s="1">
        <v>70.17</v>
      </c>
      <c r="K23" s="1" t="s">
        <v>44</v>
      </c>
      <c r="L23" s="1">
        <v>84.0</v>
      </c>
      <c r="M23" s="1">
        <v>84.0</v>
      </c>
    </row>
    <row r="24">
      <c r="A24" s="1" t="s">
        <v>41</v>
      </c>
      <c r="B24" s="1" t="s">
        <v>42</v>
      </c>
      <c r="C24" s="1">
        <v>108.19</v>
      </c>
      <c r="D24" s="1">
        <v>110.21</v>
      </c>
      <c r="E24" s="1">
        <v>2.03</v>
      </c>
      <c r="F24" s="1">
        <v>0.0</v>
      </c>
      <c r="G24" s="1">
        <v>2.02</v>
      </c>
      <c r="H24" s="1">
        <v>168.0</v>
      </c>
      <c r="I24" s="1">
        <v>82.96</v>
      </c>
      <c r="J24" s="1">
        <v>83.02</v>
      </c>
      <c r="K24" s="1" t="s">
        <v>44</v>
      </c>
      <c r="L24" s="1">
        <v>84.0</v>
      </c>
      <c r="M24" s="1">
        <v>84.0</v>
      </c>
    </row>
    <row r="25">
      <c r="A25" s="1" t="s">
        <v>41</v>
      </c>
      <c r="B25" s="1" t="s">
        <v>42</v>
      </c>
      <c r="C25" s="1">
        <v>110.48</v>
      </c>
      <c r="D25" s="1">
        <v>113.48</v>
      </c>
      <c r="E25" s="1">
        <v>3.0</v>
      </c>
      <c r="F25" s="1">
        <v>0.0</v>
      </c>
      <c r="G25" s="1">
        <v>3.0</v>
      </c>
      <c r="H25" s="1">
        <v>168.0</v>
      </c>
      <c r="I25" s="1">
        <v>56.05</v>
      </c>
      <c r="J25" s="1">
        <v>56.09</v>
      </c>
      <c r="K25" s="1" t="s">
        <v>44</v>
      </c>
      <c r="L25" s="1">
        <v>84.0</v>
      </c>
      <c r="M25" s="1">
        <v>84.0</v>
      </c>
    </row>
    <row r="26">
      <c r="A26" s="1" t="s">
        <v>41</v>
      </c>
      <c r="B26" s="1" t="s">
        <v>42</v>
      </c>
      <c r="C26" s="1">
        <v>113.76</v>
      </c>
      <c r="D26" s="1">
        <v>122.91</v>
      </c>
      <c r="E26" s="1">
        <v>9.15</v>
      </c>
      <c r="F26" s="1">
        <v>0.0</v>
      </c>
      <c r="G26" s="1">
        <v>9.15</v>
      </c>
      <c r="H26" s="1">
        <v>160.0</v>
      </c>
      <c r="I26" s="1">
        <v>17.49</v>
      </c>
      <c r="J26" s="1">
        <v>17.49</v>
      </c>
      <c r="K26" s="1" t="s">
        <v>43</v>
      </c>
      <c r="L26" s="1">
        <v>-160.0</v>
      </c>
      <c r="M26" s="1">
        <v>0.0</v>
      </c>
    </row>
    <row r="27">
      <c r="A27" s="1" t="s">
        <v>41</v>
      </c>
      <c r="B27" s="1" t="s">
        <v>42</v>
      </c>
      <c r="C27" s="1">
        <v>122.97</v>
      </c>
      <c r="D27" s="1">
        <v>128.92</v>
      </c>
      <c r="E27" s="1">
        <v>5.96</v>
      </c>
      <c r="F27" s="1">
        <v>0.0</v>
      </c>
      <c r="G27" s="1">
        <v>5.96</v>
      </c>
      <c r="H27" s="1">
        <v>160.0</v>
      </c>
      <c r="I27" s="1">
        <v>26.85</v>
      </c>
      <c r="J27" s="1">
        <v>26.85</v>
      </c>
      <c r="K27" s="1" t="s">
        <v>43</v>
      </c>
      <c r="L27" s="1">
        <v>-160.0</v>
      </c>
      <c r="M27" s="1">
        <v>0.0</v>
      </c>
    </row>
    <row r="28">
      <c r="A28" s="1" t="s">
        <v>41</v>
      </c>
      <c r="B28" s="1" t="s">
        <v>42</v>
      </c>
      <c r="C28" s="1">
        <v>129.08</v>
      </c>
      <c r="D28" s="1">
        <v>139.0</v>
      </c>
      <c r="E28" s="1">
        <v>9.92</v>
      </c>
      <c r="F28" s="1">
        <v>0.0</v>
      </c>
      <c r="G28" s="1">
        <v>9.92</v>
      </c>
      <c r="H28" s="1">
        <v>160.0</v>
      </c>
      <c r="I28" s="1">
        <v>16.13</v>
      </c>
      <c r="J28" s="1">
        <v>16.13</v>
      </c>
      <c r="K28" s="1" t="s">
        <v>43</v>
      </c>
      <c r="L28" s="1">
        <v>-160.0</v>
      </c>
      <c r="M28" s="1">
        <v>0.0</v>
      </c>
    </row>
    <row r="29">
      <c r="A29" s="1" t="s">
        <v>41</v>
      </c>
      <c r="B29" s="1" t="s">
        <v>42</v>
      </c>
      <c r="C29" s="1">
        <v>139.05</v>
      </c>
      <c r="D29" s="1">
        <v>140.91</v>
      </c>
      <c r="E29" s="1">
        <v>1.86</v>
      </c>
      <c r="F29" s="1">
        <v>0.0</v>
      </c>
      <c r="G29" s="1">
        <v>1.86</v>
      </c>
      <c r="H29" s="1">
        <v>168.0</v>
      </c>
      <c r="I29" s="1">
        <v>90.19</v>
      </c>
      <c r="J29" s="1">
        <v>90.27</v>
      </c>
      <c r="K29" s="1" t="s">
        <v>44</v>
      </c>
      <c r="L29" s="1">
        <v>84.0</v>
      </c>
      <c r="M29" s="1">
        <v>84.0</v>
      </c>
    </row>
    <row r="30">
      <c r="A30" s="1" t="s">
        <v>41</v>
      </c>
      <c r="B30" s="1" t="s">
        <v>42</v>
      </c>
      <c r="C30" s="1">
        <v>141.08</v>
      </c>
      <c r="D30" s="1">
        <v>143.28</v>
      </c>
      <c r="E30" s="1">
        <v>2.2</v>
      </c>
      <c r="F30" s="1">
        <v>0.0</v>
      </c>
      <c r="G30" s="1">
        <v>2.2</v>
      </c>
      <c r="H30" s="1">
        <v>168.0</v>
      </c>
      <c r="I30" s="1">
        <v>76.35</v>
      </c>
      <c r="J30" s="1">
        <v>76.41</v>
      </c>
      <c r="K30" s="1" t="s">
        <v>44</v>
      </c>
      <c r="L30" s="1">
        <v>84.0</v>
      </c>
      <c r="M30" s="1">
        <v>84.0</v>
      </c>
    </row>
    <row r="31">
      <c r="A31" s="1" t="s">
        <v>41</v>
      </c>
      <c r="B31" s="1" t="s">
        <v>42</v>
      </c>
      <c r="C31" s="1">
        <v>143.43</v>
      </c>
      <c r="D31" s="1">
        <v>145.72</v>
      </c>
      <c r="E31" s="1">
        <v>2.28</v>
      </c>
      <c r="F31" s="1">
        <v>0.0</v>
      </c>
      <c r="G31" s="1">
        <v>2.28</v>
      </c>
      <c r="H31" s="1">
        <v>168.0</v>
      </c>
      <c r="I31" s="1">
        <v>73.54</v>
      </c>
      <c r="J31" s="1">
        <v>73.6</v>
      </c>
      <c r="K31" s="1" t="s">
        <v>44</v>
      </c>
      <c r="L31" s="1">
        <v>84.0</v>
      </c>
      <c r="M31" s="1">
        <v>84.0</v>
      </c>
    </row>
    <row r="32">
      <c r="A32" s="1" t="s">
        <v>41</v>
      </c>
      <c r="B32" s="1" t="s">
        <v>42</v>
      </c>
      <c r="C32" s="1">
        <v>146.27</v>
      </c>
      <c r="D32" s="1">
        <v>148.35</v>
      </c>
      <c r="E32" s="1">
        <v>2.08</v>
      </c>
      <c r="F32" s="1">
        <v>0.0</v>
      </c>
      <c r="G32" s="1">
        <v>2.08</v>
      </c>
      <c r="H32" s="1">
        <v>168.0</v>
      </c>
      <c r="I32" s="1">
        <v>80.87</v>
      </c>
      <c r="J32" s="1">
        <v>80.94</v>
      </c>
      <c r="K32" s="1" t="s">
        <v>44</v>
      </c>
      <c r="L32" s="1">
        <v>84.0</v>
      </c>
      <c r="M32" s="1">
        <v>84.0</v>
      </c>
    </row>
    <row r="33">
      <c r="A33" s="1" t="s">
        <v>41</v>
      </c>
      <c r="B33" s="1" t="s">
        <v>42</v>
      </c>
      <c r="C33" s="1">
        <v>148.97</v>
      </c>
      <c r="D33" s="1">
        <v>151.51</v>
      </c>
      <c r="E33" s="1">
        <v>2.54</v>
      </c>
      <c r="F33" s="1">
        <v>0.0</v>
      </c>
      <c r="G33" s="1">
        <v>2.54</v>
      </c>
      <c r="H33" s="1">
        <v>168.0</v>
      </c>
      <c r="I33" s="1">
        <v>66.18</v>
      </c>
      <c r="J33" s="1">
        <v>66.22</v>
      </c>
      <c r="K33" s="1" t="s">
        <v>44</v>
      </c>
      <c r="L33" s="1">
        <v>84.0</v>
      </c>
      <c r="M33" s="1">
        <v>84.0</v>
      </c>
    </row>
    <row r="34">
      <c r="A34" s="1" t="s">
        <v>41</v>
      </c>
      <c r="B34" s="1" t="s">
        <v>42</v>
      </c>
      <c r="C34" s="1">
        <v>151.72</v>
      </c>
      <c r="D34" s="1">
        <v>162.09</v>
      </c>
      <c r="E34" s="1">
        <v>10.37</v>
      </c>
      <c r="F34" s="1">
        <v>0.0</v>
      </c>
      <c r="G34" s="1">
        <v>10.37</v>
      </c>
      <c r="H34" s="1">
        <v>160.0</v>
      </c>
      <c r="I34" s="1">
        <v>15.42</v>
      </c>
      <c r="J34" s="1">
        <v>15.42</v>
      </c>
      <c r="K34" s="1" t="s">
        <v>43</v>
      </c>
      <c r="L34" s="1">
        <v>-160.0</v>
      </c>
      <c r="M34" s="1">
        <v>0.0</v>
      </c>
    </row>
    <row r="35">
      <c r="A35" s="1" t="s">
        <v>41</v>
      </c>
      <c r="B35" s="1" t="s">
        <v>42</v>
      </c>
      <c r="C35" s="1">
        <v>162.14</v>
      </c>
      <c r="D35" s="1">
        <v>169.64</v>
      </c>
      <c r="E35" s="1">
        <v>7.5</v>
      </c>
      <c r="F35" s="1">
        <v>0.0</v>
      </c>
      <c r="G35" s="1">
        <v>7.5</v>
      </c>
      <c r="H35" s="1">
        <v>160.0</v>
      </c>
      <c r="I35" s="1">
        <v>21.32</v>
      </c>
      <c r="J35" s="1">
        <v>21.32</v>
      </c>
      <c r="K35" s="1" t="s">
        <v>43</v>
      </c>
      <c r="L35" s="1">
        <v>-160.0</v>
      </c>
      <c r="M35" s="1">
        <v>0.0</v>
      </c>
    </row>
    <row r="36">
      <c r="A36" s="1" t="s">
        <v>41</v>
      </c>
      <c r="B36" s="1" t="s">
        <v>42</v>
      </c>
      <c r="C36" s="1">
        <v>169.69</v>
      </c>
      <c r="D36" s="1">
        <v>177.0</v>
      </c>
      <c r="E36" s="1">
        <v>7.32</v>
      </c>
      <c r="F36" s="1">
        <v>0.0</v>
      </c>
      <c r="G36" s="1">
        <v>7.32</v>
      </c>
      <c r="H36" s="1">
        <v>160.0</v>
      </c>
      <c r="I36" s="1">
        <v>21.87</v>
      </c>
      <c r="J36" s="1">
        <v>21.87</v>
      </c>
      <c r="K36" s="1" t="s">
        <v>43</v>
      </c>
      <c r="L36" s="1">
        <v>-160.0</v>
      </c>
      <c r="M36" s="1">
        <v>0.0</v>
      </c>
    </row>
    <row r="37">
      <c r="A37" s="1" t="s">
        <v>41</v>
      </c>
      <c r="B37" s="1" t="s">
        <v>42</v>
      </c>
      <c r="C37" s="1">
        <v>177.14</v>
      </c>
      <c r="D37" s="1">
        <v>179.12</v>
      </c>
      <c r="E37" s="1">
        <v>1.98</v>
      </c>
      <c r="F37" s="1">
        <v>0.0</v>
      </c>
      <c r="G37" s="1">
        <v>1.98</v>
      </c>
      <c r="H37" s="1">
        <v>168.0</v>
      </c>
      <c r="I37" s="1">
        <v>84.67</v>
      </c>
      <c r="J37" s="1">
        <v>84.75</v>
      </c>
      <c r="K37" s="1" t="s">
        <v>44</v>
      </c>
      <c r="L37" s="1">
        <v>84.0</v>
      </c>
      <c r="M37" s="1">
        <v>84.0</v>
      </c>
    </row>
    <row r="38">
      <c r="A38" s="1" t="s">
        <v>41</v>
      </c>
      <c r="B38" s="1" t="s">
        <v>42</v>
      </c>
      <c r="C38" s="1">
        <v>179.51</v>
      </c>
      <c r="D38" s="1">
        <v>181.66</v>
      </c>
      <c r="E38" s="1">
        <v>2.15</v>
      </c>
      <c r="F38" s="1">
        <v>0.0</v>
      </c>
      <c r="G38" s="1">
        <v>2.14</v>
      </c>
      <c r="H38" s="1">
        <v>168.0</v>
      </c>
      <c r="I38" s="1">
        <v>78.27</v>
      </c>
      <c r="J38" s="1">
        <v>78.32</v>
      </c>
      <c r="K38" s="1" t="s">
        <v>44</v>
      </c>
      <c r="L38" s="1">
        <v>84.0</v>
      </c>
      <c r="M38" s="1">
        <v>84.0</v>
      </c>
    </row>
    <row r="39">
      <c r="A39" s="1" t="s">
        <v>41</v>
      </c>
      <c r="B39" s="1" t="s">
        <v>42</v>
      </c>
      <c r="C39" s="1">
        <v>181.77</v>
      </c>
      <c r="D39" s="1">
        <v>184.28</v>
      </c>
      <c r="E39" s="1">
        <v>2.51</v>
      </c>
      <c r="F39" s="1">
        <v>0.0</v>
      </c>
      <c r="G39" s="1">
        <v>2.51</v>
      </c>
      <c r="H39" s="1">
        <v>168.0</v>
      </c>
      <c r="I39" s="1">
        <v>66.91</v>
      </c>
      <c r="J39" s="1">
        <v>66.95</v>
      </c>
      <c r="K39" s="1" t="s">
        <v>44</v>
      </c>
      <c r="L39" s="1">
        <v>84.0</v>
      </c>
      <c r="M39" s="1">
        <v>84.0</v>
      </c>
    </row>
    <row r="40">
      <c r="A40" s="1" t="s">
        <v>41</v>
      </c>
      <c r="B40" s="1" t="s">
        <v>42</v>
      </c>
      <c r="C40" s="1">
        <v>184.44</v>
      </c>
      <c r="D40" s="1">
        <v>187.34</v>
      </c>
      <c r="E40" s="1">
        <v>2.9</v>
      </c>
      <c r="F40" s="1">
        <v>0.0</v>
      </c>
      <c r="G40" s="1">
        <v>2.9</v>
      </c>
      <c r="H40" s="1">
        <v>168.0</v>
      </c>
      <c r="I40" s="1">
        <v>57.92</v>
      </c>
      <c r="J40" s="1">
        <v>57.95</v>
      </c>
      <c r="K40" s="1" t="s">
        <v>44</v>
      </c>
      <c r="L40" s="1">
        <v>84.0</v>
      </c>
      <c r="M40" s="1">
        <v>84.0</v>
      </c>
    </row>
    <row r="41">
      <c r="A41" s="1" t="s">
        <v>41</v>
      </c>
      <c r="B41" s="1" t="s">
        <v>42</v>
      </c>
      <c r="C41" s="1">
        <v>188.02</v>
      </c>
      <c r="D41" s="1">
        <v>191.23</v>
      </c>
      <c r="E41" s="1">
        <v>3.21</v>
      </c>
      <c r="F41" s="1">
        <v>0.0</v>
      </c>
      <c r="G41" s="1">
        <v>3.21</v>
      </c>
      <c r="H41" s="1">
        <v>168.0</v>
      </c>
      <c r="I41" s="1">
        <v>52.33</v>
      </c>
      <c r="J41" s="1">
        <v>52.36</v>
      </c>
      <c r="K41" s="1" t="s">
        <v>44</v>
      </c>
      <c r="L41" s="1">
        <v>84.0</v>
      </c>
      <c r="M41" s="1">
        <v>84.0</v>
      </c>
    </row>
    <row r="42">
      <c r="A42" s="1" t="s">
        <v>41</v>
      </c>
      <c r="B42" s="1" t="s">
        <v>42</v>
      </c>
      <c r="C42" s="1">
        <v>191.39</v>
      </c>
      <c r="D42" s="1">
        <v>200.02</v>
      </c>
      <c r="E42" s="1">
        <v>8.63</v>
      </c>
      <c r="F42" s="1">
        <v>0.0</v>
      </c>
      <c r="G42" s="1">
        <v>8.63</v>
      </c>
      <c r="H42" s="1">
        <v>160.0</v>
      </c>
      <c r="I42" s="1">
        <v>18.54</v>
      </c>
      <c r="J42" s="1">
        <v>18.54</v>
      </c>
      <c r="K42" s="1" t="s">
        <v>43</v>
      </c>
      <c r="L42" s="1">
        <v>-160.0</v>
      </c>
      <c r="M42" s="1">
        <v>0.0</v>
      </c>
    </row>
    <row r="43">
      <c r="A43" s="1" t="s">
        <v>41</v>
      </c>
      <c r="B43" s="1" t="s">
        <v>42</v>
      </c>
      <c r="C43" s="1">
        <v>200.05</v>
      </c>
      <c r="D43" s="1">
        <v>209.12</v>
      </c>
      <c r="E43" s="1">
        <v>9.06</v>
      </c>
      <c r="F43" s="1">
        <v>0.0</v>
      </c>
      <c r="G43" s="1">
        <v>9.06</v>
      </c>
      <c r="H43" s="1">
        <v>160.0</v>
      </c>
      <c r="I43" s="1">
        <v>17.65</v>
      </c>
      <c r="J43" s="1">
        <v>17.65</v>
      </c>
      <c r="K43" s="1" t="s">
        <v>43</v>
      </c>
      <c r="L43" s="1">
        <v>-160.0</v>
      </c>
      <c r="M43" s="1">
        <v>0.0</v>
      </c>
    </row>
    <row r="44">
      <c r="A44" s="1" t="s">
        <v>41</v>
      </c>
      <c r="B44" s="1" t="s">
        <v>42</v>
      </c>
      <c r="C44" s="1">
        <v>209.24</v>
      </c>
      <c r="D44" s="1">
        <v>214.38</v>
      </c>
      <c r="E44" s="1">
        <v>5.14</v>
      </c>
      <c r="F44" s="1">
        <v>0.0</v>
      </c>
      <c r="G44" s="1">
        <v>5.14</v>
      </c>
      <c r="H44" s="1">
        <v>160.0</v>
      </c>
      <c r="I44" s="1">
        <v>31.13</v>
      </c>
      <c r="J44" s="1">
        <v>31.13</v>
      </c>
      <c r="K44" s="1" t="s">
        <v>43</v>
      </c>
      <c r="L44" s="1">
        <v>-160.0</v>
      </c>
      <c r="M44" s="1">
        <v>0.0</v>
      </c>
    </row>
    <row r="45">
      <c r="A45" s="1" t="s">
        <v>41</v>
      </c>
      <c r="B45" s="1" t="s">
        <v>42</v>
      </c>
      <c r="C45" s="1">
        <v>214.38</v>
      </c>
      <c r="D45" s="1">
        <v>217.78</v>
      </c>
      <c r="E45" s="1">
        <v>3.4</v>
      </c>
      <c r="F45" s="1">
        <v>0.0</v>
      </c>
      <c r="G45" s="1">
        <v>3.4</v>
      </c>
      <c r="H45" s="1">
        <v>168.0</v>
      </c>
      <c r="I45" s="1">
        <v>49.43</v>
      </c>
      <c r="J45" s="1">
        <v>49.45</v>
      </c>
      <c r="K45" s="1" t="s">
        <v>44</v>
      </c>
      <c r="L45" s="1">
        <v>84.0</v>
      </c>
      <c r="M45" s="1">
        <v>84.0</v>
      </c>
    </row>
    <row r="46">
      <c r="A46" s="1" t="s">
        <v>41</v>
      </c>
      <c r="B46" s="1" t="s">
        <v>42</v>
      </c>
      <c r="C46" s="1">
        <v>218.02</v>
      </c>
      <c r="D46" s="1">
        <v>220.44</v>
      </c>
      <c r="E46" s="1">
        <v>2.43</v>
      </c>
      <c r="F46" s="1">
        <v>0.0</v>
      </c>
      <c r="G46" s="1">
        <v>2.42</v>
      </c>
      <c r="H46" s="1">
        <v>168.0</v>
      </c>
      <c r="I46" s="1">
        <v>69.25</v>
      </c>
      <c r="J46" s="1">
        <v>69.3</v>
      </c>
      <c r="K46" s="1" t="s">
        <v>44</v>
      </c>
      <c r="L46" s="1">
        <v>84.0</v>
      </c>
      <c r="M46" s="1">
        <v>84.0</v>
      </c>
    </row>
    <row r="47">
      <c r="A47" s="1" t="s">
        <v>41</v>
      </c>
      <c r="B47" s="1" t="s">
        <v>42</v>
      </c>
      <c r="C47" s="1">
        <v>220.73</v>
      </c>
      <c r="D47" s="1">
        <v>223.09</v>
      </c>
      <c r="E47" s="1">
        <v>2.37</v>
      </c>
      <c r="F47" s="1">
        <v>0.0</v>
      </c>
      <c r="G47" s="1">
        <v>2.36</v>
      </c>
      <c r="H47" s="1">
        <v>168.0</v>
      </c>
      <c r="I47" s="1">
        <v>71.0</v>
      </c>
      <c r="J47" s="1">
        <v>71.04</v>
      </c>
      <c r="K47" s="1" t="s">
        <v>44</v>
      </c>
      <c r="L47" s="1">
        <v>84.0</v>
      </c>
      <c r="M47" s="1">
        <v>84.0</v>
      </c>
    </row>
    <row r="48">
      <c r="A48" s="1" t="s">
        <v>41</v>
      </c>
      <c r="B48" s="1" t="s">
        <v>42</v>
      </c>
      <c r="C48" s="1">
        <v>223.22</v>
      </c>
      <c r="D48" s="1">
        <v>225.96</v>
      </c>
      <c r="E48" s="1">
        <v>2.74</v>
      </c>
      <c r="F48" s="1">
        <v>0.0</v>
      </c>
      <c r="G48" s="1">
        <v>2.74</v>
      </c>
      <c r="H48" s="1">
        <v>168.0</v>
      </c>
      <c r="I48" s="1">
        <v>61.31</v>
      </c>
      <c r="J48" s="1">
        <v>61.35</v>
      </c>
      <c r="K48" s="1" t="s">
        <v>44</v>
      </c>
      <c r="L48" s="1">
        <v>84.0</v>
      </c>
      <c r="M48" s="1">
        <v>84.0</v>
      </c>
    </row>
    <row r="49">
      <c r="A49" s="1" t="s">
        <v>41</v>
      </c>
      <c r="B49" s="1" t="s">
        <v>42</v>
      </c>
      <c r="C49" s="1">
        <v>226.27</v>
      </c>
      <c r="D49" s="1">
        <v>229.1</v>
      </c>
      <c r="E49" s="1">
        <v>2.83</v>
      </c>
      <c r="F49" s="1">
        <v>0.0</v>
      </c>
      <c r="G49" s="1">
        <v>2.83</v>
      </c>
      <c r="H49" s="1">
        <v>168.0</v>
      </c>
      <c r="I49" s="1">
        <v>59.3</v>
      </c>
      <c r="J49" s="1">
        <v>59.34</v>
      </c>
      <c r="K49" s="1" t="s">
        <v>44</v>
      </c>
      <c r="L49" s="1">
        <v>84.0</v>
      </c>
      <c r="M49" s="1">
        <v>84.0</v>
      </c>
    </row>
    <row r="50">
      <c r="A50" s="1" t="s">
        <v>41</v>
      </c>
      <c r="B50" s="1" t="s">
        <v>42</v>
      </c>
      <c r="C50" s="1">
        <v>229.21</v>
      </c>
      <c r="D50" s="1">
        <v>236.41</v>
      </c>
      <c r="E50" s="1">
        <v>7.2</v>
      </c>
      <c r="F50" s="1">
        <v>0.0</v>
      </c>
      <c r="G50" s="1">
        <v>7.2</v>
      </c>
      <c r="H50" s="1">
        <v>160.0</v>
      </c>
      <c r="I50" s="1">
        <v>22.23</v>
      </c>
      <c r="J50" s="1">
        <v>22.23</v>
      </c>
      <c r="K50" s="1" t="s">
        <v>43</v>
      </c>
      <c r="L50" s="1">
        <v>-160.0</v>
      </c>
      <c r="M50" s="1">
        <v>0.0</v>
      </c>
    </row>
    <row r="51">
      <c r="A51" s="1" t="s">
        <v>41</v>
      </c>
      <c r="B51" s="1" t="s">
        <v>42</v>
      </c>
      <c r="C51" s="1">
        <v>236.61</v>
      </c>
      <c r="D51" s="1">
        <v>244.8</v>
      </c>
      <c r="E51" s="1">
        <v>8.2</v>
      </c>
      <c r="F51" s="1">
        <v>0.0</v>
      </c>
      <c r="G51" s="1">
        <v>8.2</v>
      </c>
      <c r="H51" s="1">
        <v>160.0</v>
      </c>
      <c r="I51" s="1">
        <v>19.52</v>
      </c>
      <c r="J51" s="1">
        <v>19.52</v>
      </c>
      <c r="K51" s="1" t="s">
        <v>43</v>
      </c>
      <c r="L51" s="1">
        <v>-160.0</v>
      </c>
      <c r="M51" s="1">
        <v>0.0</v>
      </c>
    </row>
    <row r="52">
      <c r="A52" s="1" t="s">
        <v>41</v>
      </c>
      <c r="B52" s="1" t="s">
        <v>42</v>
      </c>
      <c r="C52" s="1">
        <v>244.92</v>
      </c>
      <c r="D52" s="1">
        <v>253.98</v>
      </c>
      <c r="E52" s="1">
        <v>9.06</v>
      </c>
      <c r="F52" s="1">
        <v>0.0</v>
      </c>
      <c r="G52" s="1">
        <v>9.06</v>
      </c>
      <c r="H52" s="1">
        <v>160.0</v>
      </c>
      <c r="I52" s="1">
        <v>17.66</v>
      </c>
      <c r="J52" s="1">
        <v>17.66</v>
      </c>
      <c r="K52" s="1" t="s">
        <v>43</v>
      </c>
      <c r="L52" s="1">
        <v>-160.0</v>
      </c>
      <c r="M52" s="1">
        <v>0.0</v>
      </c>
    </row>
    <row r="53">
      <c r="A53" s="1" t="s">
        <v>41</v>
      </c>
      <c r="B53" s="1" t="s">
        <v>42</v>
      </c>
      <c r="C53" s="1">
        <v>254.03</v>
      </c>
      <c r="D53" s="1">
        <v>256.98</v>
      </c>
      <c r="E53" s="1">
        <v>2.95</v>
      </c>
      <c r="F53" s="1">
        <v>0.0</v>
      </c>
      <c r="G53" s="1">
        <v>2.95</v>
      </c>
      <c r="H53" s="1">
        <v>168.0</v>
      </c>
      <c r="I53" s="1">
        <v>56.91</v>
      </c>
      <c r="J53" s="1">
        <v>56.94</v>
      </c>
      <c r="K53" s="1" t="s">
        <v>44</v>
      </c>
      <c r="L53" s="1">
        <v>84.0</v>
      </c>
      <c r="M53" s="1">
        <v>84.0</v>
      </c>
    </row>
    <row r="54">
      <c r="A54" s="1" t="s">
        <v>41</v>
      </c>
      <c r="B54" s="1" t="s">
        <v>42</v>
      </c>
      <c r="C54" s="1">
        <v>257.13</v>
      </c>
      <c r="D54" s="1">
        <v>259.27</v>
      </c>
      <c r="E54" s="1">
        <v>2.14</v>
      </c>
      <c r="F54" s="1">
        <v>0.0</v>
      </c>
      <c r="G54" s="1">
        <v>2.14</v>
      </c>
      <c r="H54" s="1">
        <v>168.0</v>
      </c>
      <c r="I54" s="1">
        <v>78.58</v>
      </c>
      <c r="J54" s="1">
        <v>78.62</v>
      </c>
      <c r="K54" s="1" t="s">
        <v>44</v>
      </c>
      <c r="L54" s="1">
        <v>84.0</v>
      </c>
      <c r="M54" s="1">
        <v>84.0</v>
      </c>
    </row>
    <row r="55">
      <c r="A55" s="1" t="s">
        <v>41</v>
      </c>
      <c r="B55" s="1" t="s">
        <v>42</v>
      </c>
      <c r="C55" s="1">
        <v>259.56</v>
      </c>
      <c r="D55" s="1">
        <v>262.44</v>
      </c>
      <c r="E55" s="1">
        <v>2.88</v>
      </c>
      <c r="F55" s="1">
        <v>0.0</v>
      </c>
      <c r="G55" s="1">
        <v>2.88</v>
      </c>
      <c r="H55" s="1">
        <v>168.0</v>
      </c>
      <c r="I55" s="1">
        <v>58.31</v>
      </c>
      <c r="J55" s="1">
        <v>58.33</v>
      </c>
      <c r="K55" s="1" t="s">
        <v>44</v>
      </c>
      <c r="L55" s="1">
        <v>84.0</v>
      </c>
      <c r="M55" s="1">
        <v>84.0</v>
      </c>
    </row>
    <row r="56">
      <c r="A56" s="1" t="s">
        <v>41</v>
      </c>
      <c r="B56" s="1" t="s">
        <v>42</v>
      </c>
      <c r="C56" s="1">
        <v>262.6</v>
      </c>
      <c r="D56" s="1">
        <v>264.86</v>
      </c>
      <c r="E56" s="1">
        <v>2.27</v>
      </c>
      <c r="F56" s="1">
        <v>0.0</v>
      </c>
      <c r="G56" s="1">
        <v>2.27</v>
      </c>
      <c r="H56" s="1">
        <v>168.0</v>
      </c>
      <c r="I56" s="1">
        <v>74.12</v>
      </c>
      <c r="J56" s="1">
        <v>74.16</v>
      </c>
      <c r="K56" s="1" t="s">
        <v>44</v>
      </c>
      <c r="L56" s="1">
        <v>84.0</v>
      </c>
      <c r="M56" s="1">
        <v>84.0</v>
      </c>
    </row>
    <row r="57">
      <c r="A57" s="1" t="s">
        <v>41</v>
      </c>
      <c r="B57" s="1" t="s">
        <v>42</v>
      </c>
      <c r="C57" s="1">
        <v>265.09</v>
      </c>
      <c r="D57" s="1">
        <v>267.54</v>
      </c>
      <c r="E57" s="1">
        <v>2.45</v>
      </c>
      <c r="F57" s="1">
        <v>0.0</v>
      </c>
      <c r="G57" s="1">
        <v>2.45</v>
      </c>
      <c r="H57" s="1">
        <v>168.0</v>
      </c>
      <c r="I57" s="1">
        <v>68.59</v>
      </c>
      <c r="J57" s="1">
        <v>68.62</v>
      </c>
      <c r="K57" s="1" t="s">
        <v>44</v>
      </c>
      <c r="L57" s="1">
        <v>84.0</v>
      </c>
      <c r="M57" s="1">
        <v>84.0</v>
      </c>
    </row>
    <row r="58">
      <c r="A58" s="1" t="s">
        <v>41</v>
      </c>
      <c r="B58" s="1" t="s">
        <v>42</v>
      </c>
      <c r="C58" s="1">
        <v>267.79</v>
      </c>
      <c r="D58" s="1">
        <v>275.68</v>
      </c>
      <c r="E58" s="1">
        <v>7.89</v>
      </c>
      <c r="F58" s="1">
        <v>0.0</v>
      </c>
      <c r="G58" s="1">
        <v>7.89</v>
      </c>
      <c r="H58" s="1">
        <v>160.0</v>
      </c>
      <c r="I58" s="1">
        <v>20.27</v>
      </c>
      <c r="J58" s="1">
        <v>20.27</v>
      </c>
      <c r="K58" s="1" t="s">
        <v>43</v>
      </c>
      <c r="L58" s="1">
        <v>-160.0</v>
      </c>
      <c r="M58" s="1">
        <v>0.0</v>
      </c>
    </row>
    <row r="59">
      <c r="A59" s="1" t="s">
        <v>41</v>
      </c>
      <c r="B59" s="1" t="s">
        <v>42</v>
      </c>
      <c r="C59" s="1">
        <v>276.34</v>
      </c>
      <c r="D59" s="1">
        <v>283.62</v>
      </c>
      <c r="E59" s="1">
        <v>7.28</v>
      </c>
      <c r="F59" s="1">
        <v>0.0</v>
      </c>
      <c r="G59" s="1">
        <v>7.28</v>
      </c>
      <c r="H59" s="1">
        <v>160.0</v>
      </c>
      <c r="I59" s="1">
        <v>21.97</v>
      </c>
      <c r="J59" s="1">
        <v>21.97</v>
      </c>
      <c r="K59" s="1" t="s">
        <v>43</v>
      </c>
      <c r="L59" s="1">
        <v>-160.0</v>
      </c>
      <c r="M59" s="1">
        <v>0.0</v>
      </c>
    </row>
    <row r="60">
      <c r="A60" s="1" t="s">
        <v>41</v>
      </c>
      <c r="B60" s="1" t="s">
        <v>42</v>
      </c>
      <c r="C60" s="1">
        <v>283.72</v>
      </c>
      <c r="D60" s="1">
        <v>289.17</v>
      </c>
      <c r="E60" s="1">
        <v>5.44</v>
      </c>
      <c r="F60" s="1">
        <v>0.0</v>
      </c>
      <c r="G60" s="1">
        <v>5.44</v>
      </c>
      <c r="H60" s="1">
        <v>160.0</v>
      </c>
      <c r="I60" s="1">
        <v>29.39</v>
      </c>
      <c r="J60" s="1">
        <v>29.39</v>
      </c>
      <c r="K60" s="1" t="s">
        <v>43</v>
      </c>
      <c r="L60" s="1">
        <v>-160.0</v>
      </c>
      <c r="M60" s="1">
        <v>0.0</v>
      </c>
    </row>
    <row r="61">
      <c r="A61" s="1" t="s">
        <v>41</v>
      </c>
      <c r="B61" s="1" t="s">
        <v>42</v>
      </c>
      <c r="C61" s="1">
        <v>289.2</v>
      </c>
      <c r="D61" s="1">
        <v>292.68</v>
      </c>
      <c r="E61" s="1">
        <v>3.48</v>
      </c>
      <c r="F61" s="1">
        <v>0.0</v>
      </c>
      <c r="G61" s="1">
        <v>3.48</v>
      </c>
      <c r="H61" s="1">
        <v>168.0</v>
      </c>
      <c r="I61" s="1">
        <v>48.27</v>
      </c>
      <c r="J61" s="1">
        <v>48.29</v>
      </c>
      <c r="K61" s="1" t="s">
        <v>44</v>
      </c>
      <c r="L61" s="1">
        <v>84.0</v>
      </c>
      <c r="M61" s="1">
        <v>84.0</v>
      </c>
    </row>
    <row r="62">
      <c r="A62" s="1" t="s">
        <v>41</v>
      </c>
      <c r="B62" s="1" t="s">
        <v>42</v>
      </c>
      <c r="C62" s="1">
        <v>293.24</v>
      </c>
      <c r="D62" s="1">
        <v>295.65</v>
      </c>
      <c r="E62" s="1">
        <v>2.41</v>
      </c>
      <c r="F62" s="1">
        <v>0.0</v>
      </c>
      <c r="G62" s="1">
        <v>2.41</v>
      </c>
      <c r="H62" s="1">
        <v>168.0</v>
      </c>
      <c r="I62" s="1">
        <v>69.64</v>
      </c>
      <c r="J62" s="1">
        <v>69.68</v>
      </c>
      <c r="K62" s="1" t="s">
        <v>44</v>
      </c>
      <c r="L62" s="1">
        <v>84.0</v>
      </c>
      <c r="M62" s="1">
        <v>84.0</v>
      </c>
    </row>
    <row r="63">
      <c r="A63" s="1" t="s">
        <v>41</v>
      </c>
      <c r="B63" s="1" t="s">
        <v>42</v>
      </c>
      <c r="C63" s="1">
        <v>295.81</v>
      </c>
      <c r="D63" s="1">
        <v>298.53</v>
      </c>
      <c r="E63" s="1">
        <v>2.73</v>
      </c>
      <c r="F63" s="1">
        <v>0.0</v>
      </c>
      <c r="G63" s="1">
        <v>2.72</v>
      </c>
      <c r="H63" s="1">
        <v>168.0</v>
      </c>
      <c r="I63" s="1">
        <v>61.64</v>
      </c>
      <c r="J63" s="1">
        <v>61.68</v>
      </c>
      <c r="K63" s="1" t="s">
        <v>44</v>
      </c>
      <c r="L63" s="1">
        <v>84.0</v>
      </c>
      <c r="M63" s="1">
        <v>84.0</v>
      </c>
    </row>
    <row r="64">
      <c r="A64" s="1" t="s">
        <v>41</v>
      </c>
      <c r="B64" s="1" t="s">
        <v>42</v>
      </c>
      <c r="C64" s="1">
        <v>298.69</v>
      </c>
      <c r="D64" s="1">
        <v>301.8</v>
      </c>
      <c r="E64" s="1">
        <v>3.11</v>
      </c>
      <c r="F64" s="1">
        <v>0.0</v>
      </c>
      <c r="G64" s="1">
        <v>3.11</v>
      </c>
      <c r="H64" s="1">
        <v>168.0</v>
      </c>
      <c r="I64" s="1">
        <v>54.0</v>
      </c>
      <c r="J64" s="1">
        <v>54.03</v>
      </c>
      <c r="K64" s="1" t="s">
        <v>44</v>
      </c>
      <c r="L64" s="1">
        <v>84.0</v>
      </c>
      <c r="M64" s="1">
        <v>84.0</v>
      </c>
    </row>
    <row r="65">
      <c r="A65" s="1" t="s">
        <v>41</v>
      </c>
      <c r="B65" s="1" t="s">
        <v>42</v>
      </c>
      <c r="C65" s="1">
        <v>301.95</v>
      </c>
      <c r="D65" s="1">
        <v>305.08</v>
      </c>
      <c r="E65" s="1">
        <v>3.13</v>
      </c>
      <c r="F65" s="1">
        <v>0.0</v>
      </c>
      <c r="G65" s="1">
        <v>3.13</v>
      </c>
      <c r="H65" s="1">
        <v>168.0</v>
      </c>
      <c r="I65" s="1">
        <v>53.6</v>
      </c>
      <c r="J65" s="1">
        <v>53.63</v>
      </c>
      <c r="K65" s="1" t="s">
        <v>44</v>
      </c>
      <c r="L65" s="1">
        <v>84.0</v>
      </c>
      <c r="M65" s="1">
        <v>84.0</v>
      </c>
    </row>
    <row r="66">
      <c r="A66" s="1" t="s">
        <v>41</v>
      </c>
      <c r="B66" s="1" t="s">
        <v>42</v>
      </c>
      <c r="C66" s="1">
        <v>305.48</v>
      </c>
      <c r="D66" s="1">
        <v>315.02</v>
      </c>
      <c r="E66" s="1">
        <v>9.54</v>
      </c>
      <c r="F66" s="1">
        <v>0.0</v>
      </c>
      <c r="G66" s="1">
        <v>9.54</v>
      </c>
      <c r="H66" s="1">
        <v>160.0</v>
      </c>
      <c r="I66" s="1">
        <v>16.77</v>
      </c>
      <c r="J66" s="1">
        <v>16.77</v>
      </c>
      <c r="K66" s="1" t="s">
        <v>43</v>
      </c>
      <c r="L66" s="1">
        <v>-160.0</v>
      </c>
      <c r="M66" s="1">
        <v>0.0</v>
      </c>
    </row>
    <row r="67">
      <c r="A67" s="1" t="s">
        <v>41</v>
      </c>
      <c r="B67" s="1" t="s">
        <v>42</v>
      </c>
      <c r="C67" s="1">
        <v>315.14</v>
      </c>
      <c r="D67" s="1">
        <v>323.96</v>
      </c>
      <c r="E67" s="1">
        <v>8.82</v>
      </c>
      <c r="F67" s="1">
        <v>0.0</v>
      </c>
      <c r="G67" s="1">
        <v>8.82</v>
      </c>
      <c r="H67" s="1">
        <v>160.0</v>
      </c>
      <c r="I67" s="1">
        <v>18.13</v>
      </c>
      <c r="J67" s="1">
        <v>18.13</v>
      </c>
      <c r="K67" s="1" t="s">
        <v>43</v>
      </c>
      <c r="L67" s="1">
        <v>-160.0</v>
      </c>
      <c r="M67" s="1">
        <v>0.0</v>
      </c>
    </row>
    <row r="68">
      <c r="A68" s="1" t="s">
        <v>41</v>
      </c>
      <c r="B68" s="1" t="s">
        <v>42</v>
      </c>
      <c r="C68" s="1">
        <v>324.18</v>
      </c>
      <c r="D68" s="1">
        <v>332.58</v>
      </c>
      <c r="E68" s="1">
        <v>8.4</v>
      </c>
      <c r="F68" s="1">
        <v>0.0</v>
      </c>
      <c r="G68" s="1">
        <v>8.4</v>
      </c>
      <c r="H68" s="1">
        <v>160.0</v>
      </c>
      <c r="I68" s="1">
        <v>19.06</v>
      </c>
      <c r="J68" s="1">
        <v>19.06</v>
      </c>
      <c r="K68" s="1" t="s">
        <v>43</v>
      </c>
      <c r="L68" s="1">
        <v>-160.0</v>
      </c>
      <c r="M68" s="1">
        <v>0.0</v>
      </c>
    </row>
    <row r="69">
      <c r="A69" s="1" t="s">
        <v>41</v>
      </c>
      <c r="B69" s="1" t="s">
        <v>42</v>
      </c>
      <c r="C69" s="1">
        <v>332.65</v>
      </c>
      <c r="D69" s="1">
        <v>334.42</v>
      </c>
      <c r="E69" s="1">
        <v>1.77</v>
      </c>
      <c r="F69" s="1">
        <v>0.0</v>
      </c>
      <c r="G69" s="1">
        <v>1.76</v>
      </c>
      <c r="H69" s="1">
        <v>168.0</v>
      </c>
      <c r="I69" s="1">
        <v>95.16</v>
      </c>
      <c r="J69" s="1">
        <v>95.24</v>
      </c>
      <c r="K69" s="1" t="s">
        <v>44</v>
      </c>
      <c r="L69" s="1">
        <v>84.0</v>
      </c>
      <c r="M69" s="1">
        <v>84.0</v>
      </c>
    </row>
    <row r="70">
      <c r="A70" s="1" t="s">
        <v>41</v>
      </c>
      <c r="B70" s="1" t="s">
        <v>42</v>
      </c>
      <c r="C70" s="1">
        <v>334.69</v>
      </c>
      <c r="D70" s="1">
        <v>336.73</v>
      </c>
      <c r="E70" s="1">
        <v>2.04</v>
      </c>
      <c r="F70" s="1">
        <v>0.0</v>
      </c>
      <c r="G70" s="1">
        <v>2.04</v>
      </c>
      <c r="H70" s="1">
        <v>168.0</v>
      </c>
      <c r="I70" s="1">
        <v>82.37</v>
      </c>
      <c r="J70" s="1">
        <v>82.43</v>
      </c>
      <c r="K70" s="1" t="s">
        <v>44</v>
      </c>
      <c r="L70" s="1">
        <v>84.0</v>
      </c>
      <c r="M70" s="1">
        <v>84.0</v>
      </c>
    </row>
    <row r="71">
      <c r="A71" s="1" t="s">
        <v>41</v>
      </c>
      <c r="B71" s="1" t="s">
        <v>42</v>
      </c>
      <c r="C71" s="1">
        <v>336.88</v>
      </c>
      <c r="D71" s="1">
        <v>339.82</v>
      </c>
      <c r="E71" s="1">
        <v>2.94</v>
      </c>
      <c r="F71" s="1">
        <v>0.0</v>
      </c>
      <c r="G71" s="1">
        <v>2.94</v>
      </c>
      <c r="H71" s="1">
        <v>168.0</v>
      </c>
      <c r="I71" s="1">
        <v>57.07</v>
      </c>
      <c r="J71" s="1">
        <v>57.1</v>
      </c>
      <c r="K71" s="1" t="s">
        <v>44</v>
      </c>
      <c r="L71" s="1">
        <v>84.0</v>
      </c>
      <c r="M71" s="1">
        <v>84.0</v>
      </c>
    </row>
    <row r="72">
      <c r="A72" s="1" t="s">
        <v>41</v>
      </c>
      <c r="B72" s="1" t="s">
        <v>42</v>
      </c>
      <c r="C72" s="1">
        <v>339.95</v>
      </c>
      <c r="D72" s="1">
        <v>342.46</v>
      </c>
      <c r="E72" s="1">
        <v>2.52</v>
      </c>
      <c r="F72" s="1">
        <v>0.0</v>
      </c>
      <c r="G72" s="1">
        <v>2.51</v>
      </c>
      <c r="H72" s="1">
        <v>168.0</v>
      </c>
      <c r="I72" s="1">
        <v>66.76</v>
      </c>
      <c r="J72" s="1">
        <v>66.8</v>
      </c>
      <c r="K72" s="1" t="s">
        <v>44</v>
      </c>
      <c r="L72" s="1">
        <v>84.0</v>
      </c>
      <c r="M72" s="1">
        <v>84.0</v>
      </c>
    </row>
    <row r="73">
      <c r="A73" s="1" t="s">
        <v>41</v>
      </c>
      <c r="B73" s="1" t="s">
        <v>42</v>
      </c>
      <c r="C73" s="1">
        <v>342.64</v>
      </c>
      <c r="D73" s="1">
        <v>345.95</v>
      </c>
      <c r="E73" s="1">
        <v>3.31</v>
      </c>
      <c r="F73" s="1">
        <v>0.0</v>
      </c>
      <c r="G73" s="1">
        <v>3.31</v>
      </c>
      <c r="H73" s="1">
        <v>168.0</v>
      </c>
      <c r="I73" s="1">
        <v>50.76</v>
      </c>
      <c r="J73" s="1">
        <v>50.79</v>
      </c>
      <c r="K73" s="1" t="s">
        <v>44</v>
      </c>
      <c r="L73" s="1">
        <v>84.0</v>
      </c>
      <c r="M73" s="1">
        <v>84.0</v>
      </c>
    </row>
    <row r="74">
      <c r="A74" s="1" t="s">
        <v>41</v>
      </c>
      <c r="B74" s="1" t="s">
        <v>42</v>
      </c>
      <c r="C74" s="1">
        <v>346.19</v>
      </c>
      <c r="D74" s="1">
        <v>355.59</v>
      </c>
      <c r="E74" s="1">
        <v>9.4</v>
      </c>
      <c r="F74" s="1">
        <v>0.0</v>
      </c>
      <c r="G74" s="1">
        <v>9.4</v>
      </c>
      <c r="H74" s="1">
        <v>160.0</v>
      </c>
      <c r="I74" s="1">
        <v>17.02</v>
      </c>
      <c r="J74" s="1">
        <v>17.02</v>
      </c>
      <c r="K74" s="1" t="s">
        <v>43</v>
      </c>
      <c r="L74" s="1">
        <v>-160.0</v>
      </c>
      <c r="M74" s="1">
        <v>0.0</v>
      </c>
    </row>
    <row r="75">
      <c r="A75" s="1" t="s">
        <v>41</v>
      </c>
      <c r="B75" s="1" t="s">
        <v>42</v>
      </c>
      <c r="C75" s="1">
        <v>355.76</v>
      </c>
      <c r="D75" s="1">
        <v>362.36</v>
      </c>
      <c r="E75" s="1">
        <v>6.6</v>
      </c>
      <c r="F75" s="1">
        <v>0.0</v>
      </c>
      <c r="G75" s="1">
        <v>6.6</v>
      </c>
      <c r="H75" s="1">
        <v>160.0</v>
      </c>
      <c r="I75" s="1">
        <v>24.25</v>
      </c>
      <c r="J75" s="1">
        <v>24.25</v>
      </c>
      <c r="K75" s="1" t="s">
        <v>43</v>
      </c>
      <c r="L75" s="1">
        <v>-160.0</v>
      </c>
      <c r="M75" s="1">
        <v>0.0</v>
      </c>
    </row>
    <row r="76">
      <c r="A76" s="1" t="s">
        <v>41</v>
      </c>
      <c r="B76" s="1" t="s">
        <v>42</v>
      </c>
      <c r="C76" s="1">
        <v>362.4</v>
      </c>
      <c r="D76" s="1">
        <v>368.12</v>
      </c>
      <c r="E76" s="1">
        <v>5.72</v>
      </c>
      <c r="F76" s="1">
        <v>0.0</v>
      </c>
      <c r="G76" s="1">
        <v>5.72</v>
      </c>
      <c r="H76" s="1">
        <v>160.0</v>
      </c>
      <c r="I76" s="1">
        <v>27.98</v>
      </c>
      <c r="J76" s="1">
        <v>27.98</v>
      </c>
      <c r="K76" s="1" t="s">
        <v>43</v>
      </c>
      <c r="L76" s="1">
        <v>-160.0</v>
      </c>
      <c r="M76" s="1">
        <v>0.0</v>
      </c>
    </row>
    <row r="77">
      <c r="A77" s="1" t="s">
        <v>41</v>
      </c>
      <c r="B77" s="1" t="s">
        <v>42</v>
      </c>
      <c r="C77" s="1">
        <v>368.15</v>
      </c>
      <c r="D77" s="1">
        <v>370.75</v>
      </c>
      <c r="E77" s="1">
        <v>2.6</v>
      </c>
      <c r="F77" s="1">
        <v>0.0</v>
      </c>
      <c r="G77" s="1">
        <v>2.6</v>
      </c>
      <c r="H77" s="1">
        <v>168.0</v>
      </c>
      <c r="I77" s="1">
        <v>64.51</v>
      </c>
      <c r="J77" s="1">
        <v>64.55</v>
      </c>
      <c r="K77" s="1" t="s">
        <v>44</v>
      </c>
      <c r="L77" s="1">
        <v>84.0</v>
      </c>
      <c r="M77" s="1">
        <v>84.0</v>
      </c>
    </row>
    <row r="78">
      <c r="A78" s="1" t="s">
        <v>41</v>
      </c>
      <c r="B78" s="1" t="s">
        <v>42</v>
      </c>
      <c r="C78" s="1">
        <v>371.28</v>
      </c>
      <c r="D78" s="1">
        <v>373.71</v>
      </c>
      <c r="E78" s="1">
        <v>2.42</v>
      </c>
      <c r="F78" s="1">
        <v>0.0</v>
      </c>
      <c r="G78" s="1">
        <v>2.42</v>
      </c>
      <c r="H78" s="1">
        <v>168.0</v>
      </c>
      <c r="I78" s="1">
        <v>69.29</v>
      </c>
      <c r="J78" s="1">
        <v>69.34</v>
      </c>
      <c r="K78" s="1" t="s">
        <v>44</v>
      </c>
      <c r="L78" s="1">
        <v>84.0</v>
      </c>
      <c r="M78" s="1">
        <v>84.0</v>
      </c>
    </row>
    <row r="79">
      <c r="A79" s="1" t="s">
        <v>41</v>
      </c>
      <c r="B79" s="1" t="s">
        <v>42</v>
      </c>
      <c r="C79" s="1">
        <v>373.84</v>
      </c>
      <c r="D79" s="1">
        <v>376.87</v>
      </c>
      <c r="E79" s="1">
        <v>3.03</v>
      </c>
      <c r="F79" s="1">
        <v>0.0</v>
      </c>
      <c r="G79" s="1">
        <v>3.03</v>
      </c>
      <c r="H79" s="1">
        <v>168.0</v>
      </c>
      <c r="I79" s="1">
        <v>55.38</v>
      </c>
      <c r="J79" s="1">
        <v>55.41</v>
      </c>
      <c r="K79" s="1" t="s">
        <v>44</v>
      </c>
      <c r="L79" s="1">
        <v>84.0</v>
      </c>
      <c r="M79" s="1">
        <v>84.0</v>
      </c>
    </row>
    <row r="80">
      <c r="A80" s="1" t="s">
        <v>41</v>
      </c>
      <c r="B80" s="1" t="s">
        <v>42</v>
      </c>
      <c r="C80" s="1">
        <v>377.16</v>
      </c>
      <c r="D80" s="1">
        <v>381.03</v>
      </c>
      <c r="E80" s="1">
        <v>3.87</v>
      </c>
      <c r="F80" s="1">
        <v>0.0</v>
      </c>
      <c r="G80" s="1">
        <v>3.86</v>
      </c>
      <c r="H80" s="1">
        <v>168.0</v>
      </c>
      <c r="I80" s="1">
        <v>43.46</v>
      </c>
      <c r="J80" s="1">
        <v>43.48</v>
      </c>
      <c r="K80" s="1" t="s">
        <v>44</v>
      </c>
      <c r="L80" s="1">
        <v>84.0</v>
      </c>
      <c r="M80" s="1">
        <v>84.0</v>
      </c>
    </row>
    <row r="81">
      <c r="A81" s="1" t="s">
        <v>41</v>
      </c>
      <c r="B81" s="1" t="s">
        <v>42</v>
      </c>
      <c r="C81" s="1">
        <v>381.42</v>
      </c>
      <c r="D81" s="1">
        <v>384.95</v>
      </c>
      <c r="E81" s="1">
        <v>3.53</v>
      </c>
      <c r="F81" s="1">
        <v>0.0</v>
      </c>
      <c r="G81" s="1">
        <v>3.53</v>
      </c>
      <c r="H81" s="1">
        <v>168.0</v>
      </c>
      <c r="I81" s="1">
        <v>47.55</v>
      </c>
      <c r="J81" s="1">
        <v>47.57</v>
      </c>
      <c r="K81" s="1" t="s">
        <v>44</v>
      </c>
      <c r="L81" s="1">
        <v>84.0</v>
      </c>
      <c r="M81" s="1">
        <v>84.0</v>
      </c>
    </row>
    <row r="82">
      <c r="A82" s="1" t="s">
        <v>41</v>
      </c>
      <c r="B82" s="1" t="s">
        <v>42</v>
      </c>
      <c r="C82" s="1">
        <v>385.19</v>
      </c>
      <c r="D82" s="1">
        <v>391.9</v>
      </c>
      <c r="E82" s="1">
        <v>6.71</v>
      </c>
      <c r="F82" s="1">
        <v>0.0</v>
      </c>
      <c r="G82" s="1">
        <v>6.71</v>
      </c>
      <c r="H82" s="1">
        <v>160.0</v>
      </c>
      <c r="I82" s="1">
        <v>23.86</v>
      </c>
      <c r="J82" s="1">
        <v>23.86</v>
      </c>
      <c r="K82" s="1" t="s">
        <v>43</v>
      </c>
      <c r="L82" s="1">
        <v>-160.0</v>
      </c>
      <c r="M82" s="1">
        <v>0.0</v>
      </c>
    </row>
    <row r="83">
      <c r="A83" s="1" t="s">
        <v>41</v>
      </c>
      <c r="B83" s="1" t="s">
        <v>42</v>
      </c>
      <c r="C83" s="1">
        <v>392.11</v>
      </c>
      <c r="D83" s="1">
        <v>400.18</v>
      </c>
      <c r="E83" s="1">
        <v>8.07</v>
      </c>
      <c r="F83" s="1">
        <v>0.0</v>
      </c>
      <c r="G83" s="1">
        <v>8.07</v>
      </c>
      <c r="H83" s="1">
        <v>160.0</v>
      </c>
      <c r="I83" s="1">
        <v>19.83</v>
      </c>
      <c r="J83" s="1">
        <v>19.83</v>
      </c>
      <c r="K83" s="1" t="s">
        <v>43</v>
      </c>
      <c r="L83" s="1">
        <v>-160.0</v>
      </c>
      <c r="M83" s="1">
        <v>0.0</v>
      </c>
    </row>
    <row r="84">
      <c r="A84" s="1" t="s">
        <v>41</v>
      </c>
      <c r="B84" s="1" t="s">
        <v>42</v>
      </c>
      <c r="C84" s="1">
        <v>400.19</v>
      </c>
      <c r="D84" s="1">
        <v>411.66</v>
      </c>
      <c r="E84" s="1">
        <v>11.47</v>
      </c>
      <c r="F84" s="1">
        <v>0.0</v>
      </c>
      <c r="G84" s="1">
        <v>11.47</v>
      </c>
      <c r="H84" s="1">
        <v>160.0</v>
      </c>
      <c r="I84" s="1">
        <v>13.95</v>
      </c>
      <c r="J84" s="1">
        <v>13.95</v>
      </c>
      <c r="K84" s="1" t="s">
        <v>43</v>
      </c>
      <c r="L84" s="1">
        <v>-160.0</v>
      </c>
      <c r="M84" s="1">
        <v>0.0</v>
      </c>
    </row>
    <row r="85">
      <c r="A85" s="1" t="s">
        <v>41</v>
      </c>
      <c r="B85" s="1" t="s">
        <v>42</v>
      </c>
      <c r="C85" s="1">
        <v>411.75</v>
      </c>
      <c r="D85" s="1">
        <v>414.21</v>
      </c>
      <c r="E85" s="1">
        <v>2.47</v>
      </c>
      <c r="F85" s="1">
        <v>0.0</v>
      </c>
      <c r="G85" s="1">
        <v>2.46</v>
      </c>
      <c r="H85" s="1">
        <v>168.0</v>
      </c>
      <c r="I85" s="1">
        <v>68.13</v>
      </c>
      <c r="J85" s="1">
        <v>68.18</v>
      </c>
      <c r="K85" s="1" t="s">
        <v>44</v>
      </c>
      <c r="L85" s="1">
        <v>84.0</v>
      </c>
      <c r="M85" s="1">
        <v>84.0</v>
      </c>
    </row>
    <row r="86">
      <c r="A86" s="1" t="s">
        <v>41</v>
      </c>
      <c r="B86" s="1" t="s">
        <v>42</v>
      </c>
      <c r="C86" s="1">
        <v>414.92</v>
      </c>
      <c r="D86" s="1">
        <v>417.33</v>
      </c>
      <c r="E86" s="1">
        <v>2.41</v>
      </c>
      <c r="F86" s="1">
        <v>0.0</v>
      </c>
      <c r="G86" s="1">
        <v>2.41</v>
      </c>
      <c r="H86" s="1">
        <v>168.0</v>
      </c>
      <c r="I86" s="1">
        <v>69.59</v>
      </c>
      <c r="J86" s="1">
        <v>69.62</v>
      </c>
      <c r="K86" s="1" t="s">
        <v>44</v>
      </c>
      <c r="L86" s="1">
        <v>84.0</v>
      </c>
      <c r="M86" s="1">
        <v>84.0</v>
      </c>
    </row>
    <row r="87">
      <c r="A87" s="1" t="s">
        <v>41</v>
      </c>
      <c r="B87" s="1" t="s">
        <v>42</v>
      </c>
      <c r="C87" s="1">
        <v>417.5</v>
      </c>
      <c r="D87" s="1">
        <v>420.43</v>
      </c>
      <c r="E87" s="1">
        <v>2.93</v>
      </c>
      <c r="F87" s="1">
        <v>0.0</v>
      </c>
      <c r="G87" s="1">
        <v>2.93</v>
      </c>
      <c r="H87" s="1">
        <v>168.0</v>
      </c>
      <c r="I87" s="1">
        <v>57.27</v>
      </c>
      <c r="J87" s="1">
        <v>57.31</v>
      </c>
      <c r="K87" s="1" t="s">
        <v>44</v>
      </c>
      <c r="L87" s="1">
        <v>84.0</v>
      </c>
      <c r="M87" s="1">
        <v>84.0</v>
      </c>
    </row>
    <row r="88">
      <c r="A88" s="1" t="s">
        <v>41</v>
      </c>
      <c r="B88" s="1" t="s">
        <v>42</v>
      </c>
      <c r="C88" s="1">
        <v>420.58</v>
      </c>
      <c r="D88" s="1">
        <v>423.13</v>
      </c>
      <c r="E88" s="1">
        <v>2.55</v>
      </c>
      <c r="F88" s="1">
        <v>0.0</v>
      </c>
      <c r="G88" s="1">
        <v>2.55</v>
      </c>
      <c r="H88" s="1">
        <v>168.0</v>
      </c>
      <c r="I88" s="1">
        <v>65.89</v>
      </c>
      <c r="J88" s="1">
        <v>65.92</v>
      </c>
      <c r="K88" s="1" t="s">
        <v>44</v>
      </c>
      <c r="L88" s="1">
        <v>84.0</v>
      </c>
      <c r="M88" s="1">
        <v>84.0</v>
      </c>
    </row>
    <row r="89">
      <c r="A89" s="1" t="s">
        <v>41</v>
      </c>
      <c r="B89" s="1" t="s">
        <v>42</v>
      </c>
      <c r="C89" s="1">
        <v>423.6</v>
      </c>
      <c r="D89" s="1">
        <v>426.43</v>
      </c>
      <c r="E89" s="1">
        <v>2.84</v>
      </c>
      <c r="F89" s="1">
        <v>0.0</v>
      </c>
      <c r="G89" s="1">
        <v>2.84</v>
      </c>
      <c r="H89" s="1">
        <v>168.0</v>
      </c>
      <c r="I89" s="1">
        <v>59.23</v>
      </c>
      <c r="J89" s="1">
        <v>59.26</v>
      </c>
      <c r="K89" s="1" t="s">
        <v>44</v>
      </c>
      <c r="L89" s="1">
        <v>84.0</v>
      </c>
      <c r="M89" s="1">
        <v>84.0</v>
      </c>
    </row>
    <row r="90">
      <c r="A90" s="1" t="s">
        <v>41</v>
      </c>
      <c r="B90" s="1" t="s">
        <v>42</v>
      </c>
      <c r="C90" s="1">
        <v>426.65</v>
      </c>
      <c r="D90" s="1">
        <v>435.93</v>
      </c>
      <c r="E90" s="1">
        <v>9.28</v>
      </c>
      <c r="F90" s="1">
        <v>0.0</v>
      </c>
      <c r="G90" s="1">
        <v>9.28</v>
      </c>
      <c r="H90" s="1">
        <v>160.0</v>
      </c>
      <c r="I90" s="1">
        <v>17.25</v>
      </c>
      <c r="J90" s="1">
        <v>17.25</v>
      </c>
      <c r="K90" s="1" t="s">
        <v>43</v>
      </c>
      <c r="L90" s="1">
        <v>-160.0</v>
      </c>
      <c r="M90" s="1">
        <v>0.0</v>
      </c>
    </row>
    <row r="91">
      <c r="A91" s="1" t="s">
        <v>41</v>
      </c>
      <c r="B91" s="1" t="s">
        <v>42</v>
      </c>
      <c r="C91" s="1">
        <v>435.97</v>
      </c>
      <c r="D91" s="1">
        <v>443.01</v>
      </c>
      <c r="E91" s="1">
        <v>7.04</v>
      </c>
      <c r="F91" s="1">
        <v>0.0</v>
      </c>
      <c r="G91" s="1">
        <v>7.04</v>
      </c>
      <c r="H91" s="1">
        <v>160.0</v>
      </c>
      <c r="I91" s="1">
        <v>22.73</v>
      </c>
      <c r="J91" s="1">
        <v>22.73</v>
      </c>
      <c r="K91" s="1" t="s">
        <v>43</v>
      </c>
      <c r="L91" s="1">
        <v>-160.0</v>
      </c>
      <c r="M91" s="1">
        <v>0.0</v>
      </c>
    </row>
    <row r="92">
      <c r="A92" s="1" t="s">
        <v>41</v>
      </c>
      <c r="B92" s="1" t="s">
        <v>42</v>
      </c>
      <c r="C92" s="1">
        <v>443.09</v>
      </c>
      <c r="D92" s="1">
        <v>447.51</v>
      </c>
      <c r="E92" s="1">
        <v>4.42</v>
      </c>
      <c r="F92" s="1">
        <v>0.0</v>
      </c>
      <c r="G92" s="1">
        <v>4.42</v>
      </c>
      <c r="H92" s="1">
        <v>160.0</v>
      </c>
      <c r="I92" s="1">
        <v>36.22</v>
      </c>
      <c r="J92" s="1">
        <v>36.22</v>
      </c>
      <c r="K92" s="1" t="s">
        <v>43</v>
      </c>
      <c r="L92" s="1">
        <v>-160.0</v>
      </c>
      <c r="M92" s="1">
        <v>0.0</v>
      </c>
    </row>
    <row r="93">
      <c r="A93" s="1" t="s">
        <v>41</v>
      </c>
      <c r="B93" s="1" t="s">
        <v>42</v>
      </c>
      <c r="C93" s="1">
        <v>447.62</v>
      </c>
      <c r="D93" s="1">
        <v>450.08</v>
      </c>
      <c r="E93" s="1">
        <v>2.47</v>
      </c>
      <c r="F93" s="1">
        <v>0.0</v>
      </c>
      <c r="G93" s="1">
        <v>2.46</v>
      </c>
      <c r="H93" s="1">
        <v>168.0</v>
      </c>
      <c r="I93" s="1">
        <v>68.15</v>
      </c>
      <c r="J93" s="1">
        <v>68.2</v>
      </c>
      <c r="K93" s="1" t="s">
        <v>44</v>
      </c>
      <c r="L93" s="1">
        <v>84.0</v>
      </c>
      <c r="M93" s="1">
        <v>84.0</v>
      </c>
    </row>
    <row r="94">
      <c r="A94" s="1" t="s">
        <v>41</v>
      </c>
      <c r="B94" s="1" t="s">
        <v>42</v>
      </c>
      <c r="C94" s="1">
        <v>450.29</v>
      </c>
      <c r="D94" s="1">
        <v>453.19</v>
      </c>
      <c r="E94" s="1">
        <v>2.9</v>
      </c>
      <c r="F94" s="1">
        <v>0.0</v>
      </c>
      <c r="G94" s="1">
        <v>2.9</v>
      </c>
      <c r="H94" s="1">
        <v>168.0</v>
      </c>
      <c r="I94" s="1">
        <v>57.88</v>
      </c>
      <c r="J94" s="1">
        <v>57.91</v>
      </c>
      <c r="K94" s="1" t="s">
        <v>44</v>
      </c>
      <c r="L94" s="1">
        <v>84.0</v>
      </c>
      <c r="M94" s="1">
        <v>84.0</v>
      </c>
    </row>
    <row r="95">
      <c r="A95" s="1" t="s">
        <v>41</v>
      </c>
      <c r="B95" s="1" t="s">
        <v>42</v>
      </c>
      <c r="C95" s="1">
        <v>453.35</v>
      </c>
      <c r="D95" s="1">
        <v>455.91</v>
      </c>
      <c r="E95" s="1">
        <v>2.57</v>
      </c>
      <c r="F95" s="1">
        <v>0.0</v>
      </c>
      <c r="G95" s="1">
        <v>2.56</v>
      </c>
      <c r="H95" s="1">
        <v>168.0</v>
      </c>
      <c r="I95" s="1">
        <v>65.49</v>
      </c>
      <c r="J95" s="1">
        <v>65.54</v>
      </c>
      <c r="K95" s="1" t="s">
        <v>44</v>
      </c>
      <c r="L95" s="1">
        <v>84.0</v>
      </c>
      <c r="M95" s="1">
        <v>84.0</v>
      </c>
    </row>
    <row r="96">
      <c r="A96" s="1" t="s">
        <v>41</v>
      </c>
      <c r="B96" s="1" t="s">
        <v>42</v>
      </c>
      <c r="C96" s="1">
        <v>456.08</v>
      </c>
      <c r="D96" s="1">
        <v>458.36</v>
      </c>
      <c r="E96" s="1">
        <v>2.28</v>
      </c>
      <c r="F96" s="1">
        <v>0.0</v>
      </c>
      <c r="G96" s="1">
        <v>2.27</v>
      </c>
      <c r="H96" s="1">
        <v>168.0</v>
      </c>
      <c r="I96" s="1">
        <v>73.8</v>
      </c>
      <c r="J96" s="1">
        <v>73.85</v>
      </c>
      <c r="K96" s="1" t="s">
        <v>44</v>
      </c>
      <c r="L96" s="1">
        <v>84.0</v>
      </c>
      <c r="M96" s="1">
        <v>84.0</v>
      </c>
    </row>
    <row r="97">
      <c r="A97" s="1" t="s">
        <v>41</v>
      </c>
      <c r="B97" s="1" t="s">
        <v>42</v>
      </c>
      <c r="C97" s="1">
        <v>458.86</v>
      </c>
      <c r="D97" s="1">
        <v>462.29</v>
      </c>
      <c r="E97" s="1">
        <v>3.44</v>
      </c>
      <c r="F97" s="1">
        <v>0.0</v>
      </c>
      <c r="G97" s="1">
        <v>3.43</v>
      </c>
      <c r="H97" s="1">
        <v>168.0</v>
      </c>
      <c r="I97" s="1">
        <v>48.9</v>
      </c>
      <c r="J97" s="1">
        <v>48.93</v>
      </c>
      <c r="K97" s="1" t="s">
        <v>44</v>
      </c>
      <c r="L97" s="1">
        <v>84.0</v>
      </c>
      <c r="M97" s="1">
        <v>84.0</v>
      </c>
    </row>
    <row r="98">
      <c r="A98" s="1" t="s">
        <v>41</v>
      </c>
      <c r="B98" s="1" t="s">
        <v>42</v>
      </c>
      <c r="C98" s="1">
        <v>462.74</v>
      </c>
      <c r="D98" s="1">
        <v>473.11</v>
      </c>
      <c r="E98" s="1">
        <v>10.37</v>
      </c>
      <c r="F98" s="1">
        <v>0.0</v>
      </c>
      <c r="G98" s="1">
        <v>10.37</v>
      </c>
      <c r="H98" s="1">
        <v>160.0</v>
      </c>
      <c r="I98" s="1">
        <v>15.43</v>
      </c>
      <c r="J98" s="1">
        <v>15.43</v>
      </c>
      <c r="K98" s="1" t="s">
        <v>43</v>
      </c>
      <c r="L98" s="1">
        <v>-160.0</v>
      </c>
      <c r="M98" s="1">
        <v>0.0</v>
      </c>
    </row>
    <row r="99">
      <c r="A99" s="1" t="s">
        <v>41</v>
      </c>
      <c r="B99" s="1" t="s">
        <v>42</v>
      </c>
      <c r="C99" s="1">
        <v>473.72</v>
      </c>
      <c r="D99" s="1">
        <v>480.85</v>
      </c>
      <c r="E99" s="1">
        <v>7.13</v>
      </c>
      <c r="F99" s="1">
        <v>0.0</v>
      </c>
      <c r="G99" s="1">
        <v>7.13</v>
      </c>
      <c r="H99" s="1">
        <v>160.0</v>
      </c>
      <c r="I99" s="1">
        <v>22.43</v>
      </c>
      <c r="J99" s="1">
        <v>22.43</v>
      </c>
      <c r="K99" s="1" t="s">
        <v>43</v>
      </c>
      <c r="L99" s="1">
        <v>-160.0</v>
      </c>
      <c r="M99" s="1">
        <v>0.0</v>
      </c>
    </row>
    <row r="100">
      <c r="A100" s="1" t="s">
        <v>41</v>
      </c>
      <c r="B100" s="1" t="s">
        <v>42</v>
      </c>
      <c r="C100" s="1">
        <v>480.92</v>
      </c>
      <c r="D100" s="1">
        <v>489.67</v>
      </c>
      <c r="E100" s="1">
        <v>8.75</v>
      </c>
      <c r="F100" s="1">
        <v>0.0</v>
      </c>
      <c r="G100" s="1">
        <v>8.75</v>
      </c>
      <c r="H100" s="1">
        <v>160.0</v>
      </c>
      <c r="I100" s="1">
        <v>18.29</v>
      </c>
      <c r="J100" s="1">
        <v>18.29</v>
      </c>
      <c r="K100" s="1" t="s">
        <v>43</v>
      </c>
      <c r="L100" s="1">
        <v>-160.0</v>
      </c>
      <c r="M100" s="1">
        <v>0.0</v>
      </c>
    </row>
    <row r="101">
      <c r="A101" s="1" t="s">
        <v>41</v>
      </c>
      <c r="B101" s="1" t="s">
        <v>42</v>
      </c>
      <c r="C101" s="1">
        <v>489.74</v>
      </c>
      <c r="D101" s="1">
        <v>493.56</v>
      </c>
      <c r="E101" s="1">
        <v>3.83</v>
      </c>
      <c r="F101" s="1">
        <v>0.0</v>
      </c>
      <c r="G101" s="1">
        <v>3.83</v>
      </c>
      <c r="H101" s="1">
        <v>168.0</v>
      </c>
      <c r="I101" s="1">
        <v>43.9</v>
      </c>
      <c r="J101" s="1">
        <v>43.92</v>
      </c>
      <c r="K101" s="1" t="s">
        <v>44</v>
      </c>
      <c r="L101" s="1">
        <v>84.0</v>
      </c>
      <c r="M101" s="1">
        <v>84.0</v>
      </c>
    </row>
    <row r="102">
      <c r="A102" s="1" t="s">
        <v>41</v>
      </c>
      <c r="B102" s="1" t="s">
        <v>42</v>
      </c>
      <c r="C102" s="1">
        <v>493.75</v>
      </c>
      <c r="D102" s="1">
        <v>496.54</v>
      </c>
      <c r="E102" s="1">
        <v>2.79</v>
      </c>
      <c r="F102" s="1">
        <v>0.0</v>
      </c>
      <c r="G102" s="1">
        <v>2.78</v>
      </c>
      <c r="H102" s="1">
        <v>168.0</v>
      </c>
      <c r="I102" s="1">
        <v>60.32</v>
      </c>
      <c r="J102" s="1">
        <v>60.35</v>
      </c>
      <c r="K102" s="1" t="s">
        <v>44</v>
      </c>
      <c r="L102" s="1">
        <v>84.0</v>
      </c>
      <c r="M102" s="1">
        <v>84.0</v>
      </c>
    </row>
    <row r="103">
      <c r="A103" s="1" t="s">
        <v>41</v>
      </c>
      <c r="B103" s="1" t="s">
        <v>42</v>
      </c>
      <c r="C103" s="1">
        <v>496.91</v>
      </c>
      <c r="D103" s="1">
        <v>499.69</v>
      </c>
      <c r="E103" s="1">
        <v>2.79</v>
      </c>
      <c r="F103" s="1">
        <v>0.0</v>
      </c>
      <c r="G103" s="1">
        <v>2.78</v>
      </c>
      <c r="H103" s="1">
        <v>168.0</v>
      </c>
      <c r="I103" s="1">
        <v>60.32</v>
      </c>
      <c r="J103" s="1">
        <v>60.35</v>
      </c>
      <c r="K103" s="1" t="s">
        <v>44</v>
      </c>
      <c r="L103" s="1">
        <v>84.0</v>
      </c>
      <c r="M103" s="1">
        <v>84.0</v>
      </c>
    </row>
    <row r="104">
      <c r="A104" s="1" t="s">
        <v>41</v>
      </c>
      <c r="B104" s="1" t="s">
        <v>42</v>
      </c>
      <c r="C104" s="1">
        <v>499.96</v>
      </c>
      <c r="D104" s="1">
        <v>502.15</v>
      </c>
      <c r="E104" s="1">
        <v>2.19</v>
      </c>
      <c r="F104" s="1">
        <v>0.0</v>
      </c>
      <c r="G104" s="1">
        <v>2.19</v>
      </c>
      <c r="H104" s="1">
        <v>168.0</v>
      </c>
      <c r="I104" s="1">
        <v>76.59</v>
      </c>
      <c r="J104" s="1">
        <v>76.64</v>
      </c>
      <c r="K104" s="1" t="s">
        <v>44</v>
      </c>
      <c r="L104" s="1">
        <v>84.0</v>
      </c>
      <c r="M104" s="1">
        <v>84.0</v>
      </c>
    </row>
    <row r="105">
      <c r="A105" s="77" t="s">
        <v>45</v>
      </c>
    </row>
    <row r="106">
      <c r="A106" s="78" t="s">
        <v>46</v>
      </c>
      <c r="B106" s="79"/>
      <c r="C106" s="79"/>
      <c r="D106" s="79"/>
      <c r="E106" s="80">
        <f t="shared" ref="E106:J106" si="1">SUMIF($K$2:$K$103,"superdense",E1:E103)</f>
        <v>226.51</v>
      </c>
      <c r="F106" s="80">
        <f t="shared" si="1"/>
        <v>0</v>
      </c>
      <c r="G106" s="80">
        <f t="shared" si="1"/>
        <v>226.37</v>
      </c>
      <c r="H106" s="80">
        <f t="shared" si="1"/>
        <v>10480</v>
      </c>
      <c r="I106" s="80">
        <f t="shared" si="1"/>
        <v>3642.11</v>
      </c>
      <c r="J106" s="80">
        <f t="shared" si="1"/>
        <v>3644.23</v>
      </c>
      <c r="K106" s="80"/>
      <c r="L106" s="80">
        <f>IFERROR(__xludf.DUMMYFUNCTION("SUM(FILTER(L$1:L$103,$K$1:$K$103=""superdense""))"),5292.0)</f>
        <v>5292</v>
      </c>
      <c r="M106" s="80">
        <f>IFERROR(__xludf.DUMMYFUNCTION("SUM(FILTER(M1:M103,$K$1:$K$103=""superdense""))"),5292.0)</f>
        <v>5292</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2.6525</v>
      </c>
      <c r="F107" s="80">
        <f t="shared" ref="F107:J107" si="2">AVERAGEIF($K$2:$K$103,"superdense",F2:F103)</f>
        <v>0</v>
      </c>
      <c r="G107" s="80">
        <f t="shared" si="2"/>
        <v>2.657301587</v>
      </c>
      <c r="H107" s="80">
        <f t="shared" si="2"/>
        <v>168</v>
      </c>
      <c r="I107" s="80">
        <f t="shared" si="2"/>
        <v>65.28555556</v>
      </c>
      <c r="J107" s="80">
        <f t="shared" si="2"/>
        <v>65.32619048</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IFERROR(__xludf.DUMMYFUNCTION("MAX(FILTER(E1:E103,$K$1:$K$103=""superdense""))"),3.87)</f>
        <v>3.87</v>
      </c>
      <c r="F108" s="81">
        <f>IFERROR(__xludf.DUMMYFUNCTION("MAX(FILTER(F1:F103,$K$1:$K$103=""superdense""))"),0.0)</f>
        <v>0</v>
      </c>
      <c r="G108" s="81">
        <f>IFERROR(__xludf.DUMMYFUNCTION("MAX(FILTER(G1:G103,$K$1:$K$103=""superdense""))"),3.86)</f>
        <v>3.86</v>
      </c>
      <c r="H108" s="81">
        <f>IFERROR(__xludf.DUMMYFUNCTION("MAX(FILTER(H1:H103,$K$1:$K$103=""superdense""))"),168.0)</f>
        <v>168</v>
      </c>
      <c r="I108" s="81">
        <f>IFERROR(__xludf.DUMMYFUNCTION("MAX(FILTER(I1:I103,$K$1:$K$103=""superdense""))"),95.16)</f>
        <v>95.16</v>
      </c>
      <c r="J108" s="81">
        <f>IFERROR(__xludf.DUMMYFUNCTION("MAX(FILTER(J1:J103,$K$1:$K$103=""superdense""))"),95.24)</f>
        <v>95.24</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IFERROR(__xludf.DUMMYFUNCTION("MIN(FILTER(E1:E103,$K$1:$K$103=""superdense""))"),1.77)</f>
        <v>1.77</v>
      </c>
      <c r="F109" s="82">
        <f>IFERROR(__xludf.DUMMYFUNCTION("MIN(FILTER(F1:F103,$K$1:$K$103=""superdense""))"),0.0)</f>
        <v>0</v>
      </c>
      <c r="G109" s="82">
        <f>IFERROR(__xludf.DUMMYFUNCTION("MIN(FILTER(G1:G103,$K$1:$K$103=""superdense""))"),1.76)</f>
        <v>1.76</v>
      </c>
      <c r="H109" s="82">
        <f>IFERROR(__xludf.DUMMYFUNCTION("MIN(FILTER(H1:H103,$K$1:$K$103=""superdense""))"),168.0)</f>
        <v>168</v>
      </c>
      <c r="I109" s="82">
        <f>IFERROR(__xludf.DUMMYFUNCTION("MIN(FILTER(I1:I103,$K1:$K103=""superdense""))"),43.46)</f>
        <v>43.46</v>
      </c>
      <c r="J109" s="82">
        <f>IFERROR(__xludf.DUMMYFUNCTION("MIN(FILTER(J1:J103,$K1:$K103=""superdense""))"),43.48)</f>
        <v>43.48</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IFERROR(__xludf.DUMMYFUNCTION("MEDIAN(FILTER(E1:E103,$K$1:$K$103=""superdense""))"),2.55)</f>
        <v>2.55</v>
      </c>
      <c r="F110" s="83">
        <f>IFERROR(__xludf.DUMMYFUNCTION("MEDIAN(FILTER(F1:F103,$K$1:$K$103=""superdense""))"),0.0)</f>
        <v>0</v>
      </c>
      <c r="G110" s="83">
        <f>IFERROR(__xludf.DUMMYFUNCTION("MEDIAN(FILTER(G1:G103,$K$1:$K$103=""superdense""))"),2.55)</f>
        <v>2.55</v>
      </c>
      <c r="H110" s="83">
        <f>IFERROR(__xludf.DUMMYFUNCTION("MEDIAN(FILTER(H1:H103,$K$1:$K$103=""superdense""))"),168.0)</f>
        <v>168</v>
      </c>
      <c r="I110" s="83">
        <f>IFERROR(__xludf.DUMMYFUNCTION("MEDIAN(FILTER(I1:I103,$K$1:$K$103=""superdense""))"),65.89)</f>
        <v>65.89</v>
      </c>
      <c r="J110" s="83">
        <f>IFERROR(__xludf.DUMMYFUNCTION("MEDIAN(FILTER(J1:J103,$K$1:$K$103=""superdense""))"),65.92)</f>
        <v>65.92</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IFERROR(__xludf.DUMMYFUNCTION("STDEV.S(FILTER(E1:E103,$K$1:$K$103=""superdense""))"),0.49262788437407556)</f>
        <v>0.4926278844</v>
      </c>
      <c r="F111" s="83">
        <f>IFERROR(__xludf.DUMMYFUNCTION("STDEV.S(FILTER(F1:F103,$K$1:$K$103=""superdense""))"),0.0)</f>
        <v>0</v>
      </c>
      <c r="G111" s="83">
        <f>IFERROR(__xludf.DUMMYFUNCTION("STDEV.S(FILTER(G1:G103,$K$1:$K$103=""superdense""))"),0.49313090046907404)</f>
        <v>0.4931309005</v>
      </c>
      <c r="H111" s="83">
        <f>IFERROR(__xludf.DUMMYFUNCTION("STDEV.S(FILTER(H1:H103,$K$1:$K$103=""superdense""))"),0.0)</f>
        <v>0</v>
      </c>
      <c r="I111" s="83">
        <f>IFERROR(__xludf.DUMMYFUNCTION("STDEV.S(FILTER(I1:I103,$K$1:$K$103=""superdense""))"),11.839265149626222)</f>
        <v>11.83926515</v>
      </c>
      <c r="J111" s="83">
        <f>IFERROR(__xludf.DUMMYFUNCTION("STDEV.S(FILTER(J1:J103,$K$1:$K$103=""superdense""))"),11.852891770280037)</f>
        <v>11.85289177</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6240</v>
      </c>
    </row>
    <row r="131">
      <c r="A131" s="77" t="s">
        <v>54</v>
      </c>
      <c r="B131" s="3">
        <f>SUM(H2:H103)-B130</f>
        <v>10584</v>
      </c>
    </row>
    <row r="132">
      <c r="A132" s="77" t="s">
        <v>55</v>
      </c>
      <c r="B132" s="3">
        <f>SUM(M2:M103)</f>
        <v>5292</v>
      </c>
    </row>
    <row r="133">
      <c r="A133" s="77" t="s">
        <v>56</v>
      </c>
      <c r="B133" s="3">
        <f>B131/B132</f>
        <v>2</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1.56</v>
      </c>
      <c r="D2" s="1">
        <v>8.67</v>
      </c>
      <c r="E2" s="1">
        <v>7.1</v>
      </c>
      <c r="F2" s="1">
        <v>0.0</v>
      </c>
      <c r="G2" s="1">
        <v>7.1</v>
      </c>
      <c r="H2" s="1">
        <v>160.0</v>
      </c>
      <c r="I2" s="1">
        <v>22.52</v>
      </c>
      <c r="J2" s="1">
        <v>22.52</v>
      </c>
      <c r="K2" s="1" t="s">
        <v>43</v>
      </c>
      <c r="L2" s="1">
        <v>-160.0</v>
      </c>
      <c r="M2" s="1">
        <v>0.0</v>
      </c>
    </row>
    <row r="3">
      <c r="A3" s="1" t="s">
        <v>41</v>
      </c>
      <c r="B3" s="1" t="s">
        <v>42</v>
      </c>
      <c r="C3" s="1">
        <v>8.78</v>
      </c>
      <c r="D3" s="1">
        <v>15.86</v>
      </c>
      <c r="E3" s="1">
        <v>7.08</v>
      </c>
      <c r="F3" s="1">
        <v>0.0</v>
      </c>
      <c r="G3" s="1">
        <v>7.08</v>
      </c>
      <c r="H3" s="1">
        <v>160.0</v>
      </c>
      <c r="I3" s="1">
        <v>22.59</v>
      </c>
      <c r="J3" s="1">
        <v>22.59</v>
      </c>
      <c r="K3" s="1" t="s">
        <v>43</v>
      </c>
      <c r="L3" s="1">
        <v>-160.0</v>
      </c>
      <c r="M3" s="1">
        <v>0.0</v>
      </c>
    </row>
    <row r="4">
      <c r="A4" s="1" t="s">
        <v>41</v>
      </c>
      <c r="B4" s="1" t="s">
        <v>42</v>
      </c>
      <c r="C4" s="1">
        <v>16.04</v>
      </c>
      <c r="D4" s="1">
        <v>21.98</v>
      </c>
      <c r="E4" s="1">
        <v>5.94</v>
      </c>
      <c r="F4" s="1">
        <v>0.0</v>
      </c>
      <c r="G4" s="1">
        <v>5.94</v>
      </c>
      <c r="H4" s="1">
        <v>160.0</v>
      </c>
      <c r="I4" s="1">
        <v>26.92</v>
      </c>
      <c r="J4" s="1">
        <v>26.92</v>
      </c>
      <c r="K4" s="1" t="s">
        <v>43</v>
      </c>
      <c r="L4" s="1">
        <v>-160.0</v>
      </c>
      <c r="M4" s="1">
        <v>0.0</v>
      </c>
    </row>
    <row r="5">
      <c r="A5" s="1" t="s">
        <v>41</v>
      </c>
      <c r="B5" s="1" t="s">
        <v>42</v>
      </c>
      <c r="C5" s="1">
        <v>22.14</v>
      </c>
      <c r="D5" s="1">
        <v>29.24</v>
      </c>
      <c r="E5" s="1">
        <v>7.1</v>
      </c>
      <c r="F5" s="1">
        <v>0.0</v>
      </c>
      <c r="G5" s="1">
        <v>7.1</v>
      </c>
      <c r="H5" s="1">
        <v>160.0</v>
      </c>
      <c r="I5" s="1">
        <v>22.53</v>
      </c>
      <c r="J5" s="1">
        <v>22.53</v>
      </c>
      <c r="K5" s="1" t="s">
        <v>43</v>
      </c>
      <c r="L5" s="1">
        <v>-160.0</v>
      </c>
      <c r="M5" s="1">
        <v>0.0</v>
      </c>
    </row>
    <row r="6">
      <c r="A6" s="1" t="s">
        <v>41</v>
      </c>
      <c r="B6" s="1" t="s">
        <v>42</v>
      </c>
      <c r="C6" s="1">
        <v>29.31</v>
      </c>
      <c r="D6" s="1">
        <v>32.33</v>
      </c>
      <c r="E6" s="1">
        <v>3.02</v>
      </c>
      <c r="F6" s="1">
        <v>0.0</v>
      </c>
      <c r="G6" s="1">
        <v>3.02</v>
      </c>
      <c r="H6" s="1">
        <v>168.0</v>
      </c>
      <c r="I6" s="1">
        <v>55.61</v>
      </c>
      <c r="J6" s="1">
        <v>55.64</v>
      </c>
      <c r="K6" s="1" t="s">
        <v>44</v>
      </c>
      <c r="L6" s="1">
        <v>84.0</v>
      </c>
      <c r="M6" s="1">
        <v>84.0</v>
      </c>
    </row>
    <row r="7">
      <c r="A7" s="1" t="s">
        <v>41</v>
      </c>
      <c r="B7" s="1" t="s">
        <v>42</v>
      </c>
      <c r="C7" s="1">
        <v>32.94</v>
      </c>
      <c r="D7" s="1">
        <v>37.1</v>
      </c>
      <c r="E7" s="1">
        <v>4.15</v>
      </c>
      <c r="F7" s="1">
        <v>0.0</v>
      </c>
      <c r="G7" s="1">
        <v>4.15</v>
      </c>
      <c r="H7" s="1">
        <v>168.0</v>
      </c>
      <c r="I7" s="1">
        <v>40.46</v>
      </c>
      <c r="J7" s="1">
        <v>40.47</v>
      </c>
      <c r="K7" s="1" t="s">
        <v>44</v>
      </c>
      <c r="L7" s="1">
        <v>84.0</v>
      </c>
      <c r="M7" s="1">
        <v>84.0</v>
      </c>
    </row>
    <row r="8">
      <c r="A8" s="1" t="s">
        <v>41</v>
      </c>
      <c r="B8" s="1" t="s">
        <v>42</v>
      </c>
      <c r="C8" s="1">
        <v>37.45</v>
      </c>
      <c r="D8" s="1">
        <v>40.35</v>
      </c>
      <c r="E8" s="1">
        <v>2.9</v>
      </c>
      <c r="F8" s="1">
        <v>0.0</v>
      </c>
      <c r="G8" s="1">
        <v>2.9</v>
      </c>
      <c r="H8" s="1">
        <v>168.0</v>
      </c>
      <c r="I8" s="1">
        <v>57.87</v>
      </c>
      <c r="J8" s="1">
        <v>57.9</v>
      </c>
      <c r="K8" s="1" t="s">
        <v>44</v>
      </c>
      <c r="L8" s="1">
        <v>84.0</v>
      </c>
      <c r="M8" s="1">
        <v>84.0</v>
      </c>
    </row>
    <row r="9">
      <c r="A9" s="1" t="s">
        <v>41</v>
      </c>
      <c r="B9" s="1" t="s">
        <v>42</v>
      </c>
      <c r="C9" s="1">
        <v>40.61</v>
      </c>
      <c r="D9" s="1">
        <v>43.08</v>
      </c>
      <c r="E9" s="1">
        <v>2.46</v>
      </c>
      <c r="F9" s="1">
        <v>0.0</v>
      </c>
      <c r="G9" s="1">
        <v>2.46</v>
      </c>
      <c r="H9" s="1">
        <v>168.0</v>
      </c>
      <c r="I9" s="1">
        <v>68.16</v>
      </c>
      <c r="J9" s="1">
        <v>68.21</v>
      </c>
      <c r="K9" s="1" t="s">
        <v>44</v>
      </c>
      <c r="L9" s="1">
        <v>84.0</v>
      </c>
      <c r="M9" s="1">
        <v>84.0</v>
      </c>
    </row>
    <row r="10">
      <c r="A10" s="1" t="s">
        <v>41</v>
      </c>
      <c r="B10" s="1" t="s">
        <v>42</v>
      </c>
      <c r="C10" s="1">
        <v>43.48</v>
      </c>
      <c r="D10" s="1">
        <v>46.38</v>
      </c>
      <c r="E10" s="1">
        <v>2.9</v>
      </c>
      <c r="F10" s="1">
        <v>0.0</v>
      </c>
      <c r="G10" s="1">
        <v>2.9</v>
      </c>
      <c r="H10" s="1">
        <v>168.0</v>
      </c>
      <c r="I10" s="1">
        <v>57.93</v>
      </c>
      <c r="J10" s="1">
        <v>57.96</v>
      </c>
      <c r="K10" s="1" t="s">
        <v>44</v>
      </c>
      <c r="L10" s="1">
        <v>84.0</v>
      </c>
      <c r="M10" s="1">
        <v>84.0</v>
      </c>
    </row>
    <row r="11">
      <c r="A11" s="1" t="s">
        <v>41</v>
      </c>
      <c r="B11" s="1" t="s">
        <v>42</v>
      </c>
      <c r="C11" s="1">
        <v>46.62</v>
      </c>
      <c r="D11" s="1">
        <v>54.07</v>
      </c>
      <c r="E11" s="1">
        <v>7.45</v>
      </c>
      <c r="F11" s="1">
        <v>0.0</v>
      </c>
      <c r="G11" s="1">
        <v>7.45</v>
      </c>
      <c r="H11" s="1">
        <v>160.0</v>
      </c>
      <c r="I11" s="1">
        <v>21.49</v>
      </c>
      <c r="J11" s="1">
        <v>21.49</v>
      </c>
      <c r="K11" s="1" t="s">
        <v>43</v>
      </c>
      <c r="L11" s="1">
        <v>-160.0</v>
      </c>
      <c r="M11" s="1">
        <v>0.0</v>
      </c>
    </row>
    <row r="12">
      <c r="A12" s="1" t="s">
        <v>41</v>
      </c>
      <c r="B12" s="1" t="s">
        <v>42</v>
      </c>
      <c r="C12" s="1">
        <v>54.21</v>
      </c>
      <c r="D12" s="1">
        <v>61.41</v>
      </c>
      <c r="E12" s="1">
        <v>7.21</v>
      </c>
      <c r="F12" s="1">
        <v>0.0</v>
      </c>
      <c r="G12" s="1">
        <v>7.21</v>
      </c>
      <c r="H12" s="1">
        <v>160.0</v>
      </c>
      <c r="I12" s="1">
        <v>22.2</v>
      </c>
      <c r="J12" s="1">
        <v>22.2</v>
      </c>
      <c r="K12" s="1" t="s">
        <v>43</v>
      </c>
      <c r="L12" s="1">
        <v>-160.0</v>
      </c>
      <c r="M12" s="1">
        <v>0.0</v>
      </c>
    </row>
    <row r="13">
      <c r="A13" s="1" t="s">
        <v>41</v>
      </c>
      <c r="B13" s="1" t="s">
        <v>42</v>
      </c>
      <c r="C13" s="1">
        <v>61.66</v>
      </c>
      <c r="D13" s="1">
        <v>69.62</v>
      </c>
      <c r="E13" s="1">
        <v>7.96</v>
      </c>
      <c r="F13" s="1">
        <v>0.0</v>
      </c>
      <c r="G13" s="1">
        <v>7.96</v>
      </c>
      <c r="H13" s="1">
        <v>160.0</v>
      </c>
      <c r="I13" s="1">
        <v>20.11</v>
      </c>
      <c r="J13" s="1">
        <v>20.11</v>
      </c>
      <c r="K13" s="1" t="s">
        <v>43</v>
      </c>
      <c r="L13" s="1">
        <v>-160.0</v>
      </c>
      <c r="M13" s="1">
        <v>0.0</v>
      </c>
    </row>
    <row r="14">
      <c r="A14" s="1" t="s">
        <v>41</v>
      </c>
      <c r="B14" s="1" t="s">
        <v>42</v>
      </c>
      <c r="C14" s="1">
        <v>69.66</v>
      </c>
      <c r="D14" s="1">
        <v>76.44</v>
      </c>
      <c r="E14" s="1">
        <v>6.78</v>
      </c>
      <c r="F14" s="1">
        <v>0.0</v>
      </c>
      <c r="G14" s="1">
        <v>6.78</v>
      </c>
      <c r="H14" s="1">
        <v>160.0</v>
      </c>
      <c r="I14" s="1">
        <v>23.61</v>
      </c>
      <c r="J14" s="1">
        <v>23.61</v>
      </c>
      <c r="K14" s="1" t="s">
        <v>43</v>
      </c>
      <c r="L14" s="1">
        <v>-160.0</v>
      </c>
      <c r="M14" s="1">
        <v>0.0</v>
      </c>
    </row>
    <row r="15">
      <c r="A15" s="1" t="s">
        <v>41</v>
      </c>
      <c r="B15" s="1" t="s">
        <v>42</v>
      </c>
      <c r="C15" s="1">
        <v>76.6</v>
      </c>
      <c r="D15" s="1">
        <v>78.64</v>
      </c>
      <c r="E15" s="1">
        <v>2.04</v>
      </c>
      <c r="F15" s="1">
        <v>0.0</v>
      </c>
      <c r="G15" s="1">
        <v>2.04</v>
      </c>
      <c r="H15" s="1">
        <v>168.0</v>
      </c>
      <c r="I15" s="1">
        <v>82.16</v>
      </c>
      <c r="J15" s="1">
        <v>82.2</v>
      </c>
      <c r="K15" s="1" t="s">
        <v>44</v>
      </c>
      <c r="L15" s="1">
        <v>84.0</v>
      </c>
      <c r="M15" s="1">
        <v>84.0</v>
      </c>
    </row>
    <row r="16">
      <c r="A16" s="1" t="s">
        <v>41</v>
      </c>
      <c r="B16" s="1" t="s">
        <v>42</v>
      </c>
      <c r="C16" s="1">
        <v>78.82</v>
      </c>
      <c r="D16" s="1">
        <v>82.5</v>
      </c>
      <c r="E16" s="1">
        <v>3.68</v>
      </c>
      <c r="F16" s="1">
        <v>0.0</v>
      </c>
      <c r="G16" s="1">
        <v>3.68</v>
      </c>
      <c r="H16" s="1">
        <v>168.0</v>
      </c>
      <c r="I16" s="1">
        <v>45.61</v>
      </c>
      <c r="J16" s="1">
        <v>45.63</v>
      </c>
      <c r="K16" s="1" t="s">
        <v>44</v>
      </c>
      <c r="L16" s="1">
        <v>84.0</v>
      </c>
      <c r="M16" s="1">
        <v>84.0</v>
      </c>
    </row>
    <row r="17">
      <c r="A17" s="1" t="s">
        <v>41</v>
      </c>
      <c r="B17" s="1" t="s">
        <v>42</v>
      </c>
      <c r="C17" s="1">
        <v>82.7</v>
      </c>
      <c r="D17" s="1">
        <v>85.59</v>
      </c>
      <c r="E17" s="1">
        <v>2.9</v>
      </c>
      <c r="F17" s="1">
        <v>0.0</v>
      </c>
      <c r="G17" s="1">
        <v>2.9</v>
      </c>
      <c r="H17" s="1">
        <v>168.0</v>
      </c>
      <c r="I17" s="1">
        <v>58.01</v>
      </c>
      <c r="J17" s="1">
        <v>58.03</v>
      </c>
      <c r="K17" s="1" t="s">
        <v>44</v>
      </c>
      <c r="L17" s="1">
        <v>84.0</v>
      </c>
      <c r="M17" s="1">
        <v>84.0</v>
      </c>
    </row>
    <row r="18">
      <c r="A18" s="1" t="s">
        <v>41</v>
      </c>
      <c r="B18" s="1" t="s">
        <v>42</v>
      </c>
      <c r="C18" s="1">
        <v>85.77</v>
      </c>
      <c r="D18" s="1">
        <v>88.1</v>
      </c>
      <c r="E18" s="1">
        <v>2.34</v>
      </c>
      <c r="F18" s="1">
        <v>0.0</v>
      </c>
      <c r="G18" s="1">
        <v>2.34</v>
      </c>
      <c r="H18" s="1">
        <v>168.0</v>
      </c>
      <c r="I18" s="1">
        <v>71.84</v>
      </c>
      <c r="J18" s="1">
        <v>71.88</v>
      </c>
      <c r="K18" s="1" t="s">
        <v>44</v>
      </c>
      <c r="L18" s="1">
        <v>84.0</v>
      </c>
      <c r="M18" s="1">
        <v>84.0</v>
      </c>
    </row>
    <row r="19">
      <c r="A19" s="1" t="s">
        <v>41</v>
      </c>
      <c r="B19" s="1" t="s">
        <v>42</v>
      </c>
      <c r="C19" s="1">
        <v>88.58</v>
      </c>
      <c r="D19" s="1">
        <v>91.28</v>
      </c>
      <c r="E19" s="1">
        <v>2.7</v>
      </c>
      <c r="F19" s="1">
        <v>0.0</v>
      </c>
      <c r="G19" s="1">
        <v>2.7</v>
      </c>
      <c r="H19" s="1">
        <v>168.0</v>
      </c>
      <c r="I19" s="1">
        <v>62.23</v>
      </c>
      <c r="J19" s="1">
        <v>62.25</v>
      </c>
      <c r="K19" s="1" t="s">
        <v>44</v>
      </c>
      <c r="L19" s="1">
        <v>84.0</v>
      </c>
      <c r="M19" s="1">
        <v>84.0</v>
      </c>
    </row>
    <row r="20">
      <c r="A20" s="1" t="s">
        <v>41</v>
      </c>
      <c r="B20" s="1" t="s">
        <v>42</v>
      </c>
      <c r="C20" s="1">
        <v>91.51</v>
      </c>
      <c r="D20" s="1">
        <v>99.68</v>
      </c>
      <c r="E20" s="1">
        <v>8.18</v>
      </c>
      <c r="F20" s="1">
        <v>0.0</v>
      </c>
      <c r="G20" s="1">
        <v>8.18</v>
      </c>
      <c r="H20" s="1">
        <v>160.0</v>
      </c>
      <c r="I20" s="1">
        <v>19.57</v>
      </c>
      <c r="J20" s="1">
        <v>19.57</v>
      </c>
      <c r="K20" s="1" t="s">
        <v>43</v>
      </c>
      <c r="L20" s="1">
        <v>-160.0</v>
      </c>
      <c r="M20" s="1">
        <v>0.0</v>
      </c>
    </row>
    <row r="21">
      <c r="A21" s="1" t="s">
        <v>41</v>
      </c>
      <c r="B21" s="1" t="s">
        <v>42</v>
      </c>
      <c r="C21" s="1">
        <v>99.69</v>
      </c>
      <c r="D21" s="1">
        <v>106.45</v>
      </c>
      <c r="E21" s="1">
        <v>6.76</v>
      </c>
      <c r="F21" s="1">
        <v>0.0</v>
      </c>
      <c r="G21" s="1">
        <v>6.76</v>
      </c>
      <c r="H21" s="1">
        <v>160.0</v>
      </c>
      <c r="I21" s="1">
        <v>23.67</v>
      </c>
      <c r="J21" s="1">
        <v>23.67</v>
      </c>
      <c r="K21" s="1" t="s">
        <v>43</v>
      </c>
      <c r="L21" s="1">
        <v>-160.0</v>
      </c>
      <c r="M21" s="1">
        <v>0.0</v>
      </c>
    </row>
    <row r="22">
      <c r="A22" s="1" t="s">
        <v>41</v>
      </c>
      <c r="B22" s="1" t="s">
        <v>42</v>
      </c>
      <c r="C22" s="1">
        <v>106.54</v>
      </c>
      <c r="D22" s="1">
        <v>112.34</v>
      </c>
      <c r="E22" s="1">
        <v>5.81</v>
      </c>
      <c r="F22" s="1">
        <v>0.0</v>
      </c>
      <c r="G22" s="1">
        <v>5.81</v>
      </c>
      <c r="H22" s="1">
        <v>160.0</v>
      </c>
      <c r="I22" s="1">
        <v>27.55</v>
      </c>
      <c r="J22" s="1">
        <v>27.55</v>
      </c>
      <c r="K22" s="1" t="s">
        <v>43</v>
      </c>
      <c r="L22" s="1">
        <v>-160.0</v>
      </c>
      <c r="M22" s="1">
        <v>0.0</v>
      </c>
    </row>
    <row r="23">
      <c r="A23" s="1" t="s">
        <v>41</v>
      </c>
      <c r="B23" s="1" t="s">
        <v>42</v>
      </c>
      <c r="C23" s="1">
        <v>112.48</v>
      </c>
      <c r="D23" s="1">
        <v>117.18</v>
      </c>
      <c r="E23" s="1">
        <v>4.7</v>
      </c>
      <c r="F23" s="1">
        <v>0.0</v>
      </c>
      <c r="G23" s="1">
        <v>4.7</v>
      </c>
      <c r="H23" s="1">
        <v>160.0</v>
      </c>
      <c r="I23" s="1">
        <v>34.06</v>
      </c>
      <c r="J23" s="1">
        <v>34.06</v>
      </c>
      <c r="K23" s="1" t="s">
        <v>43</v>
      </c>
      <c r="L23" s="1">
        <v>-160.0</v>
      </c>
      <c r="M23" s="1">
        <v>0.0</v>
      </c>
    </row>
    <row r="24">
      <c r="A24" s="1" t="s">
        <v>41</v>
      </c>
      <c r="B24" s="1" t="s">
        <v>42</v>
      </c>
      <c r="C24" s="1">
        <v>117.19</v>
      </c>
      <c r="D24" s="1">
        <v>119.69</v>
      </c>
      <c r="E24" s="1">
        <v>2.5</v>
      </c>
      <c r="F24" s="1">
        <v>0.0</v>
      </c>
      <c r="G24" s="1">
        <v>2.5</v>
      </c>
      <c r="H24" s="1">
        <v>168.0</v>
      </c>
      <c r="I24" s="1">
        <v>67.29</v>
      </c>
      <c r="J24" s="1">
        <v>67.32</v>
      </c>
      <c r="K24" s="1" t="s">
        <v>44</v>
      </c>
      <c r="L24" s="1">
        <v>84.0</v>
      </c>
      <c r="M24" s="1">
        <v>84.0</v>
      </c>
    </row>
    <row r="25">
      <c r="A25" s="1" t="s">
        <v>41</v>
      </c>
      <c r="B25" s="1" t="s">
        <v>42</v>
      </c>
      <c r="C25" s="1">
        <v>119.87</v>
      </c>
      <c r="D25" s="1">
        <v>122.41</v>
      </c>
      <c r="E25" s="1">
        <v>2.54</v>
      </c>
      <c r="F25" s="1">
        <v>0.0</v>
      </c>
      <c r="G25" s="1">
        <v>2.54</v>
      </c>
      <c r="H25" s="1">
        <v>168.0</v>
      </c>
      <c r="I25" s="1">
        <v>66.07</v>
      </c>
      <c r="J25" s="1">
        <v>66.1</v>
      </c>
      <c r="K25" s="1" t="s">
        <v>44</v>
      </c>
      <c r="L25" s="1">
        <v>84.0</v>
      </c>
      <c r="M25" s="1">
        <v>84.0</v>
      </c>
    </row>
    <row r="26">
      <c r="A26" s="1" t="s">
        <v>41</v>
      </c>
      <c r="B26" s="1" t="s">
        <v>42</v>
      </c>
      <c r="C26" s="1">
        <v>122.68</v>
      </c>
      <c r="D26" s="1">
        <v>124.35</v>
      </c>
      <c r="E26" s="1">
        <v>1.67</v>
      </c>
      <c r="F26" s="1">
        <v>0.0</v>
      </c>
      <c r="G26" s="1">
        <v>1.67</v>
      </c>
      <c r="H26" s="1">
        <v>168.0</v>
      </c>
      <c r="I26" s="1">
        <v>100.6</v>
      </c>
      <c r="J26" s="1">
        <v>100.66</v>
      </c>
      <c r="K26" s="1" t="s">
        <v>44</v>
      </c>
      <c r="L26" s="1">
        <v>84.0</v>
      </c>
      <c r="M26" s="1">
        <v>84.0</v>
      </c>
    </row>
    <row r="27">
      <c r="A27" s="1" t="s">
        <v>41</v>
      </c>
      <c r="B27" s="1" t="s">
        <v>42</v>
      </c>
      <c r="C27" s="1">
        <v>124.63</v>
      </c>
      <c r="D27" s="1">
        <v>127.03</v>
      </c>
      <c r="E27" s="1">
        <v>2.39</v>
      </c>
      <c r="F27" s="1">
        <v>0.0</v>
      </c>
      <c r="G27" s="1">
        <v>2.39</v>
      </c>
      <c r="H27" s="1">
        <v>168.0</v>
      </c>
      <c r="I27" s="1">
        <v>70.19</v>
      </c>
      <c r="J27" s="1">
        <v>70.22</v>
      </c>
      <c r="K27" s="1" t="s">
        <v>44</v>
      </c>
      <c r="L27" s="1">
        <v>84.0</v>
      </c>
      <c r="M27" s="1">
        <v>84.0</v>
      </c>
    </row>
    <row r="28">
      <c r="A28" s="1" t="s">
        <v>41</v>
      </c>
      <c r="B28" s="1" t="s">
        <v>42</v>
      </c>
      <c r="C28" s="1">
        <v>127.26</v>
      </c>
      <c r="D28" s="1">
        <v>129.71</v>
      </c>
      <c r="E28" s="1">
        <v>2.45</v>
      </c>
      <c r="F28" s="1">
        <v>0.0</v>
      </c>
      <c r="G28" s="1">
        <v>2.45</v>
      </c>
      <c r="H28" s="1">
        <v>168.0</v>
      </c>
      <c r="I28" s="1">
        <v>68.55</v>
      </c>
      <c r="J28" s="1">
        <v>68.58</v>
      </c>
      <c r="K28" s="1" t="s">
        <v>44</v>
      </c>
      <c r="L28" s="1">
        <v>84.0</v>
      </c>
      <c r="M28" s="1">
        <v>84.0</v>
      </c>
    </row>
    <row r="29">
      <c r="A29" s="1" t="s">
        <v>41</v>
      </c>
      <c r="B29" s="1" t="s">
        <v>42</v>
      </c>
      <c r="C29" s="1">
        <v>129.96</v>
      </c>
      <c r="D29" s="1">
        <v>136.13</v>
      </c>
      <c r="E29" s="1">
        <v>6.18</v>
      </c>
      <c r="F29" s="1">
        <v>0.0</v>
      </c>
      <c r="G29" s="1">
        <v>6.18</v>
      </c>
      <c r="H29" s="1">
        <v>160.0</v>
      </c>
      <c r="I29" s="1">
        <v>25.9</v>
      </c>
      <c r="J29" s="1">
        <v>25.9</v>
      </c>
      <c r="K29" s="1" t="s">
        <v>43</v>
      </c>
      <c r="L29" s="1">
        <v>-160.0</v>
      </c>
      <c r="M29" s="1">
        <v>0.0</v>
      </c>
    </row>
    <row r="30">
      <c r="A30" s="1" t="s">
        <v>41</v>
      </c>
      <c r="B30" s="1" t="s">
        <v>42</v>
      </c>
      <c r="C30" s="1">
        <v>136.18</v>
      </c>
      <c r="D30" s="1">
        <v>142.51</v>
      </c>
      <c r="E30" s="1">
        <v>6.33</v>
      </c>
      <c r="F30" s="1">
        <v>0.0</v>
      </c>
      <c r="G30" s="1">
        <v>6.33</v>
      </c>
      <c r="H30" s="1">
        <v>160.0</v>
      </c>
      <c r="I30" s="1">
        <v>25.26</v>
      </c>
      <c r="J30" s="1">
        <v>25.26</v>
      </c>
      <c r="K30" s="1" t="s">
        <v>43</v>
      </c>
      <c r="L30" s="1">
        <v>-160.0</v>
      </c>
      <c r="M30" s="1">
        <v>0.0</v>
      </c>
    </row>
    <row r="31">
      <c r="A31" s="1" t="s">
        <v>41</v>
      </c>
      <c r="B31" s="1" t="s">
        <v>42</v>
      </c>
      <c r="C31" s="1">
        <v>142.59</v>
      </c>
      <c r="D31" s="1">
        <v>150.13</v>
      </c>
      <c r="E31" s="1">
        <v>7.54</v>
      </c>
      <c r="F31" s="1">
        <v>0.0</v>
      </c>
      <c r="G31" s="1">
        <v>7.54</v>
      </c>
      <c r="H31" s="1">
        <v>160.0</v>
      </c>
      <c r="I31" s="1">
        <v>21.21</v>
      </c>
      <c r="J31" s="1">
        <v>21.21</v>
      </c>
      <c r="K31" s="1" t="s">
        <v>43</v>
      </c>
      <c r="L31" s="1">
        <v>-160.0</v>
      </c>
      <c r="M31" s="1">
        <v>0.0</v>
      </c>
    </row>
    <row r="32">
      <c r="A32" s="1" t="s">
        <v>41</v>
      </c>
      <c r="B32" s="1" t="s">
        <v>42</v>
      </c>
      <c r="C32" s="1">
        <v>150.19</v>
      </c>
      <c r="D32" s="1">
        <v>157.74</v>
      </c>
      <c r="E32" s="1">
        <v>7.56</v>
      </c>
      <c r="F32" s="1">
        <v>0.0</v>
      </c>
      <c r="G32" s="1">
        <v>7.56</v>
      </c>
      <c r="H32" s="1">
        <v>160.0</v>
      </c>
      <c r="I32" s="1">
        <v>21.17</v>
      </c>
      <c r="J32" s="1">
        <v>21.17</v>
      </c>
      <c r="K32" s="1" t="s">
        <v>43</v>
      </c>
      <c r="L32" s="1">
        <v>-160.0</v>
      </c>
      <c r="M32" s="1">
        <v>0.0</v>
      </c>
    </row>
    <row r="33">
      <c r="A33" s="1" t="s">
        <v>41</v>
      </c>
      <c r="B33" s="1" t="s">
        <v>42</v>
      </c>
      <c r="C33" s="1">
        <v>157.93</v>
      </c>
      <c r="D33" s="1">
        <v>160.19</v>
      </c>
      <c r="E33" s="1">
        <v>2.26</v>
      </c>
      <c r="F33" s="1">
        <v>0.0</v>
      </c>
      <c r="G33" s="1">
        <v>2.26</v>
      </c>
      <c r="H33" s="1">
        <v>168.0</v>
      </c>
      <c r="I33" s="1">
        <v>74.2</v>
      </c>
      <c r="J33" s="1">
        <v>74.23</v>
      </c>
      <c r="K33" s="1" t="s">
        <v>44</v>
      </c>
      <c r="L33" s="1">
        <v>84.0</v>
      </c>
      <c r="M33" s="1">
        <v>84.0</v>
      </c>
    </row>
    <row r="34">
      <c r="A34" s="1" t="s">
        <v>41</v>
      </c>
      <c r="B34" s="1" t="s">
        <v>42</v>
      </c>
      <c r="C34" s="1">
        <v>160.76</v>
      </c>
      <c r="D34" s="1">
        <v>163.15</v>
      </c>
      <c r="E34" s="1">
        <v>2.39</v>
      </c>
      <c r="F34" s="1">
        <v>0.0</v>
      </c>
      <c r="G34" s="1">
        <v>2.39</v>
      </c>
      <c r="H34" s="1">
        <v>168.0</v>
      </c>
      <c r="I34" s="1">
        <v>70.35</v>
      </c>
      <c r="J34" s="1">
        <v>70.38</v>
      </c>
      <c r="K34" s="1" t="s">
        <v>44</v>
      </c>
      <c r="L34" s="1">
        <v>84.0</v>
      </c>
      <c r="M34" s="1">
        <v>84.0</v>
      </c>
    </row>
    <row r="35">
      <c r="A35" s="1" t="s">
        <v>41</v>
      </c>
      <c r="B35" s="1" t="s">
        <v>42</v>
      </c>
      <c r="C35" s="1">
        <v>163.32</v>
      </c>
      <c r="D35" s="1">
        <v>165.72</v>
      </c>
      <c r="E35" s="1">
        <v>2.4</v>
      </c>
      <c r="F35" s="1">
        <v>0.0</v>
      </c>
      <c r="G35" s="1">
        <v>2.4</v>
      </c>
      <c r="H35" s="1">
        <v>168.0</v>
      </c>
      <c r="I35" s="1">
        <v>70.07</v>
      </c>
      <c r="J35" s="1">
        <v>70.1</v>
      </c>
      <c r="K35" s="1" t="s">
        <v>44</v>
      </c>
      <c r="L35" s="1">
        <v>84.0</v>
      </c>
      <c r="M35" s="1">
        <v>84.0</v>
      </c>
    </row>
    <row r="36">
      <c r="A36" s="1" t="s">
        <v>41</v>
      </c>
      <c r="B36" s="1" t="s">
        <v>42</v>
      </c>
      <c r="C36" s="1">
        <v>166.01</v>
      </c>
      <c r="D36" s="1">
        <v>168.28</v>
      </c>
      <c r="E36" s="1">
        <v>2.27</v>
      </c>
      <c r="F36" s="1">
        <v>0.0</v>
      </c>
      <c r="G36" s="1">
        <v>2.27</v>
      </c>
      <c r="H36" s="1">
        <v>168.0</v>
      </c>
      <c r="I36" s="1">
        <v>74.09</v>
      </c>
      <c r="J36" s="1">
        <v>74.12</v>
      </c>
      <c r="K36" s="1" t="s">
        <v>44</v>
      </c>
      <c r="L36" s="1">
        <v>84.0</v>
      </c>
      <c r="M36" s="1">
        <v>84.0</v>
      </c>
    </row>
    <row r="37">
      <c r="A37" s="1" t="s">
        <v>41</v>
      </c>
      <c r="B37" s="1" t="s">
        <v>42</v>
      </c>
      <c r="C37" s="1">
        <v>168.7</v>
      </c>
      <c r="D37" s="1">
        <v>171.42</v>
      </c>
      <c r="E37" s="1">
        <v>2.72</v>
      </c>
      <c r="F37" s="1">
        <v>0.0</v>
      </c>
      <c r="G37" s="1">
        <v>2.71</v>
      </c>
      <c r="H37" s="1">
        <v>168.0</v>
      </c>
      <c r="I37" s="1">
        <v>61.86</v>
      </c>
      <c r="J37" s="1">
        <v>61.89</v>
      </c>
      <c r="K37" s="1" t="s">
        <v>44</v>
      </c>
      <c r="L37" s="1">
        <v>84.0</v>
      </c>
      <c r="M37" s="1">
        <v>84.0</v>
      </c>
    </row>
    <row r="38">
      <c r="A38" s="1" t="s">
        <v>41</v>
      </c>
      <c r="B38" s="1" t="s">
        <v>42</v>
      </c>
      <c r="C38" s="1">
        <v>171.69</v>
      </c>
      <c r="D38" s="1">
        <v>177.89</v>
      </c>
      <c r="E38" s="1">
        <v>6.2</v>
      </c>
      <c r="F38" s="1">
        <v>0.0</v>
      </c>
      <c r="G38" s="1">
        <v>6.2</v>
      </c>
      <c r="H38" s="1">
        <v>160.0</v>
      </c>
      <c r="I38" s="1">
        <v>25.8</v>
      </c>
      <c r="J38" s="1">
        <v>25.8</v>
      </c>
      <c r="K38" s="1" t="s">
        <v>43</v>
      </c>
      <c r="L38" s="1">
        <v>-160.0</v>
      </c>
      <c r="M38" s="1">
        <v>0.0</v>
      </c>
    </row>
    <row r="39">
      <c r="A39" s="1" t="s">
        <v>41</v>
      </c>
      <c r="B39" s="1" t="s">
        <v>42</v>
      </c>
      <c r="C39" s="1">
        <v>177.95</v>
      </c>
      <c r="D39" s="1">
        <v>185.78</v>
      </c>
      <c r="E39" s="1">
        <v>7.84</v>
      </c>
      <c r="F39" s="1">
        <v>0.0</v>
      </c>
      <c r="G39" s="1">
        <v>7.84</v>
      </c>
      <c r="H39" s="1">
        <v>160.0</v>
      </c>
      <c r="I39" s="1">
        <v>20.42</v>
      </c>
      <c r="J39" s="1">
        <v>20.42</v>
      </c>
      <c r="K39" s="1" t="s">
        <v>43</v>
      </c>
      <c r="L39" s="1">
        <v>-160.0</v>
      </c>
      <c r="M39" s="1">
        <v>0.0</v>
      </c>
    </row>
    <row r="40">
      <c r="A40" s="1" t="s">
        <v>41</v>
      </c>
      <c r="B40" s="1" t="s">
        <v>42</v>
      </c>
      <c r="C40" s="1">
        <v>185.83</v>
      </c>
      <c r="D40" s="1">
        <v>194.09</v>
      </c>
      <c r="E40" s="1">
        <v>8.26</v>
      </c>
      <c r="F40" s="1">
        <v>0.0</v>
      </c>
      <c r="G40" s="1">
        <v>8.26</v>
      </c>
      <c r="H40" s="1">
        <v>160.0</v>
      </c>
      <c r="I40" s="1">
        <v>19.37</v>
      </c>
      <c r="J40" s="1">
        <v>19.37</v>
      </c>
      <c r="K40" s="1" t="s">
        <v>43</v>
      </c>
      <c r="L40" s="1">
        <v>-160.0</v>
      </c>
      <c r="M40" s="1">
        <v>0.0</v>
      </c>
    </row>
    <row r="41">
      <c r="A41" s="1" t="s">
        <v>41</v>
      </c>
      <c r="B41" s="1" t="s">
        <v>42</v>
      </c>
      <c r="C41" s="1">
        <v>194.24</v>
      </c>
      <c r="D41" s="1">
        <v>201.22</v>
      </c>
      <c r="E41" s="1">
        <v>6.97</v>
      </c>
      <c r="F41" s="1">
        <v>0.0</v>
      </c>
      <c r="G41" s="1">
        <v>6.97</v>
      </c>
      <c r="H41" s="1">
        <v>160.0</v>
      </c>
      <c r="I41" s="1">
        <v>22.95</v>
      </c>
      <c r="J41" s="1">
        <v>22.95</v>
      </c>
      <c r="K41" s="1" t="s">
        <v>43</v>
      </c>
      <c r="L41" s="1">
        <v>-160.0</v>
      </c>
      <c r="M41" s="1">
        <v>0.0</v>
      </c>
    </row>
    <row r="42">
      <c r="A42" s="1" t="s">
        <v>41</v>
      </c>
      <c r="B42" s="1" t="s">
        <v>42</v>
      </c>
      <c r="C42" s="1">
        <v>201.23</v>
      </c>
      <c r="D42" s="1">
        <v>203.75</v>
      </c>
      <c r="E42" s="1">
        <v>2.52</v>
      </c>
      <c r="F42" s="1">
        <v>0.0</v>
      </c>
      <c r="G42" s="1">
        <v>2.52</v>
      </c>
      <c r="H42" s="1">
        <v>168.0</v>
      </c>
      <c r="I42" s="1">
        <v>66.68</v>
      </c>
      <c r="J42" s="1">
        <v>66.71</v>
      </c>
      <c r="K42" s="1" t="s">
        <v>44</v>
      </c>
      <c r="L42" s="1">
        <v>84.0</v>
      </c>
      <c r="M42" s="1">
        <v>84.0</v>
      </c>
    </row>
    <row r="43">
      <c r="A43" s="1" t="s">
        <v>41</v>
      </c>
      <c r="B43" s="1" t="s">
        <v>42</v>
      </c>
      <c r="C43" s="1">
        <v>203.98</v>
      </c>
      <c r="D43" s="1">
        <v>206.58</v>
      </c>
      <c r="E43" s="1">
        <v>2.6</v>
      </c>
      <c r="F43" s="1">
        <v>0.0</v>
      </c>
      <c r="G43" s="1">
        <v>2.6</v>
      </c>
      <c r="H43" s="1">
        <v>168.0</v>
      </c>
      <c r="I43" s="1">
        <v>64.68</v>
      </c>
      <c r="J43" s="1">
        <v>64.71</v>
      </c>
      <c r="K43" s="1" t="s">
        <v>44</v>
      </c>
      <c r="L43" s="1">
        <v>84.0</v>
      </c>
      <c r="M43" s="1">
        <v>84.0</v>
      </c>
    </row>
    <row r="44">
      <c r="A44" s="1" t="s">
        <v>41</v>
      </c>
      <c r="B44" s="1" t="s">
        <v>42</v>
      </c>
      <c r="C44" s="1">
        <v>206.66</v>
      </c>
      <c r="D44" s="1">
        <v>209.15</v>
      </c>
      <c r="E44" s="1">
        <v>2.49</v>
      </c>
      <c r="F44" s="1">
        <v>0.0</v>
      </c>
      <c r="G44" s="1">
        <v>2.49</v>
      </c>
      <c r="H44" s="1">
        <v>168.0</v>
      </c>
      <c r="I44" s="1">
        <v>67.39</v>
      </c>
      <c r="J44" s="1">
        <v>67.41</v>
      </c>
      <c r="K44" s="1" t="s">
        <v>44</v>
      </c>
      <c r="L44" s="1">
        <v>84.0</v>
      </c>
      <c r="M44" s="1">
        <v>84.0</v>
      </c>
    </row>
    <row r="45">
      <c r="A45" s="1" t="s">
        <v>41</v>
      </c>
      <c r="B45" s="1" t="s">
        <v>42</v>
      </c>
      <c r="C45" s="1">
        <v>209.34</v>
      </c>
      <c r="D45" s="1">
        <v>211.76</v>
      </c>
      <c r="E45" s="1">
        <v>2.42</v>
      </c>
      <c r="F45" s="1">
        <v>0.0</v>
      </c>
      <c r="G45" s="1">
        <v>2.42</v>
      </c>
      <c r="H45" s="1">
        <v>168.0</v>
      </c>
      <c r="I45" s="1">
        <v>69.37</v>
      </c>
      <c r="J45" s="1">
        <v>69.4</v>
      </c>
      <c r="K45" s="1" t="s">
        <v>44</v>
      </c>
      <c r="L45" s="1">
        <v>84.0</v>
      </c>
      <c r="M45" s="1">
        <v>84.0</v>
      </c>
    </row>
    <row r="46">
      <c r="A46" s="1" t="s">
        <v>41</v>
      </c>
      <c r="B46" s="1" t="s">
        <v>42</v>
      </c>
      <c r="C46" s="1">
        <v>212.03</v>
      </c>
      <c r="D46" s="1">
        <v>214.43</v>
      </c>
      <c r="E46" s="1">
        <v>2.4</v>
      </c>
      <c r="F46" s="1">
        <v>0.0</v>
      </c>
      <c r="G46" s="1">
        <v>2.4</v>
      </c>
      <c r="H46" s="1">
        <v>168.0</v>
      </c>
      <c r="I46" s="1">
        <v>70.08</v>
      </c>
      <c r="J46" s="1">
        <v>70.1</v>
      </c>
      <c r="K46" s="1" t="s">
        <v>44</v>
      </c>
      <c r="L46" s="1">
        <v>84.0</v>
      </c>
      <c r="M46" s="1">
        <v>84.0</v>
      </c>
    </row>
    <row r="47">
      <c r="A47" s="1" t="s">
        <v>41</v>
      </c>
      <c r="B47" s="1" t="s">
        <v>42</v>
      </c>
      <c r="C47" s="1">
        <v>214.58</v>
      </c>
      <c r="D47" s="1">
        <v>221.58</v>
      </c>
      <c r="E47" s="1">
        <v>7.0</v>
      </c>
      <c r="F47" s="1">
        <v>0.0</v>
      </c>
      <c r="G47" s="1">
        <v>7.0</v>
      </c>
      <c r="H47" s="1">
        <v>160.0</v>
      </c>
      <c r="I47" s="1">
        <v>22.85</v>
      </c>
      <c r="J47" s="1">
        <v>22.85</v>
      </c>
      <c r="K47" s="1" t="s">
        <v>43</v>
      </c>
      <c r="L47" s="1">
        <v>-160.0</v>
      </c>
      <c r="M47" s="1">
        <v>0.0</v>
      </c>
    </row>
    <row r="48">
      <c r="A48" s="1" t="s">
        <v>41</v>
      </c>
      <c r="B48" s="1" t="s">
        <v>42</v>
      </c>
      <c r="C48" s="1">
        <v>221.81</v>
      </c>
      <c r="D48" s="1">
        <v>230.24</v>
      </c>
      <c r="E48" s="1">
        <v>8.42</v>
      </c>
      <c r="F48" s="1">
        <v>0.0</v>
      </c>
      <c r="G48" s="1">
        <v>8.42</v>
      </c>
      <c r="H48" s="1">
        <v>160.0</v>
      </c>
      <c r="I48" s="1">
        <v>18.99</v>
      </c>
      <c r="J48" s="1">
        <v>18.99</v>
      </c>
      <c r="K48" s="1" t="s">
        <v>43</v>
      </c>
      <c r="L48" s="1">
        <v>-160.0</v>
      </c>
      <c r="M48" s="1">
        <v>0.0</v>
      </c>
    </row>
    <row r="49">
      <c r="A49" s="1" t="s">
        <v>41</v>
      </c>
      <c r="B49" s="1" t="s">
        <v>42</v>
      </c>
      <c r="C49" s="1">
        <v>230.25</v>
      </c>
      <c r="D49" s="1">
        <v>236.96</v>
      </c>
      <c r="E49" s="1">
        <v>6.71</v>
      </c>
      <c r="F49" s="1">
        <v>0.0</v>
      </c>
      <c r="G49" s="1">
        <v>6.71</v>
      </c>
      <c r="H49" s="1">
        <v>160.0</v>
      </c>
      <c r="I49" s="1">
        <v>23.86</v>
      </c>
      <c r="J49" s="1">
        <v>23.86</v>
      </c>
      <c r="K49" s="1" t="s">
        <v>43</v>
      </c>
      <c r="L49" s="1">
        <v>-160.0</v>
      </c>
      <c r="M49" s="1">
        <v>0.0</v>
      </c>
    </row>
    <row r="50">
      <c r="A50" s="1" t="s">
        <v>41</v>
      </c>
      <c r="B50" s="1" t="s">
        <v>42</v>
      </c>
      <c r="C50" s="1">
        <v>237.06</v>
      </c>
      <c r="D50" s="1">
        <v>244.84</v>
      </c>
      <c r="E50" s="1">
        <v>7.79</v>
      </c>
      <c r="F50" s="1">
        <v>0.0</v>
      </c>
      <c r="G50" s="1">
        <v>7.79</v>
      </c>
      <c r="H50" s="1">
        <v>160.0</v>
      </c>
      <c r="I50" s="1">
        <v>20.55</v>
      </c>
      <c r="J50" s="1">
        <v>20.55</v>
      </c>
      <c r="K50" s="1" t="s">
        <v>43</v>
      </c>
      <c r="L50" s="1">
        <v>-160.0</v>
      </c>
      <c r="M50" s="1">
        <v>0.0</v>
      </c>
    </row>
    <row r="51">
      <c r="A51" s="1" t="s">
        <v>41</v>
      </c>
      <c r="B51" s="1" t="s">
        <v>42</v>
      </c>
      <c r="C51" s="1">
        <v>244.93</v>
      </c>
      <c r="D51" s="1">
        <v>248.09</v>
      </c>
      <c r="E51" s="1">
        <v>3.17</v>
      </c>
      <c r="F51" s="1">
        <v>0.0</v>
      </c>
      <c r="G51" s="1">
        <v>3.16</v>
      </c>
      <c r="H51" s="1">
        <v>168.0</v>
      </c>
      <c r="I51" s="1">
        <v>53.07</v>
      </c>
      <c r="J51" s="1">
        <v>53.09</v>
      </c>
      <c r="K51" s="1" t="s">
        <v>44</v>
      </c>
      <c r="L51" s="1">
        <v>84.0</v>
      </c>
      <c r="M51" s="1">
        <v>84.0</v>
      </c>
    </row>
    <row r="52">
      <c r="A52" s="1" t="s">
        <v>41</v>
      </c>
      <c r="B52" s="1" t="s">
        <v>42</v>
      </c>
      <c r="C52" s="1">
        <v>248.31</v>
      </c>
      <c r="D52" s="1">
        <v>250.28</v>
      </c>
      <c r="E52" s="1">
        <v>1.97</v>
      </c>
      <c r="F52" s="1">
        <v>0.0</v>
      </c>
      <c r="G52" s="1">
        <v>1.97</v>
      </c>
      <c r="H52" s="1">
        <v>168.0</v>
      </c>
      <c r="I52" s="1">
        <v>85.23</v>
      </c>
      <c r="J52" s="1">
        <v>85.27</v>
      </c>
      <c r="K52" s="1" t="s">
        <v>44</v>
      </c>
      <c r="L52" s="1">
        <v>84.0</v>
      </c>
      <c r="M52" s="1">
        <v>84.0</v>
      </c>
    </row>
    <row r="53">
      <c r="A53" s="1" t="s">
        <v>41</v>
      </c>
      <c r="B53" s="1" t="s">
        <v>42</v>
      </c>
      <c r="C53" s="1">
        <v>250.43</v>
      </c>
      <c r="D53" s="1">
        <v>252.91</v>
      </c>
      <c r="E53" s="1">
        <v>2.48</v>
      </c>
      <c r="F53" s="1">
        <v>0.0</v>
      </c>
      <c r="G53" s="1">
        <v>2.48</v>
      </c>
      <c r="H53" s="1">
        <v>168.0</v>
      </c>
      <c r="I53" s="1">
        <v>67.78</v>
      </c>
      <c r="J53" s="1">
        <v>67.8</v>
      </c>
      <c r="K53" s="1" t="s">
        <v>44</v>
      </c>
      <c r="L53" s="1">
        <v>84.0</v>
      </c>
      <c r="M53" s="1">
        <v>84.0</v>
      </c>
    </row>
    <row r="54">
      <c r="A54" s="1" t="s">
        <v>41</v>
      </c>
      <c r="B54" s="1" t="s">
        <v>42</v>
      </c>
      <c r="C54" s="1">
        <v>253.1</v>
      </c>
      <c r="D54" s="1">
        <v>255.88</v>
      </c>
      <c r="E54" s="1">
        <v>2.78</v>
      </c>
      <c r="F54" s="1">
        <v>0.0</v>
      </c>
      <c r="G54" s="1">
        <v>2.77</v>
      </c>
      <c r="H54" s="1">
        <v>168.0</v>
      </c>
      <c r="I54" s="1">
        <v>60.53</v>
      </c>
      <c r="J54" s="1">
        <v>60.55</v>
      </c>
      <c r="K54" s="1" t="s">
        <v>44</v>
      </c>
      <c r="L54" s="1">
        <v>84.0</v>
      </c>
      <c r="M54" s="1">
        <v>84.0</v>
      </c>
    </row>
    <row r="55">
      <c r="A55" s="1" t="s">
        <v>41</v>
      </c>
      <c r="B55" s="1" t="s">
        <v>42</v>
      </c>
      <c r="C55" s="1">
        <v>256.1</v>
      </c>
      <c r="D55" s="1">
        <v>259.24</v>
      </c>
      <c r="E55" s="1">
        <v>3.14</v>
      </c>
      <c r="F55" s="1">
        <v>0.0</v>
      </c>
      <c r="G55" s="1">
        <v>3.14</v>
      </c>
      <c r="H55" s="1">
        <v>168.0</v>
      </c>
      <c r="I55" s="1">
        <v>53.53</v>
      </c>
      <c r="J55" s="1">
        <v>53.55</v>
      </c>
      <c r="K55" s="1" t="s">
        <v>44</v>
      </c>
      <c r="L55" s="1">
        <v>84.0</v>
      </c>
      <c r="M55" s="1">
        <v>84.0</v>
      </c>
    </row>
    <row r="56">
      <c r="A56" s="1" t="s">
        <v>41</v>
      </c>
      <c r="B56" s="1" t="s">
        <v>42</v>
      </c>
      <c r="C56" s="1">
        <v>259.38</v>
      </c>
      <c r="D56" s="1">
        <v>264.2</v>
      </c>
      <c r="E56" s="1">
        <v>4.82</v>
      </c>
      <c r="F56" s="1">
        <v>0.0</v>
      </c>
      <c r="G56" s="1">
        <v>4.82</v>
      </c>
      <c r="H56" s="1">
        <v>160.0</v>
      </c>
      <c r="I56" s="1">
        <v>33.19</v>
      </c>
      <c r="J56" s="1">
        <v>33.19</v>
      </c>
      <c r="K56" s="1" t="s">
        <v>43</v>
      </c>
      <c r="L56" s="1">
        <v>-160.0</v>
      </c>
      <c r="M56" s="1">
        <v>0.0</v>
      </c>
    </row>
    <row r="57">
      <c r="A57" s="1" t="s">
        <v>41</v>
      </c>
      <c r="B57" s="1" t="s">
        <v>42</v>
      </c>
      <c r="C57" s="1">
        <v>264.32</v>
      </c>
      <c r="D57" s="1">
        <v>271.54</v>
      </c>
      <c r="E57" s="1">
        <v>7.23</v>
      </c>
      <c r="F57" s="1">
        <v>0.0</v>
      </c>
      <c r="G57" s="1">
        <v>7.23</v>
      </c>
      <c r="H57" s="1">
        <v>160.0</v>
      </c>
      <c r="I57" s="1">
        <v>22.14</v>
      </c>
      <c r="J57" s="1">
        <v>22.14</v>
      </c>
      <c r="K57" s="1" t="s">
        <v>43</v>
      </c>
      <c r="L57" s="1">
        <v>-160.0</v>
      </c>
      <c r="M57" s="1">
        <v>0.0</v>
      </c>
    </row>
    <row r="58">
      <c r="A58" s="1" t="s">
        <v>41</v>
      </c>
      <c r="B58" s="1" t="s">
        <v>42</v>
      </c>
      <c r="C58" s="1">
        <v>271.59</v>
      </c>
      <c r="D58" s="1">
        <v>278.46</v>
      </c>
      <c r="E58" s="1">
        <v>6.87</v>
      </c>
      <c r="F58" s="1">
        <v>0.0</v>
      </c>
      <c r="G58" s="1">
        <v>6.87</v>
      </c>
      <c r="H58" s="1">
        <v>160.0</v>
      </c>
      <c r="I58" s="1">
        <v>23.3</v>
      </c>
      <c r="J58" s="1">
        <v>23.3</v>
      </c>
      <c r="K58" s="1" t="s">
        <v>43</v>
      </c>
      <c r="L58" s="1">
        <v>-160.0</v>
      </c>
      <c r="M58" s="1">
        <v>0.0</v>
      </c>
    </row>
    <row r="59">
      <c r="A59" s="1" t="s">
        <v>41</v>
      </c>
      <c r="B59" s="1" t="s">
        <v>42</v>
      </c>
      <c r="C59" s="1">
        <v>278.58</v>
      </c>
      <c r="D59" s="1">
        <v>284.45</v>
      </c>
      <c r="E59" s="1">
        <v>5.87</v>
      </c>
      <c r="F59" s="1">
        <v>0.0</v>
      </c>
      <c r="G59" s="1">
        <v>5.87</v>
      </c>
      <c r="H59" s="1">
        <v>160.0</v>
      </c>
      <c r="I59" s="1">
        <v>27.25</v>
      </c>
      <c r="J59" s="1">
        <v>27.25</v>
      </c>
      <c r="K59" s="1" t="s">
        <v>43</v>
      </c>
      <c r="L59" s="1">
        <v>-160.0</v>
      </c>
      <c r="M59" s="1">
        <v>0.0</v>
      </c>
    </row>
    <row r="60">
      <c r="A60" s="1" t="s">
        <v>41</v>
      </c>
      <c r="B60" s="1" t="s">
        <v>42</v>
      </c>
      <c r="C60" s="1">
        <v>284.76</v>
      </c>
      <c r="D60" s="1">
        <v>288.22</v>
      </c>
      <c r="E60" s="1">
        <v>3.46</v>
      </c>
      <c r="F60" s="1">
        <v>0.0</v>
      </c>
      <c r="G60" s="1">
        <v>3.46</v>
      </c>
      <c r="H60" s="1">
        <v>168.0</v>
      </c>
      <c r="I60" s="1">
        <v>48.49</v>
      </c>
      <c r="J60" s="1">
        <v>48.5</v>
      </c>
      <c r="K60" s="1" t="s">
        <v>44</v>
      </c>
      <c r="L60" s="1">
        <v>84.0</v>
      </c>
      <c r="M60" s="1">
        <v>84.0</v>
      </c>
    </row>
    <row r="61">
      <c r="A61" s="1" t="s">
        <v>41</v>
      </c>
      <c r="B61" s="1" t="s">
        <v>42</v>
      </c>
      <c r="C61" s="1">
        <v>288.86</v>
      </c>
      <c r="D61" s="1">
        <v>292.27</v>
      </c>
      <c r="E61" s="1">
        <v>3.4</v>
      </c>
      <c r="F61" s="1">
        <v>0.0</v>
      </c>
      <c r="G61" s="1">
        <v>3.4</v>
      </c>
      <c r="H61" s="1">
        <v>168.0</v>
      </c>
      <c r="I61" s="1">
        <v>49.37</v>
      </c>
      <c r="J61" s="1">
        <v>49.38</v>
      </c>
      <c r="K61" s="1" t="s">
        <v>44</v>
      </c>
      <c r="L61" s="1">
        <v>84.0</v>
      </c>
      <c r="M61" s="1">
        <v>84.0</v>
      </c>
    </row>
    <row r="62">
      <c r="A62" s="1" t="s">
        <v>41</v>
      </c>
      <c r="B62" s="1" t="s">
        <v>42</v>
      </c>
      <c r="C62" s="1">
        <v>292.35</v>
      </c>
      <c r="D62" s="1">
        <v>294.48</v>
      </c>
      <c r="E62" s="1">
        <v>2.13</v>
      </c>
      <c r="F62" s="1">
        <v>0.0</v>
      </c>
      <c r="G62" s="1">
        <v>2.13</v>
      </c>
      <c r="H62" s="1">
        <v>168.0</v>
      </c>
      <c r="I62" s="1">
        <v>78.89</v>
      </c>
      <c r="J62" s="1">
        <v>78.93</v>
      </c>
      <c r="K62" s="1" t="s">
        <v>44</v>
      </c>
      <c r="L62" s="1">
        <v>84.0</v>
      </c>
      <c r="M62" s="1">
        <v>84.0</v>
      </c>
    </row>
    <row r="63">
      <c r="A63" s="1" t="s">
        <v>41</v>
      </c>
      <c r="B63" s="1" t="s">
        <v>42</v>
      </c>
      <c r="C63" s="1">
        <v>294.52</v>
      </c>
      <c r="D63" s="1">
        <v>297.83</v>
      </c>
      <c r="E63" s="1">
        <v>3.31</v>
      </c>
      <c r="F63" s="1">
        <v>0.0</v>
      </c>
      <c r="G63" s="1">
        <v>3.31</v>
      </c>
      <c r="H63" s="1">
        <v>168.0</v>
      </c>
      <c r="I63" s="1">
        <v>50.82</v>
      </c>
      <c r="J63" s="1">
        <v>50.83</v>
      </c>
      <c r="K63" s="1" t="s">
        <v>44</v>
      </c>
      <c r="L63" s="1">
        <v>84.0</v>
      </c>
      <c r="M63" s="1">
        <v>84.0</v>
      </c>
    </row>
    <row r="64">
      <c r="A64" s="1" t="s">
        <v>41</v>
      </c>
      <c r="B64" s="1" t="s">
        <v>42</v>
      </c>
      <c r="C64" s="1">
        <v>298.39</v>
      </c>
      <c r="D64" s="1">
        <v>300.72</v>
      </c>
      <c r="E64" s="1">
        <v>2.33</v>
      </c>
      <c r="F64" s="1">
        <v>0.0</v>
      </c>
      <c r="G64" s="1">
        <v>2.33</v>
      </c>
      <c r="H64" s="1">
        <v>168.0</v>
      </c>
      <c r="I64" s="1">
        <v>71.98</v>
      </c>
      <c r="J64" s="1">
        <v>72.02</v>
      </c>
      <c r="K64" s="1" t="s">
        <v>44</v>
      </c>
      <c r="L64" s="1">
        <v>84.0</v>
      </c>
      <c r="M64" s="1">
        <v>84.0</v>
      </c>
    </row>
    <row r="65">
      <c r="A65" s="1" t="s">
        <v>41</v>
      </c>
      <c r="B65" s="1" t="s">
        <v>42</v>
      </c>
      <c r="C65" s="1">
        <v>300.98</v>
      </c>
      <c r="D65" s="1">
        <v>309.25</v>
      </c>
      <c r="E65" s="1">
        <v>8.27</v>
      </c>
      <c r="F65" s="1">
        <v>0.0</v>
      </c>
      <c r="G65" s="1">
        <v>8.27</v>
      </c>
      <c r="H65" s="1">
        <v>160.0</v>
      </c>
      <c r="I65" s="1">
        <v>19.36</v>
      </c>
      <c r="J65" s="1">
        <v>19.36</v>
      </c>
      <c r="K65" s="1" t="s">
        <v>43</v>
      </c>
      <c r="L65" s="1">
        <v>-160.0</v>
      </c>
      <c r="M65" s="1">
        <v>0.0</v>
      </c>
    </row>
    <row r="66">
      <c r="A66" s="1" t="s">
        <v>41</v>
      </c>
      <c r="B66" s="1" t="s">
        <v>42</v>
      </c>
      <c r="C66" s="1">
        <v>309.35</v>
      </c>
      <c r="D66" s="1">
        <v>316.71</v>
      </c>
      <c r="E66" s="1">
        <v>7.36</v>
      </c>
      <c r="F66" s="1">
        <v>0.0</v>
      </c>
      <c r="G66" s="1">
        <v>7.36</v>
      </c>
      <c r="H66" s="1">
        <v>160.0</v>
      </c>
      <c r="I66" s="1">
        <v>21.74</v>
      </c>
      <c r="J66" s="1">
        <v>21.74</v>
      </c>
      <c r="K66" s="1" t="s">
        <v>43</v>
      </c>
      <c r="L66" s="1">
        <v>-160.0</v>
      </c>
      <c r="M66" s="1">
        <v>0.0</v>
      </c>
    </row>
    <row r="67">
      <c r="A67" s="1" t="s">
        <v>41</v>
      </c>
      <c r="B67" s="1" t="s">
        <v>42</v>
      </c>
      <c r="C67" s="1">
        <v>316.76</v>
      </c>
      <c r="D67" s="1">
        <v>322.26</v>
      </c>
      <c r="E67" s="1">
        <v>5.51</v>
      </c>
      <c r="F67" s="1">
        <v>0.0</v>
      </c>
      <c r="G67" s="1">
        <v>5.51</v>
      </c>
      <c r="H67" s="1">
        <v>160.0</v>
      </c>
      <c r="I67" s="1">
        <v>29.04</v>
      </c>
      <c r="J67" s="1">
        <v>29.04</v>
      </c>
      <c r="K67" s="1" t="s">
        <v>43</v>
      </c>
      <c r="L67" s="1">
        <v>-160.0</v>
      </c>
      <c r="M67" s="1">
        <v>0.0</v>
      </c>
    </row>
    <row r="68">
      <c r="A68" s="1" t="s">
        <v>41</v>
      </c>
      <c r="B68" s="1" t="s">
        <v>42</v>
      </c>
      <c r="C68" s="1">
        <v>322.27</v>
      </c>
      <c r="D68" s="1">
        <v>332.18</v>
      </c>
      <c r="E68" s="1">
        <v>9.91</v>
      </c>
      <c r="F68" s="1">
        <v>0.0</v>
      </c>
      <c r="G68" s="1">
        <v>9.91</v>
      </c>
      <c r="H68" s="1">
        <v>160.0</v>
      </c>
      <c r="I68" s="1">
        <v>16.15</v>
      </c>
      <c r="J68" s="1">
        <v>16.15</v>
      </c>
      <c r="K68" s="1" t="s">
        <v>43</v>
      </c>
      <c r="L68" s="1">
        <v>-160.0</v>
      </c>
      <c r="M68" s="1">
        <v>0.0</v>
      </c>
    </row>
    <row r="69">
      <c r="A69" s="1" t="s">
        <v>41</v>
      </c>
      <c r="B69" s="1" t="s">
        <v>42</v>
      </c>
      <c r="C69" s="1">
        <v>332.19</v>
      </c>
      <c r="D69" s="1">
        <v>335.71</v>
      </c>
      <c r="E69" s="1">
        <v>3.52</v>
      </c>
      <c r="F69" s="1">
        <v>0.0</v>
      </c>
      <c r="G69" s="1">
        <v>3.52</v>
      </c>
      <c r="H69" s="1">
        <v>168.0</v>
      </c>
      <c r="I69" s="1">
        <v>47.78</v>
      </c>
      <c r="J69" s="1">
        <v>47.79</v>
      </c>
      <c r="K69" s="1" t="s">
        <v>44</v>
      </c>
      <c r="L69" s="1">
        <v>84.0</v>
      </c>
      <c r="M69" s="1">
        <v>84.0</v>
      </c>
    </row>
    <row r="70">
      <c r="A70" s="1" t="s">
        <v>41</v>
      </c>
      <c r="B70" s="1" t="s">
        <v>42</v>
      </c>
      <c r="C70" s="1">
        <v>335.91</v>
      </c>
      <c r="D70" s="1">
        <v>338.76</v>
      </c>
      <c r="E70" s="1">
        <v>2.85</v>
      </c>
      <c r="F70" s="1">
        <v>0.0</v>
      </c>
      <c r="G70" s="1">
        <v>2.85</v>
      </c>
      <c r="H70" s="1">
        <v>168.0</v>
      </c>
      <c r="I70" s="1">
        <v>58.88</v>
      </c>
      <c r="J70" s="1">
        <v>58.91</v>
      </c>
      <c r="K70" s="1" t="s">
        <v>44</v>
      </c>
      <c r="L70" s="1">
        <v>84.0</v>
      </c>
      <c r="M70" s="1">
        <v>84.0</v>
      </c>
    </row>
    <row r="71">
      <c r="A71" s="1" t="s">
        <v>41</v>
      </c>
      <c r="B71" s="1" t="s">
        <v>42</v>
      </c>
      <c r="C71" s="1">
        <v>339.01</v>
      </c>
      <c r="D71" s="1">
        <v>341.12</v>
      </c>
      <c r="E71" s="1">
        <v>2.1</v>
      </c>
      <c r="F71" s="1">
        <v>0.0</v>
      </c>
      <c r="G71" s="1">
        <v>2.1</v>
      </c>
      <c r="H71" s="1">
        <v>168.0</v>
      </c>
      <c r="I71" s="1">
        <v>79.87</v>
      </c>
      <c r="J71" s="1">
        <v>79.9</v>
      </c>
      <c r="K71" s="1" t="s">
        <v>44</v>
      </c>
      <c r="L71" s="1">
        <v>84.0</v>
      </c>
      <c r="M71" s="1">
        <v>84.0</v>
      </c>
    </row>
    <row r="72">
      <c r="A72" s="1" t="s">
        <v>41</v>
      </c>
      <c r="B72" s="1" t="s">
        <v>42</v>
      </c>
      <c r="C72" s="1">
        <v>341.3</v>
      </c>
      <c r="D72" s="1">
        <v>343.68</v>
      </c>
      <c r="E72" s="1">
        <v>2.37</v>
      </c>
      <c r="F72" s="1">
        <v>0.0</v>
      </c>
      <c r="G72" s="1">
        <v>2.37</v>
      </c>
      <c r="H72" s="1">
        <v>168.0</v>
      </c>
      <c r="I72" s="1">
        <v>70.75</v>
      </c>
      <c r="J72" s="1">
        <v>70.78</v>
      </c>
      <c r="K72" s="1" t="s">
        <v>44</v>
      </c>
      <c r="L72" s="1">
        <v>84.0</v>
      </c>
      <c r="M72" s="1">
        <v>84.0</v>
      </c>
    </row>
    <row r="73">
      <c r="A73" s="1" t="s">
        <v>41</v>
      </c>
      <c r="B73" s="1" t="s">
        <v>42</v>
      </c>
      <c r="C73" s="1">
        <v>344.03</v>
      </c>
      <c r="D73" s="1">
        <v>346.06</v>
      </c>
      <c r="E73" s="1">
        <v>2.03</v>
      </c>
      <c r="F73" s="1">
        <v>0.0</v>
      </c>
      <c r="G73" s="1">
        <v>2.03</v>
      </c>
      <c r="H73" s="1">
        <v>168.0</v>
      </c>
      <c r="I73" s="1">
        <v>82.91</v>
      </c>
      <c r="J73" s="1">
        <v>82.95</v>
      </c>
      <c r="K73" s="1" t="s">
        <v>44</v>
      </c>
      <c r="L73" s="1">
        <v>84.0</v>
      </c>
      <c r="M73" s="1">
        <v>84.0</v>
      </c>
    </row>
    <row r="74">
      <c r="A74" s="1" t="s">
        <v>41</v>
      </c>
      <c r="B74" s="1" t="s">
        <v>42</v>
      </c>
      <c r="C74" s="1">
        <v>346.28</v>
      </c>
      <c r="D74" s="1">
        <v>351.47</v>
      </c>
      <c r="E74" s="1">
        <v>5.19</v>
      </c>
      <c r="F74" s="1">
        <v>0.0</v>
      </c>
      <c r="G74" s="1">
        <v>5.19</v>
      </c>
      <c r="H74" s="1">
        <v>160.0</v>
      </c>
      <c r="I74" s="1">
        <v>30.82</v>
      </c>
      <c r="J74" s="1">
        <v>30.82</v>
      </c>
      <c r="K74" s="1" t="s">
        <v>43</v>
      </c>
      <c r="L74" s="1">
        <v>-160.0</v>
      </c>
      <c r="M74" s="1">
        <v>0.0</v>
      </c>
    </row>
    <row r="75">
      <c r="A75" s="1" t="s">
        <v>41</v>
      </c>
      <c r="B75" s="1" t="s">
        <v>42</v>
      </c>
      <c r="C75" s="1">
        <v>352.04</v>
      </c>
      <c r="D75" s="1">
        <v>360.9</v>
      </c>
      <c r="E75" s="1">
        <v>8.87</v>
      </c>
      <c r="F75" s="1">
        <v>0.0</v>
      </c>
      <c r="G75" s="1">
        <v>8.87</v>
      </c>
      <c r="H75" s="1">
        <v>160.0</v>
      </c>
      <c r="I75" s="1">
        <v>18.04</v>
      </c>
      <c r="J75" s="1">
        <v>18.04</v>
      </c>
      <c r="K75" s="1" t="s">
        <v>43</v>
      </c>
      <c r="L75" s="1">
        <v>-160.0</v>
      </c>
      <c r="M75" s="1">
        <v>0.0</v>
      </c>
    </row>
    <row r="76">
      <c r="A76" s="1" t="s">
        <v>41</v>
      </c>
      <c r="B76" s="1" t="s">
        <v>42</v>
      </c>
      <c r="C76" s="1">
        <v>360.94</v>
      </c>
      <c r="D76" s="1">
        <v>368.8</v>
      </c>
      <c r="E76" s="1">
        <v>7.86</v>
      </c>
      <c r="F76" s="1">
        <v>0.0</v>
      </c>
      <c r="G76" s="1">
        <v>7.86</v>
      </c>
      <c r="H76" s="1">
        <v>160.0</v>
      </c>
      <c r="I76" s="1">
        <v>20.36</v>
      </c>
      <c r="J76" s="1">
        <v>20.36</v>
      </c>
      <c r="K76" s="1" t="s">
        <v>43</v>
      </c>
      <c r="L76" s="1">
        <v>-160.0</v>
      </c>
      <c r="M76" s="1">
        <v>0.0</v>
      </c>
    </row>
    <row r="77">
      <c r="A77" s="1" t="s">
        <v>41</v>
      </c>
      <c r="B77" s="1" t="s">
        <v>42</v>
      </c>
      <c r="C77" s="1">
        <v>368.83</v>
      </c>
      <c r="D77" s="1">
        <v>376.7</v>
      </c>
      <c r="E77" s="1">
        <v>7.87</v>
      </c>
      <c r="F77" s="1">
        <v>0.0</v>
      </c>
      <c r="G77" s="1">
        <v>7.87</v>
      </c>
      <c r="H77" s="1">
        <v>160.0</v>
      </c>
      <c r="I77" s="1">
        <v>20.34</v>
      </c>
      <c r="J77" s="1">
        <v>20.34</v>
      </c>
      <c r="K77" s="1" t="s">
        <v>43</v>
      </c>
      <c r="L77" s="1">
        <v>-160.0</v>
      </c>
      <c r="M77" s="1">
        <v>0.0</v>
      </c>
    </row>
    <row r="78">
      <c r="A78" s="1" t="s">
        <v>41</v>
      </c>
      <c r="B78" s="1" t="s">
        <v>42</v>
      </c>
      <c r="C78" s="1">
        <v>376.79</v>
      </c>
      <c r="D78" s="1">
        <v>379.44</v>
      </c>
      <c r="E78" s="1">
        <v>2.65</v>
      </c>
      <c r="F78" s="1">
        <v>0.0</v>
      </c>
      <c r="G78" s="1">
        <v>2.64</v>
      </c>
      <c r="H78" s="1">
        <v>168.0</v>
      </c>
      <c r="I78" s="1">
        <v>63.5</v>
      </c>
      <c r="J78" s="1">
        <v>63.53</v>
      </c>
      <c r="K78" s="1" t="s">
        <v>44</v>
      </c>
      <c r="L78" s="1">
        <v>84.0</v>
      </c>
      <c r="M78" s="1">
        <v>84.0</v>
      </c>
    </row>
    <row r="79">
      <c r="A79" s="1" t="s">
        <v>41</v>
      </c>
      <c r="B79" s="1" t="s">
        <v>42</v>
      </c>
      <c r="C79" s="1">
        <v>379.59</v>
      </c>
      <c r="D79" s="1">
        <v>381.8</v>
      </c>
      <c r="E79" s="1">
        <v>2.21</v>
      </c>
      <c r="F79" s="1">
        <v>0.0</v>
      </c>
      <c r="G79" s="1">
        <v>2.21</v>
      </c>
      <c r="H79" s="1">
        <v>168.0</v>
      </c>
      <c r="I79" s="1">
        <v>76.04</v>
      </c>
      <c r="J79" s="1">
        <v>76.07</v>
      </c>
      <c r="K79" s="1" t="s">
        <v>44</v>
      </c>
      <c r="L79" s="1">
        <v>84.0</v>
      </c>
      <c r="M79" s="1">
        <v>84.0</v>
      </c>
    </row>
    <row r="80">
      <c r="A80" s="1" t="s">
        <v>41</v>
      </c>
      <c r="B80" s="1" t="s">
        <v>42</v>
      </c>
      <c r="C80" s="1">
        <v>382.09</v>
      </c>
      <c r="D80" s="1">
        <v>384.74</v>
      </c>
      <c r="E80" s="1">
        <v>2.66</v>
      </c>
      <c r="F80" s="1">
        <v>0.0</v>
      </c>
      <c r="G80" s="1">
        <v>2.65</v>
      </c>
      <c r="H80" s="1">
        <v>168.0</v>
      </c>
      <c r="I80" s="1">
        <v>63.26</v>
      </c>
      <c r="J80" s="1">
        <v>63.28</v>
      </c>
      <c r="K80" s="1" t="s">
        <v>44</v>
      </c>
      <c r="L80" s="1">
        <v>84.0</v>
      </c>
      <c r="M80" s="1">
        <v>84.0</v>
      </c>
    </row>
    <row r="81">
      <c r="A81" s="1" t="s">
        <v>41</v>
      </c>
      <c r="B81" s="1" t="s">
        <v>42</v>
      </c>
      <c r="C81" s="1">
        <v>384.93</v>
      </c>
      <c r="D81" s="1">
        <v>387.39</v>
      </c>
      <c r="E81" s="1">
        <v>2.46</v>
      </c>
      <c r="F81" s="1">
        <v>0.0</v>
      </c>
      <c r="G81" s="1">
        <v>2.46</v>
      </c>
      <c r="H81" s="1">
        <v>168.0</v>
      </c>
      <c r="I81" s="1">
        <v>68.24</v>
      </c>
      <c r="J81" s="1">
        <v>68.27</v>
      </c>
      <c r="K81" s="1" t="s">
        <v>44</v>
      </c>
      <c r="L81" s="1">
        <v>84.0</v>
      </c>
      <c r="M81" s="1">
        <v>84.0</v>
      </c>
    </row>
    <row r="82">
      <c r="A82" s="1" t="s">
        <v>41</v>
      </c>
      <c r="B82" s="1" t="s">
        <v>42</v>
      </c>
      <c r="C82" s="1">
        <v>387.59</v>
      </c>
      <c r="D82" s="1">
        <v>390.43</v>
      </c>
      <c r="E82" s="1">
        <v>2.84</v>
      </c>
      <c r="F82" s="1">
        <v>0.0</v>
      </c>
      <c r="G82" s="1">
        <v>2.84</v>
      </c>
      <c r="H82" s="1">
        <v>168.0</v>
      </c>
      <c r="I82" s="1">
        <v>59.23</v>
      </c>
      <c r="J82" s="1">
        <v>59.25</v>
      </c>
      <c r="K82" s="1" t="s">
        <v>44</v>
      </c>
      <c r="L82" s="1">
        <v>84.0</v>
      </c>
      <c r="M82" s="1">
        <v>84.0</v>
      </c>
    </row>
    <row r="83">
      <c r="A83" s="1" t="s">
        <v>41</v>
      </c>
      <c r="B83" s="1" t="s">
        <v>42</v>
      </c>
      <c r="C83" s="1">
        <v>390.71</v>
      </c>
      <c r="D83" s="1">
        <v>396.6</v>
      </c>
      <c r="E83" s="1">
        <v>5.89</v>
      </c>
      <c r="F83" s="1">
        <v>0.0</v>
      </c>
      <c r="G83" s="1">
        <v>5.89</v>
      </c>
      <c r="H83" s="1">
        <v>160.0</v>
      </c>
      <c r="I83" s="1">
        <v>27.18</v>
      </c>
      <c r="J83" s="1">
        <v>27.18</v>
      </c>
      <c r="K83" s="1" t="s">
        <v>43</v>
      </c>
      <c r="L83" s="1">
        <v>-160.0</v>
      </c>
      <c r="M83" s="1">
        <v>0.0</v>
      </c>
    </row>
    <row r="84">
      <c r="A84" s="1" t="s">
        <v>41</v>
      </c>
      <c r="B84" s="1" t="s">
        <v>42</v>
      </c>
      <c r="C84" s="1">
        <v>396.67</v>
      </c>
      <c r="D84" s="1">
        <v>404.46</v>
      </c>
      <c r="E84" s="1">
        <v>7.8</v>
      </c>
      <c r="F84" s="1">
        <v>0.0</v>
      </c>
      <c r="G84" s="1">
        <v>7.8</v>
      </c>
      <c r="H84" s="1">
        <v>160.0</v>
      </c>
      <c r="I84" s="1">
        <v>20.52</v>
      </c>
      <c r="J84" s="1">
        <v>20.52</v>
      </c>
      <c r="K84" s="1" t="s">
        <v>43</v>
      </c>
      <c r="L84" s="1">
        <v>-160.0</v>
      </c>
      <c r="M84" s="1">
        <v>0.0</v>
      </c>
    </row>
    <row r="85">
      <c r="A85" s="1" t="s">
        <v>41</v>
      </c>
      <c r="B85" s="1" t="s">
        <v>42</v>
      </c>
      <c r="C85" s="1">
        <v>404.58</v>
      </c>
      <c r="D85" s="1">
        <v>408.68</v>
      </c>
      <c r="E85" s="1">
        <v>4.11</v>
      </c>
      <c r="F85" s="1">
        <v>0.0</v>
      </c>
      <c r="G85" s="1">
        <v>4.11</v>
      </c>
      <c r="H85" s="1">
        <v>160.0</v>
      </c>
      <c r="I85" s="1">
        <v>38.94</v>
      </c>
      <c r="J85" s="1">
        <v>38.94</v>
      </c>
      <c r="K85" s="1" t="s">
        <v>43</v>
      </c>
      <c r="L85" s="1">
        <v>-160.0</v>
      </c>
      <c r="M85" s="1">
        <v>0.0</v>
      </c>
    </row>
    <row r="86">
      <c r="A86" s="1" t="s">
        <v>41</v>
      </c>
      <c r="B86" s="1" t="s">
        <v>42</v>
      </c>
      <c r="C86" s="1">
        <v>408.79</v>
      </c>
      <c r="D86" s="1">
        <v>416.06</v>
      </c>
      <c r="E86" s="1">
        <v>7.27</v>
      </c>
      <c r="F86" s="1">
        <v>0.0</v>
      </c>
      <c r="G86" s="1">
        <v>7.27</v>
      </c>
      <c r="H86" s="1">
        <v>160.0</v>
      </c>
      <c r="I86" s="1">
        <v>22.02</v>
      </c>
      <c r="J86" s="1">
        <v>22.02</v>
      </c>
      <c r="K86" s="1" t="s">
        <v>43</v>
      </c>
      <c r="L86" s="1">
        <v>-160.0</v>
      </c>
      <c r="M86" s="1">
        <v>0.0</v>
      </c>
    </row>
    <row r="87">
      <c r="A87" s="1" t="s">
        <v>41</v>
      </c>
      <c r="B87" s="1" t="s">
        <v>42</v>
      </c>
      <c r="C87" s="1">
        <v>416.1</v>
      </c>
      <c r="D87" s="1">
        <v>419.48</v>
      </c>
      <c r="E87" s="1">
        <v>3.38</v>
      </c>
      <c r="F87" s="1">
        <v>0.0</v>
      </c>
      <c r="G87" s="1">
        <v>3.38</v>
      </c>
      <c r="H87" s="1">
        <v>168.0</v>
      </c>
      <c r="I87" s="1">
        <v>49.75</v>
      </c>
      <c r="J87" s="1">
        <v>49.77</v>
      </c>
      <c r="K87" s="1" t="s">
        <v>44</v>
      </c>
      <c r="L87" s="1">
        <v>84.0</v>
      </c>
      <c r="M87" s="1">
        <v>84.0</v>
      </c>
    </row>
    <row r="88">
      <c r="A88" s="1" t="s">
        <v>41</v>
      </c>
      <c r="B88" s="1" t="s">
        <v>42</v>
      </c>
      <c r="C88" s="1">
        <v>420.08</v>
      </c>
      <c r="D88" s="1">
        <v>422.48</v>
      </c>
      <c r="E88" s="1">
        <v>2.39</v>
      </c>
      <c r="F88" s="1">
        <v>0.0</v>
      </c>
      <c r="G88" s="1">
        <v>2.39</v>
      </c>
      <c r="H88" s="1">
        <v>168.0</v>
      </c>
      <c r="I88" s="1">
        <v>70.16</v>
      </c>
      <c r="J88" s="1">
        <v>70.19</v>
      </c>
      <c r="K88" s="1" t="s">
        <v>44</v>
      </c>
      <c r="L88" s="1">
        <v>84.0</v>
      </c>
      <c r="M88" s="1">
        <v>84.0</v>
      </c>
    </row>
    <row r="89">
      <c r="A89" s="1" t="s">
        <v>41</v>
      </c>
      <c r="B89" s="1" t="s">
        <v>42</v>
      </c>
      <c r="C89" s="1">
        <v>422.7</v>
      </c>
      <c r="D89" s="1">
        <v>425.15</v>
      </c>
      <c r="E89" s="1">
        <v>2.45</v>
      </c>
      <c r="F89" s="1">
        <v>0.0</v>
      </c>
      <c r="G89" s="1">
        <v>2.44</v>
      </c>
      <c r="H89" s="1">
        <v>168.0</v>
      </c>
      <c r="I89" s="1">
        <v>68.7</v>
      </c>
      <c r="J89" s="1">
        <v>68.74</v>
      </c>
      <c r="K89" s="1" t="s">
        <v>44</v>
      </c>
      <c r="L89" s="1">
        <v>84.0</v>
      </c>
      <c r="M89" s="1">
        <v>84.0</v>
      </c>
    </row>
    <row r="90">
      <c r="A90" s="1" t="s">
        <v>41</v>
      </c>
      <c r="B90" s="1" t="s">
        <v>42</v>
      </c>
      <c r="C90" s="1">
        <v>425.46</v>
      </c>
      <c r="D90" s="1">
        <v>427.97</v>
      </c>
      <c r="E90" s="1">
        <v>2.51</v>
      </c>
      <c r="F90" s="1">
        <v>0.0</v>
      </c>
      <c r="G90" s="1">
        <v>2.51</v>
      </c>
      <c r="H90" s="1">
        <v>168.0</v>
      </c>
      <c r="I90" s="1">
        <v>66.8</v>
      </c>
      <c r="J90" s="1">
        <v>66.84</v>
      </c>
      <c r="K90" s="1" t="s">
        <v>44</v>
      </c>
      <c r="L90" s="1">
        <v>84.0</v>
      </c>
      <c r="M90" s="1">
        <v>84.0</v>
      </c>
    </row>
    <row r="91">
      <c r="A91" s="1" t="s">
        <v>41</v>
      </c>
      <c r="B91" s="1" t="s">
        <v>42</v>
      </c>
      <c r="C91" s="1">
        <v>428.14</v>
      </c>
      <c r="D91" s="1">
        <v>430.88</v>
      </c>
      <c r="E91" s="1">
        <v>2.74</v>
      </c>
      <c r="F91" s="1">
        <v>0.0</v>
      </c>
      <c r="G91" s="1">
        <v>2.74</v>
      </c>
      <c r="H91" s="1">
        <v>168.0</v>
      </c>
      <c r="I91" s="1">
        <v>61.38</v>
      </c>
      <c r="J91" s="1">
        <v>61.41</v>
      </c>
      <c r="K91" s="1" t="s">
        <v>44</v>
      </c>
      <c r="L91" s="1">
        <v>84.0</v>
      </c>
      <c r="M91" s="1">
        <v>84.0</v>
      </c>
    </row>
    <row r="92">
      <c r="A92" s="1" t="s">
        <v>41</v>
      </c>
      <c r="B92" s="1" t="s">
        <v>42</v>
      </c>
      <c r="C92" s="1">
        <v>431.07</v>
      </c>
      <c r="D92" s="1">
        <v>436.51</v>
      </c>
      <c r="E92" s="1">
        <v>5.44</v>
      </c>
      <c r="F92" s="1">
        <v>0.0</v>
      </c>
      <c r="G92" s="1">
        <v>5.44</v>
      </c>
      <c r="H92" s="1">
        <v>160.0</v>
      </c>
      <c r="I92" s="1">
        <v>29.39</v>
      </c>
      <c r="J92" s="1">
        <v>29.39</v>
      </c>
      <c r="K92" s="1" t="s">
        <v>43</v>
      </c>
      <c r="L92" s="1">
        <v>-160.0</v>
      </c>
      <c r="M92" s="1">
        <v>0.0</v>
      </c>
    </row>
    <row r="93">
      <c r="A93" s="1" t="s">
        <v>41</v>
      </c>
      <c r="B93" s="1" t="s">
        <v>42</v>
      </c>
      <c r="C93" s="1">
        <v>436.68</v>
      </c>
      <c r="D93" s="1">
        <v>444.9</v>
      </c>
      <c r="E93" s="1">
        <v>8.22</v>
      </c>
      <c r="F93" s="1">
        <v>0.0</v>
      </c>
      <c r="G93" s="1">
        <v>8.22</v>
      </c>
      <c r="H93" s="1">
        <v>160.0</v>
      </c>
      <c r="I93" s="1">
        <v>19.46</v>
      </c>
      <c r="J93" s="1">
        <v>19.46</v>
      </c>
      <c r="K93" s="1" t="s">
        <v>43</v>
      </c>
      <c r="L93" s="1">
        <v>-160.0</v>
      </c>
      <c r="M93" s="1">
        <v>0.0</v>
      </c>
    </row>
    <row r="94">
      <c r="A94" s="1" t="s">
        <v>41</v>
      </c>
      <c r="B94" s="1" t="s">
        <v>42</v>
      </c>
      <c r="C94" s="1">
        <v>445.07</v>
      </c>
      <c r="D94" s="1">
        <v>449.44</v>
      </c>
      <c r="E94" s="1">
        <v>4.37</v>
      </c>
      <c r="F94" s="1">
        <v>0.0</v>
      </c>
      <c r="G94" s="1">
        <v>4.37</v>
      </c>
      <c r="H94" s="1">
        <v>160.0</v>
      </c>
      <c r="I94" s="1">
        <v>36.61</v>
      </c>
      <c r="J94" s="1">
        <v>36.61</v>
      </c>
      <c r="K94" s="1" t="s">
        <v>43</v>
      </c>
      <c r="L94" s="1">
        <v>-160.0</v>
      </c>
      <c r="M94" s="1">
        <v>0.0</v>
      </c>
    </row>
    <row r="95">
      <c r="A95" s="1" t="s">
        <v>41</v>
      </c>
      <c r="B95" s="1" t="s">
        <v>42</v>
      </c>
      <c r="C95" s="1">
        <v>449.54</v>
      </c>
      <c r="D95" s="1">
        <v>454.74</v>
      </c>
      <c r="E95" s="1">
        <v>5.2</v>
      </c>
      <c r="F95" s="1">
        <v>0.0</v>
      </c>
      <c r="G95" s="1">
        <v>5.2</v>
      </c>
      <c r="H95" s="1">
        <v>160.0</v>
      </c>
      <c r="I95" s="1">
        <v>30.77</v>
      </c>
      <c r="J95" s="1">
        <v>30.77</v>
      </c>
      <c r="K95" s="1" t="s">
        <v>43</v>
      </c>
      <c r="L95" s="1">
        <v>-160.0</v>
      </c>
      <c r="M95" s="1">
        <v>0.0</v>
      </c>
    </row>
    <row r="96">
      <c r="A96" s="1" t="s">
        <v>41</v>
      </c>
      <c r="B96" s="1" t="s">
        <v>42</v>
      </c>
      <c r="C96" s="1">
        <v>454.77</v>
      </c>
      <c r="D96" s="1">
        <v>457.61</v>
      </c>
      <c r="E96" s="1">
        <v>2.84</v>
      </c>
      <c r="F96" s="1">
        <v>0.0</v>
      </c>
      <c r="G96" s="1">
        <v>2.84</v>
      </c>
      <c r="H96" s="1">
        <v>168.0</v>
      </c>
      <c r="I96" s="1">
        <v>59.06</v>
      </c>
      <c r="J96" s="1">
        <v>59.09</v>
      </c>
      <c r="K96" s="1" t="s">
        <v>44</v>
      </c>
      <c r="L96" s="1">
        <v>84.0</v>
      </c>
      <c r="M96" s="1">
        <v>84.0</v>
      </c>
    </row>
    <row r="97">
      <c r="A97" s="1" t="s">
        <v>41</v>
      </c>
      <c r="B97" s="1" t="s">
        <v>42</v>
      </c>
      <c r="C97" s="1">
        <v>457.92</v>
      </c>
      <c r="D97" s="1">
        <v>460.58</v>
      </c>
      <c r="E97" s="1">
        <v>2.67</v>
      </c>
      <c r="F97" s="1">
        <v>0.0</v>
      </c>
      <c r="G97" s="1">
        <v>2.67</v>
      </c>
      <c r="H97" s="1">
        <v>168.0</v>
      </c>
      <c r="I97" s="1">
        <v>62.99</v>
      </c>
      <c r="J97" s="1">
        <v>63.02</v>
      </c>
      <c r="K97" s="1" t="s">
        <v>44</v>
      </c>
      <c r="L97" s="1">
        <v>84.0</v>
      </c>
      <c r="M97" s="1">
        <v>84.0</v>
      </c>
    </row>
    <row r="98">
      <c r="A98" s="1" t="s">
        <v>41</v>
      </c>
      <c r="B98" s="1" t="s">
        <v>42</v>
      </c>
      <c r="C98" s="1">
        <v>460.74</v>
      </c>
      <c r="D98" s="1">
        <v>462.93</v>
      </c>
      <c r="E98" s="1">
        <v>2.19</v>
      </c>
      <c r="F98" s="1">
        <v>0.0</v>
      </c>
      <c r="G98" s="1">
        <v>2.18</v>
      </c>
      <c r="H98" s="1">
        <v>168.0</v>
      </c>
      <c r="I98" s="1">
        <v>76.89</v>
      </c>
      <c r="J98" s="1">
        <v>76.92</v>
      </c>
      <c r="K98" s="1" t="s">
        <v>44</v>
      </c>
      <c r="L98" s="1">
        <v>84.0</v>
      </c>
      <c r="M98" s="1">
        <v>84.0</v>
      </c>
    </row>
    <row r="99">
      <c r="A99" s="1" t="s">
        <v>41</v>
      </c>
      <c r="B99" s="1" t="s">
        <v>42</v>
      </c>
      <c r="C99" s="1">
        <v>463.16</v>
      </c>
      <c r="D99" s="1">
        <v>465.69</v>
      </c>
      <c r="E99" s="1">
        <v>2.53</v>
      </c>
      <c r="F99" s="1">
        <v>0.0</v>
      </c>
      <c r="G99" s="1">
        <v>2.53</v>
      </c>
      <c r="H99" s="1">
        <v>168.0</v>
      </c>
      <c r="I99" s="1">
        <v>66.42</v>
      </c>
      <c r="J99" s="1">
        <v>66.45</v>
      </c>
      <c r="K99" s="1" t="s">
        <v>44</v>
      </c>
      <c r="L99" s="1">
        <v>84.0</v>
      </c>
      <c r="M99" s="1">
        <v>84.0</v>
      </c>
    </row>
    <row r="100">
      <c r="A100" s="1" t="s">
        <v>41</v>
      </c>
      <c r="B100" s="1" t="s">
        <v>42</v>
      </c>
      <c r="C100" s="1">
        <v>466.11</v>
      </c>
      <c r="D100" s="1">
        <v>469.19</v>
      </c>
      <c r="E100" s="1">
        <v>3.09</v>
      </c>
      <c r="F100" s="1">
        <v>0.0</v>
      </c>
      <c r="G100" s="1">
        <v>3.09</v>
      </c>
      <c r="H100" s="1">
        <v>168.0</v>
      </c>
      <c r="I100" s="1">
        <v>54.43</v>
      </c>
      <c r="J100" s="1">
        <v>54.45</v>
      </c>
      <c r="K100" s="1" t="s">
        <v>44</v>
      </c>
      <c r="L100" s="1">
        <v>84.0</v>
      </c>
      <c r="M100" s="1">
        <v>84.0</v>
      </c>
    </row>
    <row r="101">
      <c r="A101" s="1" t="s">
        <v>41</v>
      </c>
      <c r="B101" s="1" t="s">
        <v>42</v>
      </c>
      <c r="C101" s="1">
        <v>469.3</v>
      </c>
      <c r="D101" s="1">
        <v>475.36</v>
      </c>
      <c r="E101" s="1">
        <v>6.06</v>
      </c>
      <c r="F101" s="1">
        <v>0.0</v>
      </c>
      <c r="G101" s="1">
        <v>6.06</v>
      </c>
      <c r="H101" s="1">
        <v>160.0</v>
      </c>
      <c r="I101" s="1">
        <v>26.42</v>
      </c>
      <c r="J101" s="1">
        <v>26.42</v>
      </c>
      <c r="K101" s="1" t="s">
        <v>43</v>
      </c>
      <c r="L101" s="1">
        <v>-160.0</v>
      </c>
      <c r="M101" s="1">
        <v>0.0</v>
      </c>
    </row>
    <row r="105">
      <c r="A105" s="77" t="s">
        <v>45</v>
      </c>
    </row>
    <row r="106">
      <c r="A106" s="78" t="s">
        <v>46</v>
      </c>
      <c r="B106" s="79"/>
      <c r="C106" s="79"/>
      <c r="D106" s="79"/>
      <c r="E106" s="80">
        <f t="shared" ref="E106:J106" si="1">SUMIF($K$2:$K$103,"superdense",E1:E103)</f>
        <v>193.44</v>
      </c>
      <c r="F106" s="80">
        <f t="shared" si="1"/>
        <v>0</v>
      </c>
      <c r="G106" s="80">
        <f t="shared" si="1"/>
        <v>193.38</v>
      </c>
      <c r="H106" s="80">
        <f t="shared" si="1"/>
        <v>9152</v>
      </c>
      <c r="I106" s="80">
        <f t="shared" si="1"/>
        <v>3145.37</v>
      </c>
      <c r="J106" s="80">
        <f t="shared" si="1"/>
        <v>3146.62</v>
      </c>
      <c r="K106" s="80"/>
      <c r="L106" s="80">
        <f>IFERROR(__xludf.DUMMYFUNCTION("SUM(FILTER(L$1:L$103,$K$1:$K$103=""superdense""))"),4620.0)</f>
        <v>4620</v>
      </c>
      <c r="M106" s="80">
        <f>IFERROR(__xludf.DUMMYFUNCTION("SUM(FILTER(M1:M103,$K$1:$K$103=""superdense""))"),4620.0)</f>
        <v>4620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2.650181818</v>
      </c>
      <c r="F107" s="80">
        <f t="shared" ref="F107:J107" si="2">AVERAGEIF($K$2:$K$103,"superdense",F2:F103)</f>
        <v>0</v>
      </c>
      <c r="G107" s="80">
        <f t="shared" si="2"/>
        <v>2.648909091</v>
      </c>
      <c r="H107" s="80">
        <f t="shared" si="2"/>
        <v>168</v>
      </c>
      <c r="I107" s="80">
        <f t="shared" si="2"/>
        <v>65.23781818</v>
      </c>
      <c r="J107" s="80">
        <f t="shared" si="2"/>
        <v>65.266</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IFERROR(__xludf.DUMMYFUNCTION("MAX(FILTER(E1:E103,$K$1:$K$103=""superdense""))"),4.15)</f>
        <v>4.15</v>
      </c>
      <c r="F108" s="81">
        <f>IFERROR(__xludf.DUMMYFUNCTION("MAX(FILTER(F1:F103,$K$1:$K$103=""superdense""))"),0.0)</f>
        <v>0</v>
      </c>
      <c r="G108" s="81">
        <f>IFERROR(__xludf.DUMMYFUNCTION("MAX(FILTER(G1:G103,$K$1:$K$103=""superdense""))"),4.15)</f>
        <v>4.15</v>
      </c>
      <c r="H108" s="81">
        <f>IFERROR(__xludf.DUMMYFUNCTION("MAX(FILTER(H1:H103,$K$1:$K$103=""superdense""))"),168.0)</f>
        <v>168</v>
      </c>
      <c r="I108" s="81">
        <f>IFERROR(__xludf.DUMMYFUNCTION("MAX(FILTER(I1:I103,$K$1:$K$103=""superdense""))"),100.6)</f>
        <v>100.6</v>
      </c>
      <c r="J108" s="81">
        <f>IFERROR(__xludf.DUMMYFUNCTION("MAX(FILTER(J1:J103,$K$1:$K$103=""superdense""))"),100.66)</f>
        <v>100.66</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IFERROR(__xludf.DUMMYFUNCTION("MIN(FILTER(E1:E103,$K$1:$K$103=""superdense""))"),1.67)</f>
        <v>1.67</v>
      </c>
      <c r="F109" s="82">
        <f>IFERROR(__xludf.DUMMYFUNCTION("MIN(FILTER(F1:F103,$K$1:$K$103=""superdense""))"),0.0)</f>
        <v>0</v>
      </c>
      <c r="G109" s="82">
        <f>IFERROR(__xludf.DUMMYFUNCTION("MIN(FILTER(G1:G103,$K$1:$K$103=""superdense""))"),1.67)</f>
        <v>1.67</v>
      </c>
      <c r="H109" s="82">
        <f>IFERROR(__xludf.DUMMYFUNCTION("MIN(FILTER(H1:H103,$K$1:$K$103=""superdense""))"),168.0)</f>
        <v>168</v>
      </c>
      <c r="I109" s="82">
        <f>IFERROR(__xludf.DUMMYFUNCTION("MIN(FILTER(I1:I103,$K1:$K103=""superdense""))"),40.46)</f>
        <v>40.46</v>
      </c>
      <c r="J109" s="82">
        <f>IFERROR(__xludf.DUMMYFUNCTION("MIN(FILTER(J1:J103,$K1:$K103=""superdense""))"),40.47)</f>
        <v>40.47</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IFERROR(__xludf.DUMMYFUNCTION("MEDIAN(FILTER(E1:E103,$K$1:$K$103=""superdense""))"),2.52)</f>
        <v>2.52</v>
      </c>
      <c r="F110" s="83">
        <f>IFERROR(__xludf.DUMMYFUNCTION("MEDIAN(FILTER(F1:F103,$K$1:$K$103=""superdense""))"),0.0)</f>
        <v>0</v>
      </c>
      <c r="G110" s="83">
        <f>IFERROR(__xludf.DUMMYFUNCTION("MEDIAN(FILTER(G1:G103,$K$1:$K$103=""superdense""))"),2.52)</f>
        <v>2.52</v>
      </c>
      <c r="H110" s="83">
        <f>IFERROR(__xludf.DUMMYFUNCTION("MEDIAN(FILTER(H1:H103,$K$1:$K$103=""superdense""))"),168.0)</f>
        <v>168</v>
      </c>
      <c r="I110" s="83">
        <f>IFERROR(__xludf.DUMMYFUNCTION("MEDIAN(FILTER(I1:I103,$K$1:$K$103=""superdense""))"),66.68)</f>
        <v>66.68</v>
      </c>
      <c r="J110" s="83">
        <f>IFERROR(__xludf.DUMMYFUNCTION("MEDIAN(FILTER(J1:J103,$K$1:$K$103=""superdense""))"),66.71)</f>
        <v>66.71</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IFERROR(__xludf.DUMMYFUNCTION("STDEV.S(FILTER(E1:E103,$K$1:$K$103=""superdense""))"),0.4681464273505431)</f>
        <v>0.4681464274</v>
      </c>
      <c r="F111" s="83">
        <f>IFERROR(__xludf.DUMMYFUNCTION("STDEV.S(FILTER(F1:F103,$K$1:$K$103=""superdense""))"),0.0)</f>
        <v>0</v>
      </c>
      <c r="G111" s="83">
        <f>IFERROR(__xludf.DUMMYFUNCTION("STDEV.S(FILTER(G1:G103,$K$1:$K$103=""superdense""))"),0.4681313234840583)</f>
        <v>0.4681313235</v>
      </c>
      <c r="H111" s="83">
        <f>IFERROR(__xludf.DUMMYFUNCTION("STDEV.S(FILTER(H1:H103,$K$1:$K$103=""superdense""))"),0.0)</f>
        <v>0</v>
      </c>
      <c r="I111" s="83">
        <f>IFERROR(__xludf.DUMMYFUNCTION("STDEV.S(FILTER(I1:I103,$K$1:$K$103=""superdense""))"),10.97481050050002)</f>
        <v>10.9748105</v>
      </c>
      <c r="J111" s="83">
        <f>IFERROR(__xludf.DUMMYFUNCTION("STDEV.S(FILTER(J1:J103,$K$1:$K$103=""superdense""))"),10.982578561150921)</f>
        <v>10.98257856</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7200</v>
      </c>
    </row>
    <row r="131">
      <c r="A131" s="77" t="s">
        <v>54</v>
      </c>
      <c r="B131" s="3">
        <f>SUM(H2:H103)-B130</f>
        <v>9240</v>
      </c>
    </row>
    <row r="132">
      <c r="A132" s="77" t="s">
        <v>55</v>
      </c>
      <c r="B132" s="3">
        <f>SUM(M2:M103)</f>
        <v>4620</v>
      </c>
    </row>
    <row r="133">
      <c r="A133" s="77" t="s">
        <v>56</v>
      </c>
      <c r="B133" s="3">
        <f>B131/B132</f>
        <v>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1.37</v>
      </c>
      <c r="D2" s="1">
        <v>10.7</v>
      </c>
      <c r="E2" s="1">
        <v>9.33</v>
      </c>
      <c r="F2" s="1">
        <v>0.0</v>
      </c>
      <c r="G2" s="1">
        <v>9.33</v>
      </c>
      <c r="H2" s="1">
        <v>160.0</v>
      </c>
      <c r="I2" s="1">
        <v>17.15</v>
      </c>
      <c r="J2" s="1">
        <v>17.15</v>
      </c>
      <c r="K2" s="1" t="s">
        <v>43</v>
      </c>
      <c r="L2" s="1">
        <v>-160.0</v>
      </c>
      <c r="M2" s="1">
        <v>0.0</v>
      </c>
    </row>
    <row r="3">
      <c r="A3" s="1" t="s">
        <v>41</v>
      </c>
      <c r="B3" s="1" t="s">
        <v>42</v>
      </c>
      <c r="C3" s="1">
        <v>10.76</v>
      </c>
      <c r="D3" s="1">
        <v>17.64</v>
      </c>
      <c r="E3" s="1">
        <v>6.88</v>
      </c>
      <c r="F3" s="1">
        <v>0.0</v>
      </c>
      <c r="G3" s="1">
        <v>6.88</v>
      </c>
      <c r="H3" s="1">
        <v>160.0</v>
      </c>
      <c r="I3" s="1">
        <v>23.25</v>
      </c>
      <c r="J3" s="1">
        <v>23.25</v>
      </c>
      <c r="K3" s="1" t="s">
        <v>43</v>
      </c>
      <c r="L3" s="1">
        <v>-160.0</v>
      </c>
      <c r="M3" s="1">
        <v>0.0</v>
      </c>
    </row>
    <row r="4">
      <c r="A4" s="1" t="s">
        <v>41</v>
      </c>
      <c r="B4" s="1" t="s">
        <v>42</v>
      </c>
      <c r="C4" s="1">
        <v>17.69</v>
      </c>
      <c r="D4" s="1">
        <v>26.25</v>
      </c>
      <c r="E4" s="1">
        <v>8.55</v>
      </c>
      <c r="F4" s="1">
        <v>0.0</v>
      </c>
      <c r="G4" s="1">
        <v>8.55</v>
      </c>
      <c r="H4" s="1">
        <v>160.0</v>
      </c>
      <c r="I4" s="1">
        <v>18.71</v>
      </c>
      <c r="J4" s="1">
        <v>18.71</v>
      </c>
      <c r="K4" s="1" t="s">
        <v>43</v>
      </c>
      <c r="L4" s="1">
        <v>-160.0</v>
      </c>
      <c r="M4" s="1">
        <v>0.0</v>
      </c>
    </row>
    <row r="5">
      <c r="A5" s="1" t="s">
        <v>41</v>
      </c>
      <c r="B5" s="1" t="s">
        <v>42</v>
      </c>
      <c r="C5" s="1">
        <v>26.26</v>
      </c>
      <c r="D5" s="1">
        <v>32.08</v>
      </c>
      <c r="E5" s="1">
        <v>5.82</v>
      </c>
      <c r="F5" s="1">
        <v>0.0</v>
      </c>
      <c r="G5" s="1">
        <v>5.82</v>
      </c>
      <c r="H5" s="1">
        <v>160.0</v>
      </c>
      <c r="I5" s="1">
        <v>27.49</v>
      </c>
      <c r="J5" s="1">
        <v>27.49</v>
      </c>
      <c r="K5" s="1" t="s">
        <v>43</v>
      </c>
      <c r="L5" s="1">
        <v>-160.0</v>
      </c>
      <c r="M5" s="1">
        <v>0.0</v>
      </c>
    </row>
    <row r="6">
      <c r="A6" s="1" t="s">
        <v>41</v>
      </c>
      <c r="B6" s="1" t="s">
        <v>42</v>
      </c>
      <c r="C6" s="1">
        <v>32.09</v>
      </c>
      <c r="D6" s="1">
        <v>38.34</v>
      </c>
      <c r="E6" s="1">
        <v>6.25</v>
      </c>
      <c r="F6" s="1">
        <v>0.0</v>
      </c>
      <c r="G6" s="1">
        <v>6.25</v>
      </c>
      <c r="H6" s="1">
        <v>160.0</v>
      </c>
      <c r="I6" s="1">
        <v>25.61</v>
      </c>
      <c r="J6" s="1">
        <v>25.61</v>
      </c>
      <c r="K6" s="1" t="s">
        <v>43</v>
      </c>
      <c r="L6" s="1">
        <v>-160.0</v>
      </c>
      <c r="M6" s="1">
        <v>0.0</v>
      </c>
    </row>
    <row r="7">
      <c r="A7" s="1" t="s">
        <v>41</v>
      </c>
      <c r="B7" s="1" t="s">
        <v>42</v>
      </c>
      <c r="C7" s="1">
        <v>38.46</v>
      </c>
      <c r="D7" s="1">
        <v>41.59</v>
      </c>
      <c r="E7" s="1">
        <v>3.13</v>
      </c>
      <c r="F7" s="1">
        <v>0.0</v>
      </c>
      <c r="G7" s="1">
        <v>3.13</v>
      </c>
      <c r="H7" s="1">
        <v>168.0</v>
      </c>
      <c r="I7" s="1">
        <v>53.71</v>
      </c>
      <c r="J7" s="1">
        <v>53.73</v>
      </c>
      <c r="K7" s="1" t="s">
        <v>44</v>
      </c>
      <c r="L7" s="1">
        <v>84.0</v>
      </c>
      <c r="M7" s="1">
        <v>84.0</v>
      </c>
    </row>
    <row r="8">
      <c r="A8" s="1" t="s">
        <v>41</v>
      </c>
      <c r="B8" s="1" t="s">
        <v>42</v>
      </c>
      <c r="C8" s="1">
        <v>42.24</v>
      </c>
      <c r="D8" s="1">
        <v>45.51</v>
      </c>
      <c r="E8" s="1">
        <v>3.27</v>
      </c>
      <c r="F8" s="1">
        <v>0.0</v>
      </c>
      <c r="G8" s="1">
        <v>3.27</v>
      </c>
      <c r="H8" s="1">
        <v>168.0</v>
      </c>
      <c r="I8" s="1">
        <v>51.37</v>
      </c>
      <c r="J8" s="1">
        <v>51.39</v>
      </c>
      <c r="K8" s="1" t="s">
        <v>44</v>
      </c>
      <c r="L8" s="1">
        <v>84.0</v>
      </c>
      <c r="M8" s="1">
        <v>84.0</v>
      </c>
    </row>
    <row r="9">
      <c r="A9" s="1" t="s">
        <v>41</v>
      </c>
      <c r="B9" s="1" t="s">
        <v>42</v>
      </c>
      <c r="C9" s="1">
        <v>45.72</v>
      </c>
      <c r="D9" s="1">
        <v>49.0</v>
      </c>
      <c r="E9" s="1">
        <v>3.28</v>
      </c>
      <c r="F9" s="1">
        <v>0.0</v>
      </c>
      <c r="G9" s="1">
        <v>3.28</v>
      </c>
      <c r="H9" s="1">
        <v>168.0</v>
      </c>
      <c r="I9" s="1">
        <v>51.22</v>
      </c>
      <c r="J9" s="1">
        <v>51.24</v>
      </c>
      <c r="K9" s="1" t="s">
        <v>44</v>
      </c>
      <c r="L9" s="1">
        <v>84.0</v>
      </c>
      <c r="M9" s="1">
        <v>84.0</v>
      </c>
    </row>
    <row r="10">
      <c r="A10" s="1" t="s">
        <v>41</v>
      </c>
      <c r="B10" s="1" t="s">
        <v>42</v>
      </c>
      <c r="C10" s="1">
        <v>49.15</v>
      </c>
      <c r="D10" s="1">
        <v>51.87</v>
      </c>
      <c r="E10" s="1">
        <v>2.71</v>
      </c>
      <c r="F10" s="1">
        <v>0.0</v>
      </c>
      <c r="G10" s="1">
        <v>2.71</v>
      </c>
      <c r="H10" s="1">
        <v>168.0</v>
      </c>
      <c r="I10" s="1">
        <v>61.91</v>
      </c>
      <c r="J10" s="1">
        <v>61.93</v>
      </c>
      <c r="K10" s="1" t="s">
        <v>44</v>
      </c>
      <c r="L10" s="1">
        <v>84.0</v>
      </c>
      <c r="M10" s="1">
        <v>84.0</v>
      </c>
    </row>
    <row r="11">
      <c r="A11" s="1" t="s">
        <v>41</v>
      </c>
      <c r="B11" s="1" t="s">
        <v>42</v>
      </c>
      <c r="C11" s="1">
        <v>51.99</v>
      </c>
      <c r="D11" s="1">
        <v>54.99</v>
      </c>
      <c r="E11" s="1">
        <v>3.0</v>
      </c>
      <c r="F11" s="1">
        <v>0.0</v>
      </c>
      <c r="G11" s="1">
        <v>3.0</v>
      </c>
      <c r="H11" s="1">
        <v>168.0</v>
      </c>
      <c r="I11" s="1">
        <v>55.94</v>
      </c>
      <c r="J11" s="1">
        <v>55.96</v>
      </c>
      <c r="K11" s="1" t="s">
        <v>44</v>
      </c>
      <c r="L11" s="1">
        <v>84.0</v>
      </c>
      <c r="M11" s="1">
        <v>84.0</v>
      </c>
    </row>
    <row r="12">
      <c r="A12" s="1" t="s">
        <v>41</v>
      </c>
      <c r="B12" s="1" t="s">
        <v>42</v>
      </c>
      <c r="C12" s="1">
        <v>55.17</v>
      </c>
      <c r="D12" s="1">
        <v>62.54</v>
      </c>
      <c r="E12" s="1">
        <v>7.37</v>
      </c>
      <c r="F12" s="1">
        <v>0.0</v>
      </c>
      <c r="G12" s="1">
        <v>7.37</v>
      </c>
      <c r="H12" s="1">
        <v>160.0</v>
      </c>
      <c r="I12" s="1">
        <v>21.71</v>
      </c>
      <c r="J12" s="1">
        <v>21.71</v>
      </c>
      <c r="K12" s="1" t="s">
        <v>43</v>
      </c>
      <c r="L12" s="1">
        <v>-160.0</v>
      </c>
      <c r="M12" s="1">
        <v>0.0</v>
      </c>
    </row>
    <row r="13">
      <c r="A13" s="1" t="s">
        <v>41</v>
      </c>
      <c r="B13" s="1" t="s">
        <v>42</v>
      </c>
      <c r="C13" s="1">
        <v>62.57</v>
      </c>
      <c r="D13" s="1">
        <v>69.25</v>
      </c>
      <c r="E13" s="1">
        <v>6.68</v>
      </c>
      <c r="F13" s="1">
        <v>0.0</v>
      </c>
      <c r="G13" s="1">
        <v>6.68</v>
      </c>
      <c r="H13" s="1">
        <v>160.0</v>
      </c>
      <c r="I13" s="1">
        <v>23.97</v>
      </c>
      <c r="J13" s="1">
        <v>23.97</v>
      </c>
      <c r="K13" s="1" t="s">
        <v>43</v>
      </c>
      <c r="L13" s="1">
        <v>-160.0</v>
      </c>
      <c r="M13" s="1">
        <v>0.0</v>
      </c>
    </row>
    <row r="14">
      <c r="A14" s="1" t="s">
        <v>41</v>
      </c>
      <c r="B14" s="1" t="s">
        <v>42</v>
      </c>
      <c r="C14" s="1">
        <v>69.39</v>
      </c>
      <c r="D14" s="1">
        <v>79.1</v>
      </c>
      <c r="E14" s="1">
        <v>9.71</v>
      </c>
      <c r="F14" s="1">
        <v>0.0</v>
      </c>
      <c r="G14" s="1">
        <v>9.71</v>
      </c>
      <c r="H14" s="1">
        <v>160.0</v>
      </c>
      <c r="I14" s="1">
        <v>16.47</v>
      </c>
      <c r="J14" s="1">
        <v>16.47</v>
      </c>
      <c r="K14" s="1" t="s">
        <v>43</v>
      </c>
      <c r="L14" s="1">
        <v>-160.0</v>
      </c>
      <c r="M14" s="1">
        <v>0.0</v>
      </c>
    </row>
    <row r="15">
      <c r="A15" s="1" t="s">
        <v>41</v>
      </c>
      <c r="B15" s="1" t="s">
        <v>42</v>
      </c>
      <c r="C15" s="1">
        <v>79.16</v>
      </c>
      <c r="D15" s="1">
        <v>85.12</v>
      </c>
      <c r="E15" s="1">
        <v>5.96</v>
      </c>
      <c r="F15" s="1">
        <v>0.0</v>
      </c>
      <c r="G15" s="1">
        <v>5.96</v>
      </c>
      <c r="H15" s="1">
        <v>160.0</v>
      </c>
      <c r="I15" s="1">
        <v>26.85</v>
      </c>
      <c r="J15" s="1">
        <v>26.85</v>
      </c>
      <c r="K15" s="1" t="s">
        <v>43</v>
      </c>
      <c r="L15" s="1">
        <v>-160.0</v>
      </c>
      <c r="M15" s="1">
        <v>0.0</v>
      </c>
    </row>
    <row r="16">
      <c r="A16" s="1" t="s">
        <v>41</v>
      </c>
      <c r="B16" s="1" t="s">
        <v>42</v>
      </c>
      <c r="C16" s="1">
        <v>85.26</v>
      </c>
      <c r="D16" s="1">
        <v>92.09</v>
      </c>
      <c r="E16" s="1">
        <v>6.83</v>
      </c>
      <c r="F16" s="1">
        <v>0.0</v>
      </c>
      <c r="G16" s="1">
        <v>6.83</v>
      </c>
      <c r="H16" s="1">
        <v>160.0</v>
      </c>
      <c r="I16" s="1">
        <v>23.44</v>
      </c>
      <c r="J16" s="1">
        <v>23.44</v>
      </c>
      <c r="K16" s="1" t="s">
        <v>43</v>
      </c>
      <c r="L16" s="1">
        <v>-160.0</v>
      </c>
      <c r="M16" s="1">
        <v>0.0</v>
      </c>
    </row>
    <row r="17">
      <c r="A17" s="1" t="s">
        <v>41</v>
      </c>
      <c r="B17" s="1" t="s">
        <v>42</v>
      </c>
      <c r="C17" s="1">
        <v>92.13</v>
      </c>
      <c r="D17" s="1">
        <v>94.68</v>
      </c>
      <c r="E17" s="1">
        <v>2.55</v>
      </c>
      <c r="F17" s="1">
        <v>0.0</v>
      </c>
      <c r="G17" s="1">
        <v>2.55</v>
      </c>
      <c r="H17" s="1">
        <v>168.0</v>
      </c>
      <c r="I17" s="1">
        <v>65.9</v>
      </c>
      <c r="J17" s="1">
        <v>65.93</v>
      </c>
      <c r="K17" s="1" t="s">
        <v>44</v>
      </c>
      <c r="L17" s="1">
        <v>84.0</v>
      </c>
      <c r="M17" s="1">
        <v>84.0</v>
      </c>
    </row>
    <row r="18">
      <c r="A18" s="1" t="s">
        <v>41</v>
      </c>
      <c r="B18" s="1" t="s">
        <v>42</v>
      </c>
      <c r="C18" s="1">
        <v>94.86</v>
      </c>
      <c r="D18" s="1">
        <v>97.16</v>
      </c>
      <c r="E18" s="1">
        <v>2.3</v>
      </c>
      <c r="F18" s="1">
        <v>0.0</v>
      </c>
      <c r="G18" s="1">
        <v>2.3</v>
      </c>
      <c r="H18" s="1">
        <v>168.0</v>
      </c>
      <c r="I18" s="1">
        <v>72.99</v>
      </c>
      <c r="J18" s="1">
        <v>73.02</v>
      </c>
      <c r="K18" s="1" t="s">
        <v>44</v>
      </c>
      <c r="L18" s="1">
        <v>84.0</v>
      </c>
      <c r="M18" s="1">
        <v>84.0</v>
      </c>
    </row>
    <row r="19">
      <c r="A19" s="1" t="s">
        <v>41</v>
      </c>
      <c r="B19" s="1" t="s">
        <v>42</v>
      </c>
      <c r="C19" s="1">
        <v>97.28</v>
      </c>
      <c r="D19" s="1">
        <v>99.3</v>
      </c>
      <c r="E19" s="1">
        <v>2.02</v>
      </c>
      <c r="F19" s="1">
        <v>0.0</v>
      </c>
      <c r="G19" s="1">
        <v>2.02</v>
      </c>
      <c r="H19" s="1">
        <v>168.0</v>
      </c>
      <c r="I19" s="1">
        <v>83.27</v>
      </c>
      <c r="J19" s="1">
        <v>83.31</v>
      </c>
      <c r="K19" s="1" t="s">
        <v>44</v>
      </c>
      <c r="L19" s="1">
        <v>84.0</v>
      </c>
      <c r="M19" s="1">
        <v>84.0</v>
      </c>
    </row>
    <row r="20">
      <c r="A20" s="1" t="s">
        <v>41</v>
      </c>
      <c r="B20" s="1" t="s">
        <v>42</v>
      </c>
      <c r="C20" s="1">
        <v>99.7</v>
      </c>
      <c r="D20" s="1">
        <v>102.23</v>
      </c>
      <c r="E20" s="1">
        <v>2.53</v>
      </c>
      <c r="F20" s="1">
        <v>0.0</v>
      </c>
      <c r="G20" s="1">
        <v>2.53</v>
      </c>
      <c r="H20" s="1">
        <v>168.0</v>
      </c>
      <c r="I20" s="1">
        <v>66.34</v>
      </c>
      <c r="J20" s="1">
        <v>66.37</v>
      </c>
      <c r="K20" s="1" t="s">
        <v>44</v>
      </c>
      <c r="L20" s="1">
        <v>84.0</v>
      </c>
      <c r="M20" s="1">
        <v>84.0</v>
      </c>
    </row>
    <row r="21">
      <c r="A21" s="1" t="s">
        <v>41</v>
      </c>
      <c r="B21" s="1" t="s">
        <v>42</v>
      </c>
      <c r="C21" s="1">
        <v>102.35</v>
      </c>
      <c r="D21" s="1">
        <v>105.69</v>
      </c>
      <c r="E21" s="1">
        <v>3.33</v>
      </c>
      <c r="F21" s="1">
        <v>0.0</v>
      </c>
      <c r="G21" s="1">
        <v>3.33</v>
      </c>
      <c r="H21" s="1">
        <v>168.0</v>
      </c>
      <c r="I21" s="1">
        <v>50.4</v>
      </c>
      <c r="J21" s="1">
        <v>50.42</v>
      </c>
      <c r="K21" s="1" t="s">
        <v>44</v>
      </c>
      <c r="L21" s="1">
        <v>84.0</v>
      </c>
      <c r="M21" s="1">
        <v>84.0</v>
      </c>
    </row>
    <row r="22">
      <c r="A22" s="1" t="s">
        <v>41</v>
      </c>
      <c r="B22" s="1" t="s">
        <v>42</v>
      </c>
      <c r="C22" s="1">
        <v>105.87</v>
      </c>
      <c r="D22" s="1">
        <v>111.6</v>
      </c>
      <c r="E22" s="1">
        <v>5.73</v>
      </c>
      <c r="F22" s="1">
        <v>0.0</v>
      </c>
      <c r="G22" s="1">
        <v>5.73</v>
      </c>
      <c r="H22" s="1">
        <v>160.0</v>
      </c>
      <c r="I22" s="1">
        <v>27.92</v>
      </c>
      <c r="J22" s="1">
        <v>27.92</v>
      </c>
      <c r="K22" s="1" t="s">
        <v>43</v>
      </c>
      <c r="L22" s="1">
        <v>-160.0</v>
      </c>
      <c r="M22" s="1">
        <v>0.0</v>
      </c>
    </row>
    <row r="23">
      <c r="A23" s="1" t="s">
        <v>41</v>
      </c>
      <c r="B23" s="1" t="s">
        <v>42</v>
      </c>
      <c r="C23" s="1">
        <v>111.67</v>
      </c>
      <c r="D23" s="1">
        <v>118.29</v>
      </c>
      <c r="E23" s="1">
        <v>6.62</v>
      </c>
      <c r="F23" s="1">
        <v>0.0</v>
      </c>
      <c r="G23" s="1">
        <v>6.62</v>
      </c>
      <c r="H23" s="1">
        <v>160.0</v>
      </c>
      <c r="I23" s="1">
        <v>24.17</v>
      </c>
      <c r="J23" s="1">
        <v>24.17</v>
      </c>
      <c r="K23" s="1" t="s">
        <v>43</v>
      </c>
      <c r="L23" s="1">
        <v>-160.0</v>
      </c>
      <c r="M23" s="1">
        <v>0.0</v>
      </c>
    </row>
    <row r="24">
      <c r="A24" s="1" t="s">
        <v>41</v>
      </c>
      <c r="B24" s="1" t="s">
        <v>42</v>
      </c>
      <c r="C24" s="1">
        <v>118.31</v>
      </c>
      <c r="D24" s="1">
        <v>123.2</v>
      </c>
      <c r="E24" s="1">
        <v>4.9</v>
      </c>
      <c r="F24" s="1">
        <v>0.0</v>
      </c>
      <c r="G24" s="1">
        <v>4.9</v>
      </c>
      <c r="H24" s="1">
        <v>160.0</v>
      </c>
      <c r="I24" s="1">
        <v>32.69</v>
      </c>
      <c r="J24" s="1">
        <v>32.69</v>
      </c>
      <c r="K24" s="1" t="s">
        <v>43</v>
      </c>
      <c r="L24" s="1">
        <v>-160.0</v>
      </c>
      <c r="M24" s="1">
        <v>0.0</v>
      </c>
    </row>
    <row r="25">
      <c r="A25" s="1" t="s">
        <v>41</v>
      </c>
      <c r="B25" s="1" t="s">
        <v>42</v>
      </c>
      <c r="C25" s="1">
        <v>123.37</v>
      </c>
      <c r="D25" s="1">
        <v>128.76</v>
      </c>
      <c r="E25" s="1">
        <v>5.4</v>
      </c>
      <c r="F25" s="1">
        <v>0.0</v>
      </c>
      <c r="G25" s="1">
        <v>5.4</v>
      </c>
      <c r="H25" s="1">
        <v>160.0</v>
      </c>
      <c r="I25" s="1">
        <v>29.64</v>
      </c>
      <c r="J25" s="1">
        <v>29.64</v>
      </c>
      <c r="K25" s="1" t="s">
        <v>43</v>
      </c>
      <c r="L25" s="1">
        <v>-160.0</v>
      </c>
      <c r="M25" s="1">
        <v>0.0</v>
      </c>
    </row>
    <row r="26">
      <c r="A26" s="1" t="s">
        <v>41</v>
      </c>
      <c r="B26" s="1" t="s">
        <v>42</v>
      </c>
      <c r="C26" s="1">
        <v>129.49</v>
      </c>
      <c r="D26" s="1">
        <v>136.29</v>
      </c>
      <c r="E26" s="1">
        <v>6.8</v>
      </c>
      <c r="F26" s="1">
        <v>0.0</v>
      </c>
      <c r="G26" s="1">
        <v>6.8</v>
      </c>
      <c r="H26" s="1">
        <v>160.0</v>
      </c>
      <c r="I26" s="1">
        <v>23.53</v>
      </c>
      <c r="J26" s="1">
        <v>23.53</v>
      </c>
      <c r="K26" s="1" t="s">
        <v>43</v>
      </c>
      <c r="L26" s="1">
        <v>-160.0</v>
      </c>
      <c r="M26" s="1">
        <v>0.0</v>
      </c>
    </row>
    <row r="27">
      <c r="A27" s="1" t="s">
        <v>41</v>
      </c>
      <c r="B27" s="1" t="s">
        <v>42</v>
      </c>
      <c r="C27" s="1">
        <v>136.31</v>
      </c>
      <c r="D27" s="1">
        <v>140.2</v>
      </c>
      <c r="E27" s="1">
        <v>3.89</v>
      </c>
      <c r="F27" s="1">
        <v>0.0</v>
      </c>
      <c r="G27" s="1">
        <v>3.89</v>
      </c>
      <c r="H27" s="1">
        <v>168.0</v>
      </c>
      <c r="I27" s="1">
        <v>43.18</v>
      </c>
      <c r="J27" s="1">
        <v>43.19</v>
      </c>
      <c r="K27" s="1" t="s">
        <v>44</v>
      </c>
      <c r="L27" s="1">
        <v>84.0</v>
      </c>
      <c r="M27" s="1">
        <v>84.0</v>
      </c>
    </row>
    <row r="28">
      <c r="A28" s="1" t="s">
        <v>41</v>
      </c>
      <c r="B28" s="1" t="s">
        <v>42</v>
      </c>
      <c r="C28" s="1">
        <v>140.34</v>
      </c>
      <c r="D28" s="1">
        <v>142.62</v>
      </c>
      <c r="E28" s="1">
        <v>2.28</v>
      </c>
      <c r="F28" s="1">
        <v>0.0</v>
      </c>
      <c r="G28" s="1">
        <v>2.28</v>
      </c>
      <c r="H28" s="1">
        <v>168.0</v>
      </c>
      <c r="I28" s="1">
        <v>73.65</v>
      </c>
      <c r="J28" s="1">
        <v>73.68</v>
      </c>
      <c r="K28" s="1" t="s">
        <v>44</v>
      </c>
      <c r="L28" s="1">
        <v>84.0</v>
      </c>
      <c r="M28" s="1">
        <v>84.0</v>
      </c>
    </row>
    <row r="29">
      <c r="A29" s="1" t="s">
        <v>41</v>
      </c>
      <c r="B29" s="1" t="s">
        <v>42</v>
      </c>
      <c r="C29" s="1">
        <v>142.85</v>
      </c>
      <c r="D29" s="1">
        <v>144.88</v>
      </c>
      <c r="E29" s="1">
        <v>2.03</v>
      </c>
      <c r="F29" s="1">
        <v>0.0</v>
      </c>
      <c r="G29" s="1">
        <v>2.03</v>
      </c>
      <c r="H29" s="1">
        <v>168.0</v>
      </c>
      <c r="I29" s="1">
        <v>82.76</v>
      </c>
      <c r="J29" s="1">
        <v>82.81</v>
      </c>
      <c r="K29" s="1" t="s">
        <v>44</v>
      </c>
      <c r="L29" s="1">
        <v>84.0</v>
      </c>
      <c r="M29" s="1">
        <v>84.0</v>
      </c>
    </row>
    <row r="30">
      <c r="A30" s="1" t="s">
        <v>41</v>
      </c>
      <c r="B30" s="1" t="s">
        <v>42</v>
      </c>
      <c r="C30" s="1">
        <v>145.24</v>
      </c>
      <c r="D30" s="1">
        <v>147.62</v>
      </c>
      <c r="E30" s="1">
        <v>2.38</v>
      </c>
      <c r="F30" s="1">
        <v>0.0</v>
      </c>
      <c r="G30" s="1">
        <v>2.38</v>
      </c>
      <c r="H30" s="1">
        <v>168.0</v>
      </c>
      <c r="I30" s="1">
        <v>70.61</v>
      </c>
      <c r="J30" s="1">
        <v>70.64</v>
      </c>
      <c r="K30" s="1" t="s">
        <v>44</v>
      </c>
      <c r="L30" s="1">
        <v>84.0</v>
      </c>
      <c r="M30" s="1">
        <v>84.0</v>
      </c>
    </row>
    <row r="31">
      <c r="A31" s="1" t="s">
        <v>41</v>
      </c>
      <c r="B31" s="1" t="s">
        <v>42</v>
      </c>
      <c r="C31" s="1">
        <v>147.79</v>
      </c>
      <c r="D31" s="1">
        <v>151.68</v>
      </c>
      <c r="E31" s="1">
        <v>3.89</v>
      </c>
      <c r="F31" s="1">
        <v>0.0</v>
      </c>
      <c r="G31" s="1">
        <v>3.89</v>
      </c>
      <c r="H31" s="1">
        <v>168.0</v>
      </c>
      <c r="I31" s="1">
        <v>43.19</v>
      </c>
      <c r="J31" s="1">
        <v>43.2</v>
      </c>
      <c r="K31" s="1" t="s">
        <v>44</v>
      </c>
      <c r="L31" s="1">
        <v>84.0</v>
      </c>
      <c r="M31" s="1">
        <v>84.0</v>
      </c>
    </row>
    <row r="32">
      <c r="A32" s="1" t="s">
        <v>41</v>
      </c>
      <c r="B32" s="1" t="s">
        <v>42</v>
      </c>
      <c r="C32" s="1">
        <v>151.89</v>
      </c>
      <c r="D32" s="1">
        <v>158.13</v>
      </c>
      <c r="E32" s="1">
        <v>6.24</v>
      </c>
      <c r="F32" s="1">
        <v>0.0</v>
      </c>
      <c r="G32" s="1">
        <v>6.24</v>
      </c>
      <c r="H32" s="1">
        <v>160.0</v>
      </c>
      <c r="I32" s="1">
        <v>25.66</v>
      </c>
      <c r="J32" s="1">
        <v>25.66</v>
      </c>
      <c r="K32" s="1" t="s">
        <v>43</v>
      </c>
      <c r="L32" s="1">
        <v>-160.0</v>
      </c>
      <c r="M32" s="1">
        <v>0.0</v>
      </c>
    </row>
    <row r="33">
      <c r="A33" s="1" t="s">
        <v>41</v>
      </c>
      <c r="B33" s="1" t="s">
        <v>42</v>
      </c>
      <c r="C33" s="1">
        <v>158.41</v>
      </c>
      <c r="D33" s="1">
        <v>168.11</v>
      </c>
      <c r="E33" s="1">
        <v>9.7</v>
      </c>
      <c r="F33" s="1">
        <v>0.0</v>
      </c>
      <c r="G33" s="1">
        <v>9.7</v>
      </c>
      <c r="H33" s="1">
        <v>160.0</v>
      </c>
      <c r="I33" s="1">
        <v>16.49</v>
      </c>
      <c r="J33" s="1">
        <v>16.49</v>
      </c>
      <c r="K33" s="1" t="s">
        <v>43</v>
      </c>
      <c r="L33" s="1">
        <v>-160.0</v>
      </c>
      <c r="M33" s="1">
        <v>0.0</v>
      </c>
    </row>
    <row r="34">
      <c r="A34" s="1" t="s">
        <v>41</v>
      </c>
      <c r="B34" s="1" t="s">
        <v>42</v>
      </c>
      <c r="C34" s="1">
        <v>168.16</v>
      </c>
      <c r="D34" s="1">
        <v>174.52</v>
      </c>
      <c r="E34" s="1">
        <v>6.35</v>
      </c>
      <c r="F34" s="1">
        <v>0.0</v>
      </c>
      <c r="G34" s="1">
        <v>6.35</v>
      </c>
      <c r="H34" s="1">
        <v>160.0</v>
      </c>
      <c r="I34" s="1">
        <v>25.18</v>
      </c>
      <c r="J34" s="1">
        <v>25.18</v>
      </c>
      <c r="K34" s="1" t="s">
        <v>43</v>
      </c>
      <c r="L34" s="1">
        <v>-160.0</v>
      </c>
      <c r="M34" s="1">
        <v>0.0</v>
      </c>
    </row>
    <row r="35">
      <c r="A35" s="1" t="s">
        <v>41</v>
      </c>
      <c r="B35" s="1" t="s">
        <v>42</v>
      </c>
      <c r="C35" s="1">
        <v>174.56</v>
      </c>
      <c r="D35" s="1">
        <v>182.8</v>
      </c>
      <c r="E35" s="1">
        <v>8.24</v>
      </c>
      <c r="F35" s="1">
        <v>0.0</v>
      </c>
      <c r="G35" s="1">
        <v>8.24</v>
      </c>
      <c r="H35" s="1">
        <v>160.0</v>
      </c>
      <c r="I35" s="1">
        <v>19.43</v>
      </c>
      <c r="J35" s="1">
        <v>19.43</v>
      </c>
      <c r="K35" s="1" t="s">
        <v>43</v>
      </c>
      <c r="L35" s="1">
        <v>-160.0</v>
      </c>
      <c r="M35" s="1">
        <v>0.0</v>
      </c>
    </row>
    <row r="36">
      <c r="A36" s="1" t="s">
        <v>41</v>
      </c>
      <c r="B36" s="1" t="s">
        <v>42</v>
      </c>
      <c r="C36" s="1">
        <v>182.9</v>
      </c>
      <c r="D36" s="1">
        <v>188.28</v>
      </c>
      <c r="E36" s="1">
        <v>5.39</v>
      </c>
      <c r="F36" s="1">
        <v>0.0</v>
      </c>
      <c r="G36" s="1">
        <v>5.39</v>
      </c>
      <c r="H36" s="1">
        <v>160.0</v>
      </c>
      <c r="I36" s="1">
        <v>29.7</v>
      </c>
      <c r="J36" s="1">
        <v>29.7</v>
      </c>
      <c r="K36" s="1" t="s">
        <v>43</v>
      </c>
      <c r="L36" s="1">
        <v>-160.0</v>
      </c>
      <c r="M36" s="1">
        <v>0.0</v>
      </c>
    </row>
    <row r="37">
      <c r="A37" s="1" t="s">
        <v>41</v>
      </c>
      <c r="B37" s="1" t="s">
        <v>42</v>
      </c>
      <c r="C37" s="1">
        <v>188.35</v>
      </c>
      <c r="D37" s="1">
        <v>191.28</v>
      </c>
      <c r="E37" s="1">
        <v>2.93</v>
      </c>
      <c r="F37" s="1">
        <v>0.0</v>
      </c>
      <c r="G37" s="1">
        <v>2.92</v>
      </c>
      <c r="H37" s="1">
        <v>168.0</v>
      </c>
      <c r="I37" s="1">
        <v>57.42</v>
      </c>
      <c r="J37" s="1">
        <v>57.44</v>
      </c>
      <c r="K37" s="1" t="s">
        <v>44</v>
      </c>
      <c r="L37" s="1">
        <v>84.0</v>
      </c>
      <c r="M37" s="1">
        <v>84.0</v>
      </c>
    </row>
    <row r="38">
      <c r="A38" s="1" t="s">
        <v>41</v>
      </c>
      <c r="B38" s="1" t="s">
        <v>42</v>
      </c>
      <c r="C38" s="1">
        <v>192.16</v>
      </c>
      <c r="D38" s="1">
        <v>194.75</v>
      </c>
      <c r="E38" s="1">
        <v>2.59</v>
      </c>
      <c r="F38" s="1">
        <v>0.0</v>
      </c>
      <c r="G38" s="1">
        <v>2.59</v>
      </c>
      <c r="H38" s="1">
        <v>168.0</v>
      </c>
      <c r="I38" s="1">
        <v>64.77</v>
      </c>
      <c r="J38" s="1">
        <v>64.8</v>
      </c>
      <c r="K38" s="1" t="s">
        <v>44</v>
      </c>
      <c r="L38" s="1">
        <v>84.0</v>
      </c>
      <c r="M38" s="1">
        <v>84.0</v>
      </c>
    </row>
    <row r="39">
      <c r="A39" s="1" t="s">
        <v>41</v>
      </c>
      <c r="B39" s="1" t="s">
        <v>42</v>
      </c>
      <c r="C39" s="1">
        <v>195.16</v>
      </c>
      <c r="D39" s="1">
        <v>198.31</v>
      </c>
      <c r="E39" s="1">
        <v>3.15</v>
      </c>
      <c r="F39" s="1">
        <v>0.0</v>
      </c>
      <c r="G39" s="1">
        <v>3.15</v>
      </c>
      <c r="H39" s="1">
        <v>168.0</v>
      </c>
      <c r="I39" s="1">
        <v>53.39</v>
      </c>
      <c r="J39" s="1">
        <v>53.4</v>
      </c>
      <c r="K39" s="1" t="s">
        <v>44</v>
      </c>
      <c r="L39" s="1">
        <v>84.0</v>
      </c>
      <c r="M39" s="1">
        <v>84.0</v>
      </c>
    </row>
    <row r="40">
      <c r="A40" s="1" t="s">
        <v>41</v>
      </c>
      <c r="B40" s="1" t="s">
        <v>42</v>
      </c>
      <c r="C40" s="1">
        <v>198.54</v>
      </c>
      <c r="D40" s="1">
        <v>200.83</v>
      </c>
      <c r="E40" s="1">
        <v>2.29</v>
      </c>
      <c r="F40" s="1">
        <v>0.0</v>
      </c>
      <c r="G40" s="1">
        <v>2.29</v>
      </c>
      <c r="H40" s="1">
        <v>168.0</v>
      </c>
      <c r="I40" s="1">
        <v>73.31</v>
      </c>
      <c r="J40" s="1">
        <v>73.34</v>
      </c>
      <c r="K40" s="1" t="s">
        <v>44</v>
      </c>
      <c r="L40" s="1">
        <v>84.0</v>
      </c>
      <c r="M40" s="1">
        <v>84.0</v>
      </c>
    </row>
    <row r="41">
      <c r="A41" s="1" t="s">
        <v>41</v>
      </c>
      <c r="B41" s="1" t="s">
        <v>42</v>
      </c>
      <c r="C41" s="1">
        <v>200.95</v>
      </c>
      <c r="D41" s="1">
        <v>202.86</v>
      </c>
      <c r="E41" s="1">
        <v>1.92</v>
      </c>
      <c r="F41" s="1">
        <v>0.0</v>
      </c>
      <c r="G41" s="1">
        <v>1.92</v>
      </c>
      <c r="H41" s="1">
        <v>168.0</v>
      </c>
      <c r="I41" s="1">
        <v>87.61</v>
      </c>
      <c r="J41" s="1">
        <v>87.66</v>
      </c>
      <c r="K41" s="1" t="s">
        <v>44</v>
      </c>
      <c r="L41" s="1">
        <v>84.0</v>
      </c>
      <c r="M41" s="1">
        <v>84.0</v>
      </c>
    </row>
    <row r="42">
      <c r="A42" s="1" t="s">
        <v>41</v>
      </c>
      <c r="B42" s="1" t="s">
        <v>42</v>
      </c>
      <c r="C42" s="1">
        <v>203.02</v>
      </c>
      <c r="D42" s="1">
        <v>210.44</v>
      </c>
      <c r="E42" s="1">
        <v>7.41</v>
      </c>
      <c r="F42" s="1">
        <v>0.0</v>
      </c>
      <c r="G42" s="1">
        <v>7.41</v>
      </c>
      <c r="H42" s="1">
        <v>160.0</v>
      </c>
      <c r="I42" s="1">
        <v>21.58</v>
      </c>
      <c r="J42" s="1">
        <v>21.58</v>
      </c>
      <c r="K42" s="1" t="s">
        <v>43</v>
      </c>
      <c r="L42" s="1">
        <v>-160.0</v>
      </c>
      <c r="M42" s="1">
        <v>0.0</v>
      </c>
    </row>
    <row r="43">
      <c r="A43" s="1" t="s">
        <v>41</v>
      </c>
      <c r="B43" s="1" t="s">
        <v>42</v>
      </c>
      <c r="C43" s="1">
        <v>210.46</v>
      </c>
      <c r="D43" s="1">
        <v>215.06</v>
      </c>
      <c r="E43" s="1">
        <v>4.6</v>
      </c>
      <c r="F43" s="1">
        <v>0.0</v>
      </c>
      <c r="G43" s="1">
        <v>4.6</v>
      </c>
      <c r="H43" s="1">
        <v>160.0</v>
      </c>
      <c r="I43" s="1">
        <v>34.8</v>
      </c>
      <c r="J43" s="1">
        <v>34.8</v>
      </c>
      <c r="K43" s="1" t="s">
        <v>43</v>
      </c>
      <c r="L43" s="1">
        <v>-160.0</v>
      </c>
      <c r="M43" s="1">
        <v>0.0</v>
      </c>
    </row>
    <row r="44">
      <c r="A44" s="1" t="s">
        <v>41</v>
      </c>
      <c r="B44" s="1" t="s">
        <v>42</v>
      </c>
      <c r="C44" s="1">
        <v>215.16</v>
      </c>
      <c r="D44" s="1">
        <v>221.95</v>
      </c>
      <c r="E44" s="1">
        <v>6.78</v>
      </c>
      <c r="F44" s="1">
        <v>0.0</v>
      </c>
      <c r="G44" s="1">
        <v>6.78</v>
      </c>
      <c r="H44" s="1">
        <v>160.0</v>
      </c>
      <c r="I44" s="1">
        <v>23.58</v>
      </c>
      <c r="J44" s="1">
        <v>23.58</v>
      </c>
      <c r="K44" s="1" t="s">
        <v>43</v>
      </c>
      <c r="L44" s="1">
        <v>-160.0</v>
      </c>
      <c r="M44" s="1">
        <v>0.0</v>
      </c>
    </row>
    <row r="45">
      <c r="A45" s="1" t="s">
        <v>41</v>
      </c>
      <c r="B45" s="1" t="s">
        <v>42</v>
      </c>
      <c r="C45" s="1">
        <v>221.98</v>
      </c>
      <c r="D45" s="1">
        <v>229.91</v>
      </c>
      <c r="E45" s="1">
        <v>7.93</v>
      </c>
      <c r="F45" s="1">
        <v>0.0</v>
      </c>
      <c r="G45" s="1">
        <v>7.93</v>
      </c>
      <c r="H45" s="1">
        <v>160.0</v>
      </c>
      <c r="I45" s="1">
        <v>20.18</v>
      </c>
      <c r="J45" s="1">
        <v>20.18</v>
      </c>
      <c r="K45" s="1" t="s">
        <v>43</v>
      </c>
      <c r="L45" s="1">
        <v>-160.0</v>
      </c>
      <c r="M45" s="1">
        <v>0.0</v>
      </c>
    </row>
    <row r="46">
      <c r="A46" s="1" t="s">
        <v>41</v>
      </c>
      <c r="B46" s="1" t="s">
        <v>42</v>
      </c>
      <c r="C46" s="1">
        <v>229.93</v>
      </c>
      <c r="D46" s="1">
        <v>236.71</v>
      </c>
      <c r="E46" s="1">
        <v>6.78</v>
      </c>
      <c r="F46" s="1">
        <v>0.0</v>
      </c>
      <c r="G46" s="1">
        <v>6.78</v>
      </c>
      <c r="H46" s="1">
        <v>160.0</v>
      </c>
      <c r="I46" s="1">
        <v>23.59</v>
      </c>
      <c r="J46" s="1">
        <v>23.59</v>
      </c>
      <c r="K46" s="1" t="s">
        <v>43</v>
      </c>
      <c r="L46" s="1">
        <v>-160.0</v>
      </c>
      <c r="M46" s="1">
        <v>0.0</v>
      </c>
    </row>
    <row r="47">
      <c r="A47" s="1" t="s">
        <v>41</v>
      </c>
      <c r="B47" s="1" t="s">
        <v>42</v>
      </c>
      <c r="C47" s="1">
        <v>237.02</v>
      </c>
      <c r="D47" s="1">
        <v>240.33</v>
      </c>
      <c r="E47" s="1">
        <v>3.31</v>
      </c>
      <c r="F47" s="1">
        <v>0.0</v>
      </c>
      <c r="G47" s="1">
        <v>3.31</v>
      </c>
      <c r="H47" s="1">
        <v>168.0</v>
      </c>
      <c r="I47" s="1">
        <v>50.82</v>
      </c>
      <c r="J47" s="1">
        <v>50.83</v>
      </c>
      <c r="K47" s="1" t="s">
        <v>44</v>
      </c>
      <c r="L47" s="1">
        <v>84.0</v>
      </c>
      <c r="M47" s="1">
        <v>84.0</v>
      </c>
    </row>
    <row r="48">
      <c r="A48" s="1" t="s">
        <v>41</v>
      </c>
      <c r="B48" s="1" t="s">
        <v>42</v>
      </c>
      <c r="C48" s="1">
        <v>240.64</v>
      </c>
      <c r="D48" s="1">
        <v>243.34</v>
      </c>
      <c r="E48" s="1">
        <v>2.7</v>
      </c>
      <c r="F48" s="1">
        <v>0.0</v>
      </c>
      <c r="G48" s="1">
        <v>2.7</v>
      </c>
      <c r="H48" s="1">
        <v>168.0</v>
      </c>
      <c r="I48" s="1">
        <v>62.11</v>
      </c>
      <c r="J48" s="1">
        <v>62.14</v>
      </c>
      <c r="K48" s="1" t="s">
        <v>44</v>
      </c>
      <c r="L48" s="1">
        <v>84.0</v>
      </c>
      <c r="M48" s="1">
        <v>84.0</v>
      </c>
    </row>
    <row r="49">
      <c r="A49" s="1" t="s">
        <v>41</v>
      </c>
      <c r="B49" s="1" t="s">
        <v>42</v>
      </c>
      <c r="C49" s="1">
        <v>243.53</v>
      </c>
      <c r="D49" s="1">
        <v>246.52</v>
      </c>
      <c r="E49" s="1">
        <v>2.99</v>
      </c>
      <c r="F49" s="1">
        <v>0.0</v>
      </c>
      <c r="G49" s="1">
        <v>2.99</v>
      </c>
      <c r="H49" s="1">
        <v>168.0</v>
      </c>
      <c r="I49" s="1">
        <v>56.1</v>
      </c>
      <c r="J49" s="1">
        <v>56.13</v>
      </c>
      <c r="K49" s="1" t="s">
        <v>44</v>
      </c>
      <c r="L49" s="1">
        <v>84.0</v>
      </c>
      <c r="M49" s="1">
        <v>84.0</v>
      </c>
    </row>
    <row r="50">
      <c r="A50" s="1" t="s">
        <v>41</v>
      </c>
      <c r="B50" s="1" t="s">
        <v>42</v>
      </c>
      <c r="C50" s="1">
        <v>246.75</v>
      </c>
      <c r="D50" s="1">
        <v>249.06</v>
      </c>
      <c r="E50" s="1">
        <v>2.31</v>
      </c>
      <c r="F50" s="1">
        <v>0.0</v>
      </c>
      <c r="G50" s="1">
        <v>2.31</v>
      </c>
      <c r="H50" s="1">
        <v>168.0</v>
      </c>
      <c r="I50" s="1">
        <v>72.67</v>
      </c>
      <c r="J50" s="1">
        <v>72.7</v>
      </c>
      <c r="K50" s="1" t="s">
        <v>44</v>
      </c>
      <c r="L50" s="1">
        <v>84.0</v>
      </c>
      <c r="M50" s="1">
        <v>84.0</v>
      </c>
    </row>
    <row r="51">
      <c r="A51" s="1" t="s">
        <v>41</v>
      </c>
      <c r="B51" s="1" t="s">
        <v>42</v>
      </c>
      <c r="C51" s="1">
        <v>249.24</v>
      </c>
      <c r="D51" s="1">
        <v>251.47</v>
      </c>
      <c r="E51" s="1">
        <v>2.23</v>
      </c>
      <c r="F51" s="1">
        <v>0.0</v>
      </c>
      <c r="G51" s="1">
        <v>2.23</v>
      </c>
      <c r="H51" s="1">
        <v>168.0</v>
      </c>
      <c r="I51" s="1">
        <v>75.32</v>
      </c>
      <c r="J51" s="1">
        <v>75.36</v>
      </c>
      <c r="K51" s="1" t="s">
        <v>44</v>
      </c>
      <c r="L51" s="1">
        <v>84.0</v>
      </c>
      <c r="M51" s="1">
        <v>84.0</v>
      </c>
    </row>
    <row r="52">
      <c r="A52" s="1" t="s">
        <v>41</v>
      </c>
      <c r="B52" s="1" t="s">
        <v>42</v>
      </c>
      <c r="C52" s="1">
        <v>251.71</v>
      </c>
      <c r="D52" s="1">
        <v>256.51</v>
      </c>
      <c r="E52" s="1">
        <v>4.79</v>
      </c>
      <c r="F52" s="1">
        <v>0.0</v>
      </c>
      <c r="G52" s="1">
        <v>4.79</v>
      </c>
      <c r="H52" s="1">
        <v>160.0</v>
      </c>
      <c r="I52" s="1">
        <v>33.38</v>
      </c>
      <c r="J52" s="1">
        <v>33.38</v>
      </c>
      <c r="K52" s="1" t="s">
        <v>43</v>
      </c>
      <c r="L52" s="1">
        <v>-160.0</v>
      </c>
      <c r="M52" s="1">
        <v>0.0</v>
      </c>
    </row>
    <row r="53">
      <c r="A53" s="1" t="s">
        <v>41</v>
      </c>
      <c r="B53" s="1" t="s">
        <v>42</v>
      </c>
      <c r="C53" s="1">
        <v>256.51</v>
      </c>
      <c r="D53" s="1">
        <v>262.78</v>
      </c>
      <c r="E53" s="1">
        <v>6.27</v>
      </c>
      <c r="F53" s="1">
        <v>0.0</v>
      </c>
      <c r="G53" s="1">
        <v>6.27</v>
      </c>
      <c r="H53" s="1">
        <v>160.0</v>
      </c>
      <c r="I53" s="1">
        <v>25.5</v>
      </c>
      <c r="J53" s="1">
        <v>25.5</v>
      </c>
      <c r="K53" s="1" t="s">
        <v>43</v>
      </c>
      <c r="L53" s="1">
        <v>-160.0</v>
      </c>
      <c r="M53" s="1">
        <v>0.0</v>
      </c>
    </row>
    <row r="54">
      <c r="A54" s="1" t="s">
        <v>41</v>
      </c>
      <c r="B54" s="1" t="s">
        <v>42</v>
      </c>
      <c r="C54" s="1">
        <v>262.91</v>
      </c>
      <c r="D54" s="1">
        <v>271.42</v>
      </c>
      <c r="E54" s="1">
        <v>8.51</v>
      </c>
      <c r="F54" s="1">
        <v>0.0</v>
      </c>
      <c r="G54" s="1">
        <v>8.51</v>
      </c>
      <c r="H54" s="1">
        <v>160.0</v>
      </c>
      <c r="I54" s="1">
        <v>18.8</v>
      </c>
      <c r="J54" s="1">
        <v>18.8</v>
      </c>
      <c r="K54" s="1" t="s">
        <v>43</v>
      </c>
      <c r="L54" s="1">
        <v>-160.0</v>
      </c>
      <c r="M54" s="1">
        <v>0.0</v>
      </c>
    </row>
    <row r="55">
      <c r="A55" s="1" t="s">
        <v>41</v>
      </c>
      <c r="B55" s="1" t="s">
        <v>42</v>
      </c>
      <c r="C55" s="1">
        <v>271.58</v>
      </c>
      <c r="D55" s="1">
        <v>278.6</v>
      </c>
      <c r="E55" s="1">
        <v>7.02</v>
      </c>
      <c r="F55" s="1">
        <v>0.0</v>
      </c>
      <c r="G55" s="1">
        <v>7.02</v>
      </c>
      <c r="H55" s="1">
        <v>160.0</v>
      </c>
      <c r="I55" s="1">
        <v>22.78</v>
      </c>
      <c r="J55" s="1">
        <v>22.78</v>
      </c>
      <c r="K55" s="1" t="s">
        <v>43</v>
      </c>
      <c r="L55" s="1">
        <v>-160.0</v>
      </c>
      <c r="M55" s="1">
        <v>0.0</v>
      </c>
    </row>
    <row r="56">
      <c r="A56" s="1" t="s">
        <v>41</v>
      </c>
      <c r="B56" s="1" t="s">
        <v>42</v>
      </c>
      <c r="C56" s="1">
        <v>278.61</v>
      </c>
      <c r="D56" s="1">
        <v>282.5</v>
      </c>
      <c r="E56" s="1">
        <v>3.89</v>
      </c>
      <c r="F56" s="1">
        <v>0.0</v>
      </c>
      <c r="G56" s="1">
        <v>3.89</v>
      </c>
      <c r="H56" s="1">
        <v>160.0</v>
      </c>
      <c r="I56" s="1">
        <v>41.18</v>
      </c>
      <c r="J56" s="1">
        <v>41.18</v>
      </c>
      <c r="K56" s="1" t="s">
        <v>43</v>
      </c>
      <c r="L56" s="1">
        <v>-160.0</v>
      </c>
      <c r="M56" s="1">
        <v>0.0</v>
      </c>
    </row>
    <row r="57">
      <c r="A57" s="1" t="s">
        <v>41</v>
      </c>
      <c r="B57" s="1" t="s">
        <v>42</v>
      </c>
      <c r="C57" s="1">
        <v>283.09</v>
      </c>
      <c r="D57" s="1">
        <v>285.54</v>
      </c>
      <c r="E57" s="1">
        <v>2.45</v>
      </c>
      <c r="F57" s="1">
        <v>0.0</v>
      </c>
      <c r="G57" s="1">
        <v>2.45</v>
      </c>
      <c r="H57" s="1">
        <v>168.0</v>
      </c>
      <c r="I57" s="1">
        <v>68.47</v>
      </c>
      <c r="J57" s="1">
        <v>68.5</v>
      </c>
      <c r="K57" s="1" t="s">
        <v>44</v>
      </c>
      <c r="L57" s="1">
        <v>84.0</v>
      </c>
      <c r="M57" s="1">
        <v>84.0</v>
      </c>
    </row>
    <row r="58">
      <c r="A58" s="1" t="s">
        <v>41</v>
      </c>
      <c r="B58" s="1" t="s">
        <v>42</v>
      </c>
      <c r="C58" s="1">
        <v>285.81</v>
      </c>
      <c r="D58" s="1">
        <v>288.64</v>
      </c>
      <c r="E58" s="1">
        <v>2.83</v>
      </c>
      <c r="F58" s="1">
        <v>0.0</v>
      </c>
      <c r="G58" s="1">
        <v>2.83</v>
      </c>
      <c r="H58" s="1">
        <v>168.0</v>
      </c>
      <c r="I58" s="1">
        <v>59.29</v>
      </c>
      <c r="J58" s="1">
        <v>59.31</v>
      </c>
      <c r="K58" s="1" t="s">
        <v>44</v>
      </c>
      <c r="L58" s="1">
        <v>84.0</v>
      </c>
      <c r="M58" s="1">
        <v>84.0</v>
      </c>
    </row>
    <row r="59">
      <c r="A59" s="1" t="s">
        <v>41</v>
      </c>
      <c r="B59" s="1" t="s">
        <v>42</v>
      </c>
      <c r="C59" s="1">
        <v>288.95</v>
      </c>
      <c r="D59" s="1">
        <v>291.73</v>
      </c>
      <c r="E59" s="1">
        <v>2.78</v>
      </c>
      <c r="F59" s="1">
        <v>0.0</v>
      </c>
      <c r="G59" s="1">
        <v>2.78</v>
      </c>
      <c r="H59" s="1">
        <v>168.0</v>
      </c>
      <c r="I59" s="1">
        <v>60.48</v>
      </c>
      <c r="J59" s="1">
        <v>60.5</v>
      </c>
      <c r="K59" s="1" t="s">
        <v>44</v>
      </c>
      <c r="L59" s="1">
        <v>84.0</v>
      </c>
      <c r="M59" s="1">
        <v>84.0</v>
      </c>
    </row>
    <row r="60">
      <c r="A60" s="1" t="s">
        <v>41</v>
      </c>
      <c r="B60" s="1" t="s">
        <v>42</v>
      </c>
      <c r="C60" s="1">
        <v>292.07</v>
      </c>
      <c r="D60" s="1">
        <v>295.11</v>
      </c>
      <c r="E60" s="1">
        <v>3.04</v>
      </c>
      <c r="F60" s="1">
        <v>0.0</v>
      </c>
      <c r="G60" s="1">
        <v>3.04</v>
      </c>
      <c r="H60" s="1">
        <v>168.0</v>
      </c>
      <c r="I60" s="1">
        <v>55.32</v>
      </c>
      <c r="J60" s="1">
        <v>55.33</v>
      </c>
      <c r="K60" s="1" t="s">
        <v>44</v>
      </c>
      <c r="L60" s="1">
        <v>84.0</v>
      </c>
      <c r="M60" s="1">
        <v>84.0</v>
      </c>
    </row>
    <row r="61">
      <c r="A61" s="1" t="s">
        <v>41</v>
      </c>
      <c r="B61" s="1" t="s">
        <v>42</v>
      </c>
      <c r="C61" s="1">
        <v>295.24</v>
      </c>
      <c r="D61" s="1">
        <v>297.77</v>
      </c>
      <c r="E61" s="1">
        <v>2.53</v>
      </c>
      <c r="F61" s="1">
        <v>0.0</v>
      </c>
      <c r="G61" s="1">
        <v>2.53</v>
      </c>
      <c r="H61" s="1">
        <v>168.0</v>
      </c>
      <c r="I61" s="1">
        <v>66.45</v>
      </c>
      <c r="J61" s="1">
        <v>66.47</v>
      </c>
      <c r="K61" s="1" t="s">
        <v>44</v>
      </c>
      <c r="L61" s="1">
        <v>84.0</v>
      </c>
      <c r="M61" s="1">
        <v>84.0</v>
      </c>
    </row>
    <row r="62">
      <c r="A62" s="1" t="s">
        <v>41</v>
      </c>
      <c r="B62" s="1" t="s">
        <v>42</v>
      </c>
      <c r="C62" s="1">
        <v>297.97</v>
      </c>
      <c r="D62" s="1">
        <v>308.66</v>
      </c>
      <c r="E62" s="1">
        <v>10.69</v>
      </c>
      <c r="F62" s="1">
        <v>0.0</v>
      </c>
      <c r="G62" s="1">
        <v>10.69</v>
      </c>
      <c r="H62" s="1">
        <v>160.0</v>
      </c>
      <c r="I62" s="1">
        <v>14.96</v>
      </c>
      <c r="J62" s="1">
        <v>14.96</v>
      </c>
      <c r="K62" s="1" t="s">
        <v>43</v>
      </c>
      <c r="L62" s="1">
        <v>-160.0</v>
      </c>
      <c r="M62" s="1">
        <v>0.0</v>
      </c>
    </row>
    <row r="63">
      <c r="A63" s="1" t="s">
        <v>41</v>
      </c>
      <c r="B63" s="1" t="s">
        <v>42</v>
      </c>
      <c r="C63" s="1">
        <v>308.68</v>
      </c>
      <c r="D63" s="1">
        <v>316.42</v>
      </c>
      <c r="E63" s="1">
        <v>7.74</v>
      </c>
      <c r="F63" s="1">
        <v>0.0</v>
      </c>
      <c r="G63" s="1">
        <v>7.74</v>
      </c>
      <c r="H63" s="1">
        <v>160.0</v>
      </c>
      <c r="I63" s="1">
        <v>20.67</v>
      </c>
      <c r="J63" s="1">
        <v>20.67</v>
      </c>
      <c r="K63" s="1" t="s">
        <v>43</v>
      </c>
      <c r="L63" s="1">
        <v>-160.0</v>
      </c>
      <c r="M63" s="1">
        <v>0.0</v>
      </c>
    </row>
    <row r="64">
      <c r="A64" s="1" t="s">
        <v>41</v>
      </c>
      <c r="B64" s="1" t="s">
        <v>42</v>
      </c>
      <c r="C64" s="1">
        <v>316.47</v>
      </c>
      <c r="D64" s="1">
        <v>322.17</v>
      </c>
      <c r="E64" s="1">
        <v>5.7</v>
      </c>
      <c r="F64" s="1">
        <v>0.0</v>
      </c>
      <c r="G64" s="1">
        <v>5.7</v>
      </c>
      <c r="H64" s="1">
        <v>160.0</v>
      </c>
      <c r="I64" s="1">
        <v>28.08</v>
      </c>
      <c r="J64" s="1">
        <v>28.08</v>
      </c>
      <c r="K64" s="1" t="s">
        <v>43</v>
      </c>
      <c r="L64" s="1">
        <v>-160.0</v>
      </c>
      <c r="M64" s="1">
        <v>0.0</v>
      </c>
    </row>
    <row r="65">
      <c r="A65" s="1" t="s">
        <v>41</v>
      </c>
      <c r="B65" s="1" t="s">
        <v>42</v>
      </c>
      <c r="C65" s="1">
        <v>322.22</v>
      </c>
      <c r="D65" s="1">
        <v>328.46</v>
      </c>
      <c r="E65" s="1">
        <v>6.25</v>
      </c>
      <c r="F65" s="1">
        <v>0.0</v>
      </c>
      <c r="G65" s="1">
        <v>6.25</v>
      </c>
      <c r="H65" s="1">
        <v>160.0</v>
      </c>
      <c r="I65" s="1">
        <v>25.61</v>
      </c>
      <c r="J65" s="1">
        <v>25.61</v>
      </c>
      <c r="K65" s="1" t="s">
        <v>43</v>
      </c>
      <c r="L65" s="1">
        <v>-160.0</v>
      </c>
      <c r="M65" s="1">
        <v>0.0</v>
      </c>
    </row>
    <row r="66">
      <c r="A66" s="1" t="s">
        <v>41</v>
      </c>
      <c r="B66" s="1" t="s">
        <v>42</v>
      </c>
      <c r="C66" s="1">
        <v>328.48</v>
      </c>
      <c r="D66" s="1">
        <v>334.67</v>
      </c>
      <c r="E66" s="1">
        <v>6.19</v>
      </c>
      <c r="F66" s="1">
        <v>0.0</v>
      </c>
      <c r="G66" s="1">
        <v>6.19</v>
      </c>
      <c r="H66" s="1">
        <v>160.0</v>
      </c>
      <c r="I66" s="1">
        <v>25.83</v>
      </c>
      <c r="J66" s="1">
        <v>25.83</v>
      </c>
      <c r="K66" s="1" t="s">
        <v>43</v>
      </c>
      <c r="L66" s="1">
        <v>-160.0</v>
      </c>
      <c r="M66" s="1">
        <v>0.0</v>
      </c>
    </row>
    <row r="67">
      <c r="A67" s="1" t="s">
        <v>41</v>
      </c>
      <c r="B67" s="1" t="s">
        <v>42</v>
      </c>
      <c r="C67" s="1">
        <v>334.7</v>
      </c>
      <c r="D67" s="1">
        <v>336.79</v>
      </c>
      <c r="E67" s="1">
        <v>2.08</v>
      </c>
      <c r="F67" s="1">
        <v>0.0</v>
      </c>
      <c r="G67" s="1">
        <v>2.08</v>
      </c>
      <c r="H67" s="1">
        <v>168.0</v>
      </c>
      <c r="I67" s="1">
        <v>80.59</v>
      </c>
      <c r="J67" s="1">
        <v>80.63</v>
      </c>
      <c r="K67" s="1" t="s">
        <v>44</v>
      </c>
      <c r="L67" s="1">
        <v>84.0</v>
      </c>
      <c r="M67" s="1">
        <v>84.0</v>
      </c>
    </row>
    <row r="68">
      <c r="A68" s="1" t="s">
        <v>41</v>
      </c>
      <c r="B68" s="1" t="s">
        <v>42</v>
      </c>
      <c r="C68" s="1">
        <v>337.26</v>
      </c>
      <c r="D68" s="1">
        <v>339.52</v>
      </c>
      <c r="E68" s="1">
        <v>2.26</v>
      </c>
      <c r="F68" s="1">
        <v>0.0</v>
      </c>
      <c r="G68" s="1">
        <v>2.26</v>
      </c>
      <c r="H68" s="1">
        <v>168.0</v>
      </c>
      <c r="I68" s="1">
        <v>74.24</v>
      </c>
      <c r="J68" s="1">
        <v>74.28</v>
      </c>
      <c r="K68" s="1" t="s">
        <v>44</v>
      </c>
      <c r="L68" s="1">
        <v>84.0</v>
      </c>
      <c r="M68" s="1">
        <v>84.0</v>
      </c>
    </row>
    <row r="69">
      <c r="A69" s="1" t="s">
        <v>41</v>
      </c>
      <c r="B69" s="1" t="s">
        <v>42</v>
      </c>
      <c r="C69" s="1">
        <v>339.71</v>
      </c>
      <c r="D69" s="1">
        <v>342.32</v>
      </c>
      <c r="E69" s="1">
        <v>2.61</v>
      </c>
      <c r="F69" s="1">
        <v>0.0</v>
      </c>
      <c r="G69" s="1">
        <v>2.61</v>
      </c>
      <c r="H69" s="1">
        <v>168.0</v>
      </c>
      <c r="I69" s="1">
        <v>64.39</v>
      </c>
      <c r="J69" s="1">
        <v>64.41</v>
      </c>
      <c r="K69" s="1" t="s">
        <v>44</v>
      </c>
      <c r="L69" s="1">
        <v>84.0</v>
      </c>
      <c r="M69" s="1">
        <v>84.0</v>
      </c>
    </row>
    <row r="70">
      <c r="A70" s="1" t="s">
        <v>41</v>
      </c>
      <c r="B70" s="1" t="s">
        <v>42</v>
      </c>
      <c r="C70" s="1">
        <v>342.45</v>
      </c>
      <c r="D70" s="1">
        <v>346.6</v>
      </c>
      <c r="E70" s="1">
        <v>4.15</v>
      </c>
      <c r="F70" s="1">
        <v>0.0</v>
      </c>
      <c r="G70" s="1">
        <v>4.15</v>
      </c>
      <c r="H70" s="1">
        <v>168.0</v>
      </c>
      <c r="I70" s="1">
        <v>40.46</v>
      </c>
      <c r="J70" s="1">
        <v>40.47</v>
      </c>
      <c r="K70" s="1" t="s">
        <v>44</v>
      </c>
      <c r="L70" s="1">
        <v>84.0</v>
      </c>
      <c r="M70" s="1">
        <v>84.0</v>
      </c>
    </row>
    <row r="71">
      <c r="A71" s="1" t="s">
        <v>41</v>
      </c>
      <c r="B71" s="1" t="s">
        <v>42</v>
      </c>
      <c r="C71" s="1">
        <v>346.98</v>
      </c>
      <c r="D71" s="1">
        <v>349.87</v>
      </c>
      <c r="E71" s="1">
        <v>2.89</v>
      </c>
      <c r="F71" s="1">
        <v>0.0</v>
      </c>
      <c r="G71" s="1">
        <v>2.89</v>
      </c>
      <c r="H71" s="1">
        <v>168.0</v>
      </c>
      <c r="I71" s="1">
        <v>58.15</v>
      </c>
      <c r="J71" s="1">
        <v>58.17</v>
      </c>
      <c r="K71" s="1" t="s">
        <v>44</v>
      </c>
      <c r="L71" s="1">
        <v>84.0</v>
      </c>
      <c r="M71" s="1">
        <v>84.0</v>
      </c>
    </row>
    <row r="72">
      <c r="A72" s="1" t="s">
        <v>41</v>
      </c>
      <c r="B72" s="1" t="s">
        <v>42</v>
      </c>
      <c r="C72" s="1">
        <v>350.06</v>
      </c>
      <c r="D72" s="1">
        <v>357.39</v>
      </c>
      <c r="E72" s="1">
        <v>7.33</v>
      </c>
      <c r="F72" s="1">
        <v>0.0</v>
      </c>
      <c r="G72" s="1">
        <v>7.33</v>
      </c>
      <c r="H72" s="1">
        <v>160.0</v>
      </c>
      <c r="I72" s="1">
        <v>21.81</v>
      </c>
      <c r="J72" s="1">
        <v>21.81</v>
      </c>
      <c r="K72" s="1" t="s">
        <v>43</v>
      </c>
      <c r="L72" s="1">
        <v>-160.0</v>
      </c>
      <c r="M72" s="1">
        <v>0.0</v>
      </c>
    </row>
    <row r="73">
      <c r="A73" s="1" t="s">
        <v>41</v>
      </c>
      <c r="B73" s="1" t="s">
        <v>42</v>
      </c>
      <c r="C73" s="1">
        <v>357.43</v>
      </c>
      <c r="D73" s="1">
        <v>364.07</v>
      </c>
      <c r="E73" s="1">
        <v>6.65</v>
      </c>
      <c r="F73" s="1">
        <v>0.0</v>
      </c>
      <c r="G73" s="1">
        <v>6.65</v>
      </c>
      <c r="H73" s="1">
        <v>160.0</v>
      </c>
      <c r="I73" s="1">
        <v>24.07</v>
      </c>
      <c r="J73" s="1">
        <v>24.07</v>
      </c>
      <c r="K73" s="1" t="s">
        <v>43</v>
      </c>
      <c r="L73" s="1">
        <v>-160.0</v>
      </c>
      <c r="M73" s="1">
        <v>0.0</v>
      </c>
    </row>
    <row r="74">
      <c r="A74" s="1" t="s">
        <v>41</v>
      </c>
      <c r="B74" s="1" t="s">
        <v>42</v>
      </c>
      <c r="C74" s="1">
        <v>364.13</v>
      </c>
      <c r="D74" s="1">
        <v>372.78</v>
      </c>
      <c r="E74" s="1">
        <v>8.65</v>
      </c>
      <c r="F74" s="1">
        <v>0.0</v>
      </c>
      <c r="G74" s="1">
        <v>8.65</v>
      </c>
      <c r="H74" s="1">
        <v>160.0</v>
      </c>
      <c r="I74" s="1">
        <v>18.5</v>
      </c>
      <c r="J74" s="1">
        <v>18.5</v>
      </c>
      <c r="K74" s="1" t="s">
        <v>43</v>
      </c>
      <c r="L74" s="1">
        <v>-160.0</v>
      </c>
      <c r="M74" s="1">
        <v>0.0</v>
      </c>
    </row>
    <row r="75">
      <c r="A75" s="1" t="s">
        <v>41</v>
      </c>
      <c r="B75" s="1" t="s">
        <v>42</v>
      </c>
      <c r="C75" s="1">
        <v>372.82</v>
      </c>
      <c r="D75" s="1">
        <v>380.29</v>
      </c>
      <c r="E75" s="1">
        <v>7.47</v>
      </c>
      <c r="F75" s="1">
        <v>0.0</v>
      </c>
      <c r="G75" s="1">
        <v>7.47</v>
      </c>
      <c r="H75" s="1">
        <v>160.0</v>
      </c>
      <c r="I75" s="1">
        <v>21.42</v>
      </c>
      <c r="J75" s="1">
        <v>21.42</v>
      </c>
      <c r="K75" s="1" t="s">
        <v>43</v>
      </c>
      <c r="L75" s="1">
        <v>-160.0</v>
      </c>
      <c r="M75" s="1">
        <v>0.0</v>
      </c>
    </row>
    <row r="76">
      <c r="A76" s="1" t="s">
        <v>41</v>
      </c>
      <c r="B76" s="1" t="s">
        <v>42</v>
      </c>
      <c r="C76" s="1">
        <v>380.31</v>
      </c>
      <c r="D76" s="1">
        <v>387.5</v>
      </c>
      <c r="E76" s="1">
        <v>7.18</v>
      </c>
      <c r="F76" s="1">
        <v>0.0</v>
      </c>
      <c r="G76" s="1">
        <v>7.18</v>
      </c>
      <c r="H76" s="1">
        <v>160.0</v>
      </c>
      <c r="I76" s="1">
        <v>22.27</v>
      </c>
      <c r="J76" s="1">
        <v>22.27</v>
      </c>
      <c r="K76" s="1" t="s">
        <v>43</v>
      </c>
      <c r="L76" s="1">
        <v>-160.0</v>
      </c>
      <c r="M76" s="1">
        <v>0.0</v>
      </c>
    </row>
    <row r="77">
      <c r="A77" s="1" t="s">
        <v>41</v>
      </c>
      <c r="B77" s="1" t="s">
        <v>42</v>
      </c>
      <c r="C77" s="1">
        <v>387.53</v>
      </c>
      <c r="D77" s="1">
        <v>390.09</v>
      </c>
      <c r="E77" s="1">
        <v>2.56</v>
      </c>
      <c r="F77" s="1">
        <v>0.0</v>
      </c>
      <c r="G77" s="1">
        <v>2.55</v>
      </c>
      <c r="H77" s="1">
        <v>168.0</v>
      </c>
      <c r="I77" s="1">
        <v>65.74</v>
      </c>
      <c r="J77" s="1">
        <v>65.77</v>
      </c>
      <c r="K77" s="1" t="s">
        <v>44</v>
      </c>
      <c r="L77" s="1">
        <v>84.0</v>
      </c>
      <c r="M77" s="1">
        <v>84.0</v>
      </c>
    </row>
    <row r="78">
      <c r="A78" s="1" t="s">
        <v>41</v>
      </c>
      <c r="B78" s="1" t="s">
        <v>42</v>
      </c>
      <c r="C78" s="1">
        <v>390.45</v>
      </c>
      <c r="D78" s="1">
        <v>392.88</v>
      </c>
      <c r="E78" s="1">
        <v>2.43</v>
      </c>
      <c r="F78" s="1">
        <v>0.0</v>
      </c>
      <c r="G78" s="1">
        <v>2.43</v>
      </c>
      <c r="H78" s="1">
        <v>168.0</v>
      </c>
      <c r="I78" s="1">
        <v>69.13</v>
      </c>
      <c r="J78" s="1">
        <v>69.16</v>
      </c>
      <c r="K78" s="1" t="s">
        <v>44</v>
      </c>
      <c r="L78" s="1">
        <v>84.0</v>
      </c>
      <c r="M78" s="1">
        <v>84.0</v>
      </c>
    </row>
    <row r="79">
      <c r="A79" s="1" t="s">
        <v>41</v>
      </c>
      <c r="B79" s="1" t="s">
        <v>42</v>
      </c>
      <c r="C79" s="1">
        <v>393.15</v>
      </c>
      <c r="D79" s="1">
        <v>396.64</v>
      </c>
      <c r="E79" s="1">
        <v>3.5</v>
      </c>
      <c r="F79" s="1">
        <v>0.0</v>
      </c>
      <c r="G79" s="1">
        <v>3.5</v>
      </c>
      <c r="H79" s="1">
        <v>168.0</v>
      </c>
      <c r="I79" s="1">
        <v>48.05</v>
      </c>
      <c r="J79" s="1">
        <v>48.06</v>
      </c>
      <c r="K79" s="1" t="s">
        <v>44</v>
      </c>
      <c r="L79" s="1">
        <v>84.0</v>
      </c>
      <c r="M79" s="1">
        <v>84.0</v>
      </c>
    </row>
    <row r="80">
      <c r="A80" s="1" t="s">
        <v>41</v>
      </c>
      <c r="B80" s="1" t="s">
        <v>42</v>
      </c>
      <c r="C80" s="1">
        <v>397.04</v>
      </c>
      <c r="D80" s="1">
        <v>399.87</v>
      </c>
      <c r="E80" s="1">
        <v>2.82</v>
      </c>
      <c r="F80" s="1">
        <v>0.0</v>
      </c>
      <c r="G80" s="1">
        <v>2.82</v>
      </c>
      <c r="H80" s="1">
        <v>168.0</v>
      </c>
      <c r="I80" s="1">
        <v>59.5</v>
      </c>
      <c r="J80" s="1">
        <v>59.53</v>
      </c>
      <c r="K80" s="1" t="s">
        <v>44</v>
      </c>
      <c r="L80" s="1">
        <v>84.0</v>
      </c>
      <c r="M80" s="1">
        <v>84.0</v>
      </c>
    </row>
    <row r="81">
      <c r="A81" s="1" t="s">
        <v>41</v>
      </c>
      <c r="B81" s="1" t="s">
        <v>42</v>
      </c>
      <c r="C81" s="1">
        <v>400.01</v>
      </c>
      <c r="D81" s="1">
        <v>402.61</v>
      </c>
      <c r="E81" s="1">
        <v>2.6</v>
      </c>
      <c r="F81" s="1">
        <v>0.0</v>
      </c>
      <c r="G81" s="1">
        <v>2.6</v>
      </c>
      <c r="H81" s="1">
        <v>168.0</v>
      </c>
      <c r="I81" s="1">
        <v>64.56</v>
      </c>
      <c r="J81" s="1">
        <v>64.59</v>
      </c>
      <c r="K81" s="1" t="s">
        <v>44</v>
      </c>
      <c r="L81" s="1">
        <v>84.0</v>
      </c>
      <c r="M81" s="1">
        <v>84.0</v>
      </c>
    </row>
    <row r="82">
      <c r="A82" s="1" t="s">
        <v>41</v>
      </c>
      <c r="B82" s="1" t="s">
        <v>42</v>
      </c>
      <c r="C82" s="1">
        <v>402.93</v>
      </c>
      <c r="D82" s="1">
        <v>408.47</v>
      </c>
      <c r="E82" s="1">
        <v>5.53</v>
      </c>
      <c r="F82" s="1">
        <v>0.0</v>
      </c>
      <c r="G82" s="1">
        <v>5.53</v>
      </c>
      <c r="H82" s="1">
        <v>160.0</v>
      </c>
      <c r="I82" s="1">
        <v>28.91</v>
      </c>
      <c r="J82" s="1">
        <v>28.91</v>
      </c>
      <c r="K82" s="1" t="s">
        <v>43</v>
      </c>
      <c r="L82" s="1">
        <v>-160.0</v>
      </c>
      <c r="M82" s="1">
        <v>0.0</v>
      </c>
    </row>
    <row r="83">
      <c r="A83" s="1" t="s">
        <v>41</v>
      </c>
      <c r="B83" s="1" t="s">
        <v>42</v>
      </c>
      <c r="C83" s="1">
        <v>408.53</v>
      </c>
      <c r="D83" s="1">
        <v>415.5</v>
      </c>
      <c r="E83" s="1">
        <v>6.97</v>
      </c>
      <c r="F83" s="1">
        <v>0.0</v>
      </c>
      <c r="G83" s="1">
        <v>6.97</v>
      </c>
      <c r="H83" s="1">
        <v>160.0</v>
      </c>
      <c r="I83" s="1">
        <v>22.96</v>
      </c>
      <c r="J83" s="1">
        <v>22.96</v>
      </c>
      <c r="K83" s="1" t="s">
        <v>43</v>
      </c>
      <c r="L83" s="1">
        <v>-160.0</v>
      </c>
      <c r="M83" s="1">
        <v>0.0</v>
      </c>
    </row>
    <row r="84">
      <c r="A84" s="1" t="s">
        <v>41</v>
      </c>
      <c r="B84" s="1" t="s">
        <v>42</v>
      </c>
      <c r="C84" s="1">
        <v>415.53</v>
      </c>
      <c r="D84" s="1">
        <v>422.18</v>
      </c>
      <c r="E84" s="1">
        <v>6.65</v>
      </c>
      <c r="F84" s="1">
        <v>0.0</v>
      </c>
      <c r="G84" s="1">
        <v>6.65</v>
      </c>
      <c r="H84" s="1">
        <v>160.0</v>
      </c>
      <c r="I84" s="1">
        <v>24.06</v>
      </c>
      <c r="J84" s="1">
        <v>24.06</v>
      </c>
      <c r="K84" s="1" t="s">
        <v>43</v>
      </c>
      <c r="L84" s="1">
        <v>-160.0</v>
      </c>
      <c r="M84" s="1">
        <v>0.0</v>
      </c>
    </row>
    <row r="85">
      <c r="A85" s="1" t="s">
        <v>41</v>
      </c>
      <c r="B85" s="1" t="s">
        <v>42</v>
      </c>
      <c r="C85" s="1">
        <v>422.46</v>
      </c>
      <c r="D85" s="1">
        <v>430.66</v>
      </c>
      <c r="E85" s="1">
        <v>8.2</v>
      </c>
      <c r="F85" s="1">
        <v>0.0</v>
      </c>
      <c r="G85" s="1">
        <v>8.2</v>
      </c>
      <c r="H85" s="1">
        <v>160.0</v>
      </c>
      <c r="I85" s="1">
        <v>19.5</v>
      </c>
      <c r="J85" s="1">
        <v>19.5</v>
      </c>
      <c r="K85" s="1" t="s">
        <v>43</v>
      </c>
      <c r="L85" s="1">
        <v>-160.0</v>
      </c>
      <c r="M85" s="1">
        <v>0.0</v>
      </c>
    </row>
    <row r="86">
      <c r="A86" s="1" t="s">
        <v>41</v>
      </c>
      <c r="B86" s="1" t="s">
        <v>42</v>
      </c>
      <c r="C86" s="1">
        <v>430.84</v>
      </c>
      <c r="D86" s="1">
        <v>436.17</v>
      </c>
      <c r="E86" s="1">
        <v>5.34</v>
      </c>
      <c r="F86" s="1">
        <v>0.0</v>
      </c>
      <c r="G86" s="1">
        <v>5.34</v>
      </c>
      <c r="H86" s="1">
        <v>160.0</v>
      </c>
      <c r="I86" s="1">
        <v>29.97</v>
      </c>
      <c r="J86" s="1">
        <v>29.97</v>
      </c>
      <c r="K86" s="1" t="s">
        <v>43</v>
      </c>
      <c r="L86" s="1">
        <v>-160.0</v>
      </c>
      <c r="M86" s="1">
        <v>0.0</v>
      </c>
    </row>
    <row r="87">
      <c r="A87" s="1" t="s">
        <v>41</v>
      </c>
      <c r="B87" s="1" t="s">
        <v>42</v>
      </c>
      <c r="C87" s="1">
        <v>436.22</v>
      </c>
      <c r="D87" s="1">
        <v>438.8</v>
      </c>
      <c r="E87" s="1">
        <v>2.58</v>
      </c>
      <c r="F87" s="1">
        <v>0.0</v>
      </c>
      <c r="G87" s="1">
        <v>2.58</v>
      </c>
      <c r="H87" s="1">
        <v>168.0</v>
      </c>
      <c r="I87" s="1">
        <v>65.17</v>
      </c>
      <c r="J87" s="1">
        <v>65.2</v>
      </c>
      <c r="K87" s="1" t="s">
        <v>44</v>
      </c>
      <c r="L87" s="1">
        <v>84.0</v>
      </c>
      <c r="M87" s="1">
        <v>84.0</v>
      </c>
    </row>
    <row r="88">
      <c r="A88" s="1" t="s">
        <v>41</v>
      </c>
      <c r="B88" s="1" t="s">
        <v>42</v>
      </c>
      <c r="C88" s="1">
        <v>438.93</v>
      </c>
      <c r="D88" s="1">
        <v>440.89</v>
      </c>
      <c r="E88" s="1">
        <v>1.96</v>
      </c>
      <c r="F88" s="1">
        <v>0.0</v>
      </c>
      <c r="G88" s="1">
        <v>1.95</v>
      </c>
      <c r="H88" s="1">
        <v>168.0</v>
      </c>
      <c r="I88" s="1">
        <v>85.93</v>
      </c>
      <c r="J88" s="1">
        <v>85.97</v>
      </c>
      <c r="K88" s="1" t="s">
        <v>44</v>
      </c>
      <c r="L88" s="1">
        <v>84.0</v>
      </c>
      <c r="M88" s="1">
        <v>84.0</v>
      </c>
    </row>
    <row r="89">
      <c r="A89" s="1" t="s">
        <v>41</v>
      </c>
      <c r="B89" s="1" t="s">
        <v>42</v>
      </c>
      <c r="C89" s="1">
        <v>441.24</v>
      </c>
      <c r="D89" s="1">
        <v>444.09</v>
      </c>
      <c r="E89" s="1">
        <v>2.85</v>
      </c>
      <c r="F89" s="1">
        <v>0.0</v>
      </c>
      <c r="G89" s="1">
        <v>2.84</v>
      </c>
      <c r="H89" s="1">
        <v>168.0</v>
      </c>
      <c r="I89" s="1">
        <v>59.03</v>
      </c>
      <c r="J89" s="1">
        <v>59.05</v>
      </c>
      <c r="K89" s="1" t="s">
        <v>44</v>
      </c>
      <c r="L89" s="1">
        <v>84.0</v>
      </c>
      <c r="M89" s="1">
        <v>84.0</v>
      </c>
    </row>
    <row r="90">
      <c r="A90" s="1" t="s">
        <v>41</v>
      </c>
      <c r="B90" s="1" t="s">
        <v>42</v>
      </c>
      <c r="C90" s="1">
        <v>444.27</v>
      </c>
      <c r="D90" s="1">
        <v>446.71</v>
      </c>
      <c r="E90" s="1">
        <v>2.45</v>
      </c>
      <c r="F90" s="1">
        <v>0.0</v>
      </c>
      <c r="G90" s="1">
        <v>2.44</v>
      </c>
      <c r="H90" s="1">
        <v>168.0</v>
      </c>
      <c r="I90" s="1">
        <v>68.7</v>
      </c>
      <c r="J90" s="1">
        <v>68.72</v>
      </c>
      <c r="K90" s="1" t="s">
        <v>44</v>
      </c>
      <c r="L90" s="1">
        <v>84.0</v>
      </c>
      <c r="M90" s="1">
        <v>84.0</v>
      </c>
    </row>
    <row r="91">
      <c r="A91" s="1" t="s">
        <v>41</v>
      </c>
      <c r="B91" s="1" t="s">
        <v>42</v>
      </c>
      <c r="C91" s="1">
        <v>447.03</v>
      </c>
      <c r="D91" s="1">
        <v>449.19</v>
      </c>
      <c r="E91" s="1">
        <v>2.15</v>
      </c>
      <c r="F91" s="1">
        <v>0.0</v>
      </c>
      <c r="G91" s="1">
        <v>2.15</v>
      </c>
      <c r="H91" s="1">
        <v>168.0</v>
      </c>
      <c r="I91" s="1">
        <v>77.96</v>
      </c>
      <c r="J91" s="1">
        <v>77.99</v>
      </c>
      <c r="K91" s="1" t="s">
        <v>44</v>
      </c>
      <c r="L91" s="1">
        <v>84.0</v>
      </c>
      <c r="M91" s="1">
        <v>84.0</v>
      </c>
    </row>
    <row r="92">
      <c r="A92" s="1" t="s">
        <v>41</v>
      </c>
      <c r="B92" s="1" t="s">
        <v>42</v>
      </c>
      <c r="C92" s="1">
        <v>449.51</v>
      </c>
      <c r="D92" s="1">
        <v>455.23</v>
      </c>
      <c r="E92" s="1">
        <v>5.72</v>
      </c>
      <c r="F92" s="1">
        <v>0.0</v>
      </c>
      <c r="G92" s="1">
        <v>5.72</v>
      </c>
      <c r="H92" s="1">
        <v>160.0</v>
      </c>
      <c r="I92" s="1">
        <v>27.95</v>
      </c>
      <c r="J92" s="1">
        <v>27.95</v>
      </c>
      <c r="K92" s="1" t="s">
        <v>43</v>
      </c>
      <c r="L92" s="1">
        <v>-160.0</v>
      </c>
      <c r="M92" s="1">
        <v>0.0</v>
      </c>
    </row>
    <row r="93">
      <c r="A93" s="1" t="s">
        <v>41</v>
      </c>
      <c r="B93" s="1" t="s">
        <v>42</v>
      </c>
      <c r="C93" s="1">
        <v>455.32</v>
      </c>
      <c r="D93" s="1">
        <v>462.24</v>
      </c>
      <c r="E93" s="1">
        <v>6.92</v>
      </c>
      <c r="F93" s="1">
        <v>0.0</v>
      </c>
      <c r="G93" s="1">
        <v>6.92</v>
      </c>
      <c r="H93" s="1">
        <v>160.0</v>
      </c>
      <c r="I93" s="1">
        <v>23.13</v>
      </c>
      <c r="J93" s="1">
        <v>23.13</v>
      </c>
      <c r="K93" s="1" t="s">
        <v>43</v>
      </c>
      <c r="L93" s="1">
        <v>-160.0</v>
      </c>
      <c r="M93" s="1">
        <v>0.0</v>
      </c>
    </row>
    <row r="94">
      <c r="A94" s="1" t="s">
        <v>41</v>
      </c>
      <c r="B94" s="1" t="s">
        <v>42</v>
      </c>
      <c r="C94" s="1">
        <v>462.66</v>
      </c>
      <c r="D94" s="1">
        <v>468.84</v>
      </c>
      <c r="E94" s="1">
        <v>6.18</v>
      </c>
      <c r="F94" s="1">
        <v>0.0</v>
      </c>
      <c r="G94" s="1">
        <v>6.18</v>
      </c>
      <c r="H94" s="1">
        <v>160.0</v>
      </c>
      <c r="I94" s="1">
        <v>25.88</v>
      </c>
      <c r="J94" s="1">
        <v>25.88</v>
      </c>
      <c r="K94" s="1" t="s">
        <v>43</v>
      </c>
      <c r="L94" s="1">
        <v>-160.0</v>
      </c>
      <c r="M94" s="1">
        <v>0.0</v>
      </c>
    </row>
    <row r="95">
      <c r="A95" s="1" t="s">
        <v>41</v>
      </c>
      <c r="B95" s="1" t="s">
        <v>42</v>
      </c>
      <c r="C95" s="1">
        <v>468.97</v>
      </c>
      <c r="D95" s="1">
        <v>476.33</v>
      </c>
      <c r="E95" s="1">
        <v>7.36</v>
      </c>
      <c r="F95" s="1">
        <v>0.0</v>
      </c>
      <c r="G95" s="1">
        <v>7.36</v>
      </c>
      <c r="H95" s="1">
        <v>160.0</v>
      </c>
      <c r="I95" s="1">
        <v>21.74</v>
      </c>
      <c r="J95" s="1">
        <v>21.74</v>
      </c>
      <c r="K95" s="1" t="s">
        <v>43</v>
      </c>
      <c r="L95" s="1">
        <v>-160.0</v>
      </c>
      <c r="M95" s="1">
        <v>0.0</v>
      </c>
    </row>
    <row r="96">
      <c r="A96" s="1" t="s">
        <v>41</v>
      </c>
      <c r="B96" s="1" t="s">
        <v>42</v>
      </c>
      <c r="C96" s="1">
        <v>476.54</v>
      </c>
      <c r="D96" s="1">
        <v>482.63</v>
      </c>
      <c r="E96" s="1">
        <v>6.09</v>
      </c>
      <c r="F96" s="1">
        <v>0.0</v>
      </c>
      <c r="G96" s="1">
        <v>6.09</v>
      </c>
      <c r="H96" s="1">
        <v>160.0</v>
      </c>
      <c r="I96" s="1">
        <v>26.28</v>
      </c>
      <c r="J96" s="1">
        <v>26.28</v>
      </c>
      <c r="K96" s="1" t="s">
        <v>43</v>
      </c>
      <c r="L96" s="1">
        <v>-160.0</v>
      </c>
      <c r="M96" s="1">
        <v>0.0</v>
      </c>
    </row>
    <row r="97">
      <c r="A97" s="1" t="s">
        <v>41</v>
      </c>
      <c r="B97" s="1" t="s">
        <v>42</v>
      </c>
      <c r="C97" s="1">
        <v>482.66</v>
      </c>
      <c r="D97" s="1">
        <v>485.32</v>
      </c>
      <c r="E97" s="1">
        <v>2.66</v>
      </c>
      <c r="F97" s="1">
        <v>0.0</v>
      </c>
      <c r="G97" s="1">
        <v>2.66</v>
      </c>
      <c r="H97" s="1">
        <v>168.0</v>
      </c>
      <c r="I97" s="1">
        <v>63.13</v>
      </c>
      <c r="J97" s="1">
        <v>63.15</v>
      </c>
      <c r="K97" s="1" t="s">
        <v>44</v>
      </c>
      <c r="L97" s="1">
        <v>84.0</v>
      </c>
      <c r="M97" s="1">
        <v>84.0</v>
      </c>
    </row>
    <row r="98">
      <c r="A98" s="1" t="s">
        <v>41</v>
      </c>
      <c r="B98" s="1" t="s">
        <v>42</v>
      </c>
      <c r="C98" s="1">
        <v>485.72</v>
      </c>
      <c r="D98" s="1">
        <v>488.54</v>
      </c>
      <c r="E98" s="1">
        <v>2.82</v>
      </c>
      <c r="F98" s="1">
        <v>0.0</v>
      </c>
      <c r="G98" s="1">
        <v>2.82</v>
      </c>
      <c r="H98" s="1">
        <v>168.0</v>
      </c>
      <c r="I98" s="1">
        <v>59.64</v>
      </c>
      <c r="J98" s="1">
        <v>59.66</v>
      </c>
      <c r="K98" s="1" t="s">
        <v>44</v>
      </c>
      <c r="L98" s="1">
        <v>84.0</v>
      </c>
      <c r="M98" s="1">
        <v>84.0</v>
      </c>
    </row>
    <row r="99">
      <c r="A99" s="1" t="s">
        <v>41</v>
      </c>
      <c r="B99" s="1" t="s">
        <v>42</v>
      </c>
      <c r="C99" s="1">
        <v>488.61</v>
      </c>
      <c r="D99" s="1">
        <v>491.32</v>
      </c>
      <c r="E99" s="1">
        <v>2.71</v>
      </c>
      <c r="F99" s="1">
        <v>0.0</v>
      </c>
      <c r="G99" s="1">
        <v>2.71</v>
      </c>
      <c r="H99" s="1">
        <v>168.0</v>
      </c>
      <c r="I99" s="1">
        <v>61.99</v>
      </c>
      <c r="J99" s="1">
        <v>62.02</v>
      </c>
      <c r="K99" s="1" t="s">
        <v>44</v>
      </c>
      <c r="L99" s="1">
        <v>84.0</v>
      </c>
      <c r="M99" s="1">
        <v>84.0</v>
      </c>
    </row>
    <row r="100">
      <c r="A100" s="1" t="s">
        <v>41</v>
      </c>
      <c r="B100" s="1" t="s">
        <v>42</v>
      </c>
      <c r="C100" s="1">
        <v>491.49</v>
      </c>
      <c r="D100" s="1">
        <v>493.9</v>
      </c>
      <c r="E100" s="1">
        <v>2.41</v>
      </c>
      <c r="F100" s="1">
        <v>0.0</v>
      </c>
      <c r="G100" s="1">
        <v>2.41</v>
      </c>
      <c r="H100" s="1">
        <v>168.0</v>
      </c>
      <c r="I100" s="1">
        <v>69.68</v>
      </c>
      <c r="J100" s="1">
        <v>69.71</v>
      </c>
      <c r="K100" s="1" t="s">
        <v>44</v>
      </c>
      <c r="L100" s="1">
        <v>84.0</v>
      </c>
      <c r="M100" s="1">
        <v>84.0</v>
      </c>
    </row>
    <row r="101">
      <c r="A101" s="1" t="s">
        <v>41</v>
      </c>
      <c r="B101" s="1" t="s">
        <v>42</v>
      </c>
      <c r="C101" s="1">
        <v>494.23</v>
      </c>
      <c r="D101" s="1">
        <v>496.43</v>
      </c>
      <c r="E101" s="1">
        <v>2.2</v>
      </c>
      <c r="F101" s="1">
        <v>0.0</v>
      </c>
      <c r="G101" s="1">
        <v>2.2</v>
      </c>
      <c r="H101" s="1">
        <v>168.0</v>
      </c>
      <c r="I101" s="1">
        <v>76.36</v>
      </c>
      <c r="J101" s="1">
        <v>76.39</v>
      </c>
      <c r="K101" s="1" t="s">
        <v>44</v>
      </c>
      <c r="L101" s="1">
        <v>84.0</v>
      </c>
      <c r="M101" s="1">
        <v>84.0</v>
      </c>
    </row>
    <row r="102">
      <c r="A102" s="1" t="s">
        <v>41</v>
      </c>
      <c r="B102" s="1" t="s">
        <v>42</v>
      </c>
      <c r="C102" s="1">
        <v>496.65</v>
      </c>
      <c r="D102" s="1">
        <v>503.27</v>
      </c>
      <c r="E102" s="1">
        <v>6.63</v>
      </c>
      <c r="F102" s="1">
        <v>0.0</v>
      </c>
      <c r="G102" s="1">
        <v>6.63</v>
      </c>
      <c r="H102" s="1">
        <v>160.0</v>
      </c>
      <c r="I102" s="1">
        <v>24.15</v>
      </c>
      <c r="J102" s="1">
        <v>24.15</v>
      </c>
      <c r="K102" s="1" t="s">
        <v>43</v>
      </c>
      <c r="L102" s="1">
        <v>-160.0</v>
      </c>
      <c r="M102" s="1">
        <v>0.0</v>
      </c>
    </row>
    <row r="103">
      <c r="A103" s="1" t="s">
        <v>41</v>
      </c>
      <c r="B103" s="1" t="s">
        <v>42</v>
      </c>
      <c r="C103" s="1">
        <v>503.32</v>
      </c>
      <c r="D103" s="1">
        <v>508.79</v>
      </c>
      <c r="E103" s="1">
        <v>5.46</v>
      </c>
      <c r="F103" s="1">
        <v>0.0</v>
      </c>
      <c r="G103" s="1">
        <v>5.46</v>
      </c>
      <c r="H103" s="1">
        <v>160.0</v>
      </c>
      <c r="I103" s="1">
        <v>29.28</v>
      </c>
      <c r="J103" s="1">
        <v>29.28</v>
      </c>
      <c r="K103" s="1" t="s">
        <v>43</v>
      </c>
      <c r="L103" s="1">
        <v>-160.0</v>
      </c>
      <c r="M103" s="1">
        <v>0.0</v>
      </c>
    </row>
    <row r="105">
      <c r="A105" s="77" t="s">
        <v>45</v>
      </c>
    </row>
    <row r="106">
      <c r="A106" s="78" t="s">
        <v>46</v>
      </c>
      <c r="B106" s="79"/>
      <c r="C106" s="79"/>
      <c r="D106" s="79"/>
      <c r="E106" s="80">
        <f t="shared" ref="E106:J106" si="1">SUMIF($K$2:$K$103,"superdense",E1:E103)</f>
        <v>169.33</v>
      </c>
      <c r="F106" s="80">
        <f t="shared" si="1"/>
        <v>0</v>
      </c>
      <c r="G106" s="80">
        <f t="shared" si="1"/>
        <v>169.28</v>
      </c>
      <c r="H106" s="80">
        <f t="shared" si="1"/>
        <v>8320</v>
      </c>
      <c r="I106" s="80">
        <f t="shared" si="1"/>
        <v>2817.83</v>
      </c>
      <c r="J106" s="80">
        <f t="shared" si="1"/>
        <v>2818.85</v>
      </c>
      <c r="K106" s="80"/>
      <c r="L106" s="80">
        <f>IFERROR(__xludf.DUMMYFUNCTION("SUM(FILTER(L$1:L$103,$K$1:$K$103=""superdense""))"),4200.0)</f>
        <v>4200</v>
      </c>
      <c r="M106" s="80">
        <f>IFERROR(__xludf.DUMMYFUNCTION("SUM(FILTER(M1:M103,$K$1:$K$103=""superdense""))"),4200.0)</f>
        <v>4200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2.7066</v>
      </c>
      <c r="F107" s="80">
        <f t="shared" ref="F107:J107" si="2">AVERAGEIF($K$2:$K$103,"superdense",F2:F103)</f>
        <v>0</v>
      </c>
      <c r="G107" s="80">
        <f t="shared" si="2"/>
        <v>2.7056</v>
      </c>
      <c r="H107" s="80">
        <f t="shared" si="2"/>
        <v>168</v>
      </c>
      <c r="I107" s="80">
        <f t="shared" si="2"/>
        <v>64.0474</v>
      </c>
      <c r="J107" s="80">
        <f t="shared" si="2"/>
        <v>64.0732</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IFERROR(__xludf.DUMMYFUNCTION("MAX(FILTER(E1:E103,$K$1:$K$103=""superdense""))"),4.15)</f>
        <v>4.15</v>
      </c>
      <c r="F108" s="81">
        <f>IFERROR(__xludf.DUMMYFUNCTION("MAX(FILTER(F1:F103,$K$1:$K$103=""superdense""))"),0.0)</f>
        <v>0</v>
      </c>
      <c r="G108" s="81">
        <f>IFERROR(__xludf.DUMMYFUNCTION("MAX(FILTER(G1:G103,$K$1:$K$103=""superdense""))"),4.15)</f>
        <v>4.15</v>
      </c>
      <c r="H108" s="81">
        <f>IFERROR(__xludf.DUMMYFUNCTION("MAX(FILTER(H1:H103,$K$1:$K$103=""superdense""))"),168.0)</f>
        <v>168</v>
      </c>
      <c r="I108" s="81">
        <f>IFERROR(__xludf.DUMMYFUNCTION("MAX(FILTER(I1:I103,$K$1:$K$103=""superdense""))"),87.61)</f>
        <v>87.61</v>
      </c>
      <c r="J108" s="81">
        <f>IFERROR(__xludf.DUMMYFUNCTION("MAX(FILTER(J1:J103,$K$1:$K$103=""superdense""))"),87.66)</f>
        <v>87.66</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IFERROR(__xludf.DUMMYFUNCTION("MIN(FILTER(E1:E103,$K$1:$K$103=""superdense""))"),1.92)</f>
        <v>1.92</v>
      </c>
      <c r="F109" s="82">
        <f>IFERROR(__xludf.DUMMYFUNCTION("MIN(FILTER(F1:F103,$K$1:$K$103=""superdense""))"),0.0)</f>
        <v>0</v>
      </c>
      <c r="G109" s="82">
        <f>IFERROR(__xludf.DUMMYFUNCTION("MIN(FILTER(G1:G103,$K$1:$K$103=""superdense""))"),1.92)</f>
        <v>1.92</v>
      </c>
      <c r="H109" s="82">
        <f>IFERROR(__xludf.DUMMYFUNCTION("MIN(FILTER(H1:H103,$K$1:$K$103=""superdense""))"),168.0)</f>
        <v>168</v>
      </c>
      <c r="I109" s="82">
        <f>IFERROR(__xludf.DUMMYFUNCTION("MIN(FILTER(I1:I103,$K1:$K103=""superdense""))"),40.46)</f>
        <v>40.46</v>
      </c>
      <c r="J109" s="82">
        <f>IFERROR(__xludf.DUMMYFUNCTION("MIN(FILTER(J1:J103,$K1:$K103=""superdense""))"),40.47)</f>
        <v>40.47</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IFERROR(__xludf.DUMMYFUNCTION("MEDIAN(FILTER(E1:E103,$K$1:$K$103=""superdense""))"),2.605)</f>
        <v>2.605</v>
      </c>
      <c r="F110" s="83">
        <f>IFERROR(__xludf.DUMMYFUNCTION("MEDIAN(FILTER(F1:F103,$K$1:$K$103=""superdense""))"),0.0)</f>
        <v>0</v>
      </c>
      <c r="G110" s="83">
        <f>IFERROR(__xludf.DUMMYFUNCTION("MEDIAN(FILTER(G1:G103,$K$1:$K$103=""superdense""))"),2.605)</f>
        <v>2.605</v>
      </c>
      <c r="H110" s="83">
        <f>IFERROR(__xludf.DUMMYFUNCTION("MEDIAN(FILTER(H1:H103,$K$1:$K$103=""superdense""))"),168.0)</f>
        <v>168</v>
      </c>
      <c r="I110" s="83">
        <f>IFERROR(__xludf.DUMMYFUNCTION("MEDIAN(FILTER(I1:I103,$K$1:$K$103=""superdense""))"),64.475)</f>
        <v>64.475</v>
      </c>
      <c r="J110" s="83">
        <f>IFERROR(__xludf.DUMMYFUNCTION("MEDIAN(FILTER(J1:J103,$K$1:$K$103=""superdense""))"),64.5)</f>
        <v>64.5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IFERROR(__xludf.DUMMYFUNCTION("STDEV.S(FILTER(E1:E103,$K$1:$K$103=""superdense""))"),0.5040554310301799)</f>
        <v>0.504055431</v>
      </c>
      <c r="F111" s="83">
        <f>IFERROR(__xludf.DUMMYFUNCTION("STDEV.S(FILTER(F1:F103,$K$1:$K$103=""superdense""))"),0.0)</f>
        <v>0</v>
      </c>
      <c r="G111" s="83">
        <f>IFERROR(__xludf.DUMMYFUNCTION("STDEV.S(FILTER(G1:G103,$K$1:$K$103=""superdense""))"),0.5043814559053738)</f>
        <v>0.5043814559</v>
      </c>
      <c r="H111" s="83">
        <f>IFERROR(__xludf.DUMMYFUNCTION("STDEV.S(FILTER(H1:H103,$K$1:$K$103=""superdense""))"),0.0)</f>
        <v>0</v>
      </c>
      <c r="I111" s="83">
        <f>IFERROR(__xludf.DUMMYFUNCTION("STDEV.S(FILTER(I1:I103,$K$1:$K$103=""superdense""))"),11.1434168009637)</f>
        <v>11.1434168</v>
      </c>
      <c r="J111" s="83">
        <f>IFERROR(__xludf.DUMMYFUNCTION("STDEV.S(FILTER(J1:J103,$K$1:$K$103=""superdense""))"),11.152117661078124)</f>
        <v>11.15211766</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8320</v>
      </c>
    </row>
    <row r="131">
      <c r="A131" s="77" t="s">
        <v>54</v>
      </c>
      <c r="B131" s="3">
        <f>SUM(H2:H103)-B130</f>
        <v>8400</v>
      </c>
    </row>
    <row r="132">
      <c r="A132" s="77" t="s">
        <v>55</v>
      </c>
      <c r="B132" s="3">
        <f>SUM(M2:M103)</f>
        <v>4200</v>
      </c>
    </row>
    <row r="133">
      <c r="A133" s="77" t="s">
        <v>56</v>
      </c>
      <c r="B133" s="3">
        <f>B131/B132</f>
        <v>2</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1.23</v>
      </c>
      <c r="D2" s="1">
        <v>8.79</v>
      </c>
      <c r="E2" s="1">
        <v>7.57</v>
      </c>
      <c r="F2" s="1">
        <v>0.0</v>
      </c>
      <c r="G2" s="1">
        <v>7.57</v>
      </c>
      <c r="H2" s="1">
        <v>160.0</v>
      </c>
      <c r="I2" s="1">
        <v>21.14</v>
      </c>
      <c r="J2" s="1">
        <v>21.14</v>
      </c>
      <c r="K2" s="1" t="s">
        <v>43</v>
      </c>
      <c r="L2" s="1">
        <v>-160.0</v>
      </c>
      <c r="M2" s="1">
        <v>0.0</v>
      </c>
    </row>
    <row r="3">
      <c r="A3" s="1" t="s">
        <v>41</v>
      </c>
      <c r="B3" s="1" t="s">
        <v>42</v>
      </c>
      <c r="C3" s="1">
        <v>8.86</v>
      </c>
      <c r="D3" s="1">
        <v>18.64</v>
      </c>
      <c r="E3" s="1">
        <v>9.78</v>
      </c>
      <c r="F3" s="1">
        <v>0.0</v>
      </c>
      <c r="G3" s="1">
        <v>9.78</v>
      </c>
      <c r="H3" s="1">
        <v>160.0</v>
      </c>
      <c r="I3" s="1">
        <v>16.36</v>
      </c>
      <c r="J3" s="1">
        <v>16.36</v>
      </c>
      <c r="K3" s="1" t="s">
        <v>43</v>
      </c>
      <c r="L3" s="1">
        <v>-160.0</v>
      </c>
      <c r="M3" s="1">
        <v>0.0</v>
      </c>
    </row>
    <row r="4">
      <c r="A4" s="1" t="s">
        <v>41</v>
      </c>
      <c r="B4" s="1" t="s">
        <v>42</v>
      </c>
      <c r="C4" s="1">
        <v>18.66</v>
      </c>
      <c r="D4" s="1">
        <v>27.27</v>
      </c>
      <c r="E4" s="1">
        <v>8.62</v>
      </c>
      <c r="F4" s="1">
        <v>0.0</v>
      </c>
      <c r="G4" s="1">
        <v>8.62</v>
      </c>
      <c r="H4" s="1">
        <v>160.0</v>
      </c>
      <c r="I4" s="1">
        <v>18.56</v>
      </c>
      <c r="J4" s="1">
        <v>18.56</v>
      </c>
      <c r="K4" s="1" t="s">
        <v>43</v>
      </c>
      <c r="L4" s="1">
        <v>-160.0</v>
      </c>
      <c r="M4" s="1">
        <v>0.0</v>
      </c>
    </row>
    <row r="5">
      <c r="A5" s="1" t="s">
        <v>41</v>
      </c>
      <c r="B5" s="1" t="s">
        <v>42</v>
      </c>
      <c r="C5" s="1">
        <v>27.3</v>
      </c>
      <c r="D5" s="1">
        <v>34.45</v>
      </c>
      <c r="E5" s="1">
        <v>7.15</v>
      </c>
      <c r="F5" s="1">
        <v>0.0</v>
      </c>
      <c r="G5" s="1">
        <v>7.15</v>
      </c>
      <c r="H5" s="1">
        <v>160.0</v>
      </c>
      <c r="I5" s="1">
        <v>22.39</v>
      </c>
      <c r="J5" s="1">
        <v>22.39</v>
      </c>
      <c r="K5" s="1" t="s">
        <v>43</v>
      </c>
      <c r="L5" s="1">
        <v>-160.0</v>
      </c>
      <c r="M5" s="1">
        <v>0.0</v>
      </c>
    </row>
    <row r="6">
      <c r="A6" s="1" t="s">
        <v>41</v>
      </c>
      <c r="B6" s="1" t="s">
        <v>42</v>
      </c>
      <c r="C6" s="1">
        <v>34.49</v>
      </c>
      <c r="D6" s="1">
        <v>42.06</v>
      </c>
      <c r="E6" s="1">
        <v>7.57</v>
      </c>
      <c r="F6" s="1">
        <v>0.0</v>
      </c>
      <c r="G6" s="1">
        <v>7.57</v>
      </c>
      <c r="H6" s="1">
        <v>160.0</v>
      </c>
      <c r="I6" s="1">
        <v>21.15</v>
      </c>
      <c r="J6" s="1">
        <v>21.15</v>
      </c>
      <c r="K6" s="1" t="s">
        <v>43</v>
      </c>
      <c r="L6" s="1">
        <v>-160.0</v>
      </c>
      <c r="M6" s="1">
        <v>0.0</v>
      </c>
    </row>
    <row r="7">
      <c r="A7" s="1" t="s">
        <v>41</v>
      </c>
      <c r="B7" s="1" t="s">
        <v>42</v>
      </c>
      <c r="C7" s="1">
        <v>42.23</v>
      </c>
      <c r="D7" s="1">
        <v>48.18</v>
      </c>
      <c r="E7" s="1">
        <v>5.95</v>
      </c>
      <c r="F7" s="1">
        <v>0.0</v>
      </c>
      <c r="G7" s="1">
        <v>5.95</v>
      </c>
      <c r="H7" s="1">
        <v>160.0</v>
      </c>
      <c r="I7" s="1">
        <v>26.91</v>
      </c>
      <c r="J7" s="1">
        <v>26.91</v>
      </c>
      <c r="K7" s="1" t="s">
        <v>43</v>
      </c>
      <c r="L7" s="1">
        <v>-160.0</v>
      </c>
      <c r="M7" s="1">
        <v>0.0</v>
      </c>
    </row>
    <row r="8">
      <c r="A8" s="1" t="s">
        <v>41</v>
      </c>
      <c r="B8" s="1" t="s">
        <v>42</v>
      </c>
      <c r="C8" s="1">
        <v>48.18</v>
      </c>
      <c r="D8" s="1">
        <v>51.43</v>
      </c>
      <c r="E8" s="1">
        <v>3.24</v>
      </c>
      <c r="F8" s="1">
        <v>0.0</v>
      </c>
      <c r="G8" s="1">
        <v>3.24</v>
      </c>
      <c r="H8" s="1">
        <v>168.0</v>
      </c>
      <c r="I8" s="1">
        <v>51.83</v>
      </c>
      <c r="J8" s="1">
        <v>51.85</v>
      </c>
      <c r="K8" s="1" t="s">
        <v>44</v>
      </c>
      <c r="L8" s="1">
        <v>84.0</v>
      </c>
      <c r="M8" s="1">
        <v>84.0</v>
      </c>
    </row>
    <row r="9">
      <c r="A9" s="1" t="s">
        <v>41</v>
      </c>
      <c r="B9" s="1" t="s">
        <v>42</v>
      </c>
      <c r="C9" s="1">
        <v>51.9</v>
      </c>
      <c r="D9" s="1">
        <v>53.98</v>
      </c>
      <c r="E9" s="1">
        <v>2.08</v>
      </c>
      <c r="F9" s="1">
        <v>0.0</v>
      </c>
      <c r="G9" s="1">
        <v>2.08</v>
      </c>
      <c r="H9" s="1">
        <v>168.0</v>
      </c>
      <c r="I9" s="1">
        <v>80.78</v>
      </c>
      <c r="J9" s="1">
        <v>80.82</v>
      </c>
      <c r="K9" s="1" t="s">
        <v>44</v>
      </c>
      <c r="L9" s="1">
        <v>84.0</v>
      </c>
      <c r="M9" s="1">
        <v>84.0</v>
      </c>
    </row>
    <row r="10">
      <c r="A10" s="1" t="s">
        <v>41</v>
      </c>
      <c r="B10" s="1" t="s">
        <v>42</v>
      </c>
      <c r="C10" s="1">
        <v>54.28</v>
      </c>
      <c r="D10" s="1">
        <v>57.5</v>
      </c>
      <c r="E10" s="1">
        <v>3.22</v>
      </c>
      <c r="F10" s="1">
        <v>0.0</v>
      </c>
      <c r="G10" s="1">
        <v>3.22</v>
      </c>
      <c r="H10" s="1">
        <v>168.0</v>
      </c>
      <c r="I10" s="1">
        <v>52.12</v>
      </c>
      <c r="J10" s="1">
        <v>52.14</v>
      </c>
      <c r="K10" s="1" t="s">
        <v>44</v>
      </c>
      <c r="L10" s="1">
        <v>84.0</v>
      </c>
      <c r="M10" s="1">
        <v>84.0</v>
      </c>
    </row>
    <row r="11">
      <c r="A11" s="1" t="s">
        <v>41</v>
      </c>
      <c r="B11" s="1" t="s">
        <v>42</v>
      </c>
      <c r="C11" s="1">
        <v>57.78</v>
      </c>
      <c r="D11" s="1">
        <v>60.81</v>
      </c>
      <c r="E11" s="1">
        <v>3.03</v>
      </c>
      <c r="F11" s="1">
        <v>0.0</v>
      </c>
      <c r="G11" s="1">
        <v>3.03</v>
      </c>
      <c r="H11" s="1">
        <v>168.0</v>
      </c>
      <c r="I11" s="1">
        <v>55.36</v>
      </c>
      <c r="J11" s="1">
        <v>55.38</v>
      </c>
      <c r="K11" s="1" t="s">
        <v>44</v>
      </c>
      <c r="L11" s="1">
        <v>84.0</v>
      </c>
      <c r="M11" s="1">
        <v>84.0</v>
      </c>
    </row>
    <row r="12">
      <c r="A12" s="1" t="s">
        <v>41</v>
      </c>
      <c r="B12" s="1" t="s">
        <v>42</v>
      </c>
      <c r="C12" s="1">
        <v>60.91</v>
      </c>
      <c r="D12" s="1">
        <v>64.07</v>
      </c>
      <c r="E12" s="1">
        <v>3.16</v>
      </c>
      <c r="F12" s="1">
        <v>0.0</v>
      </c>
      <c r="G12" s="1">
        <v>3.16</v>
      </c>
      <c r="H12" s="1">
        <v>168.0</v>
      </c>
      <c r="I12" s="1">
        <v>53.14</v>
      </c>
      <c r="J12" s="1">
        <v>53.15</v>
      </c>
      <c r="K12" s="1" t="s">
        <v>44</v>
      </c>
      <c r="L12" s="1">
        <v>84.0</v>
      </c>
      <c r="M12" s="1">
        <v>84.0</v>
      </c>
    </row>
    <row r="13">
      <c r="A13" s="1" t="s">
        <v>41</v>
      </c>
      <c r="B13" s="1" t="s">
        <v>42</v>
      </c>
      <c r="C13" s="1">
        <v>64.28</v>
      </c>
      <c r="D13" s="1">
        <v>69.14</v>
      </c>
      <c r="E13" s="1">
        <v>4.85</v>
      </c>
      <c r="F13" s="1">
        <v>0.0</v>
      </c>
      <c r="G13" s="1">
        <v>4.85</v>
      </c>
      <c r="H13" s="1">
        <v>160.0</v>
      </c>
      <c r="I13" s="1">
        <v>32.96</v>
      </c>
      <c r="J13" s="1">
        <v>32.96</v>
      </c>
      <c r="K13" s="1" t="s">
        <v>43</v>
      </c>
      <c r="L13" s="1">
        <v>-160.0</v>
      </c>
      <c r="M13" s="1">
        <v>0.0</v>
      </c>
    </row>
    <row r="14">
      <c r="A14" s="1" t="s">
        <v>41</v>
      </c>
      <c r="B14" s="1" t="s">
        <v>42</v>
      </c>
      <c r="C14" s="1">
        <v>69.41</v>
      </c>
      <c r="D14" s="1">
        <v>75.59</v>
      </c>
      <c r="E14" s="1">
        <v>6.18</v>
      </c>
      <c r="F14" s="1">
        <v>0.0</v>
      </c>
      <c r="G14" s="1">
        <v>6.18</v>
      </c>
      <c r="H14" s="1">
        <v>160.0</v>
      </c>
      <c r="I14" s="1">
        <v>25.89</v>
      </c>
      <c r="J14" s="1">
        <v>25.89</v>
      </c>
      <c r="K14" s="1" t="s">
        <v>43</v>
      </c>
      <c r="L14" s="1">
        <v>-160.0</v>
      </c>
      <c r="M14" s="1">
        <v>0.0</v>
      </c>
    </row>
    <row r="15">
      <c r="A15" s="1" t="s">
        <v>41</v>
      </c>
      <c r="B15" s="1" t="s">
        <v>42</v>
      </c>
      <c r="C15" s="1">
        <v>75.63</v>
      </c>
      <c r="D15" s="1">
        <v>83.23</v>
      </c>
      <c r="E15" s="1">
        <v>7.6</v>
      </c>
      <c r="F15" s="1">
        <v>0.0</v>
      </c>
      <c r="G15" s="1">
        <v>7.6</v>
      </c>
      <c r="H15" s="1">
        <v>160.0</v>
      </c>
      <c r="I15" s="1">
        <v>21.06</v>
      </c>
      <c r="J15" s="1">
        <v>21.06</v>
      </c>
      <c r="K15" s="1" t="s">
        <v>43</v>
      </c>
      <c r="L15" s="1">
        <v>-160.0</v>
      </c>
      <c r="M15" s="1">
        <v>0.0</v>
      </c>
    </row>
    <row r="16">
      <c r="A16" s="1" t="s">
        <v>41</v>
      </c>
      <c r="B16" s="1" t="s">
        <v>42</v>
      </c>
      <c r="C16" s="1">
        <v>83.27</v>
      </c>
      <c r="D16" s="1">
        <v>88.52</v>
      </c>
      <c r="E16" s="1">
        <v>5.25</v>
      </c>
      <c r="F16" s="1">
        <v>0.0</v>
      </c>
      <c r="G16" s="1">
        <v>5.25</v>
      </c>
      <c r="H16" s="1">
        <v>160.0</v>
      </c>
      <c r="I16" s="1">
        <v>30.48</v>
      </c>
      <c r="J16" s="1">
        <v>30.48</v>
      </c>
      <c r="K16" s="1" t="s">
        <v>43</v>
      </c>
      <c r="L16" s="1">
        <v>-160.0</v>
      </c>
      <c r="M16" s="1">
        <v>0.0</v>
      </c>
    </row>
    <row r="17">
      <c r="A17" s="1" t="s">
        <v>41</v>
      </c>
      <c r="B17" s="1" t="s">
        <v>42</v>
      </c>
      <c r="C17" s="1">
        <v>88.55</v>
      </c>
      <c r="D17" s="1">
        <v>97.32</v>
      </c>
      <c r="E17" s="1">
        <v>8.77</v>
      </c>
      <c r="F17" s="1">
        <v>0.0</v>
      </c>
      <c r="G17" s="1">
        <v>8.77</v>
      </c>
      <c r="H17" s="1">
        <v>160.0</v>
      </c>
      <c r="I17" s="1">
        <v>18.25</v>
      </c>
      <c r="J17" s="1">
        <v>18.25</v>
      </c>
      <c r="K17" s="1" t="s">
        <v>43</v>
      </c>
      <c r="L17" s="1">
        <v>-160.0</v>
      </c>
      <c r="M17" s="1">
        <v>0.0</v>
      </c>
    </row>
    <row r="18">
      <c r="A18" s="1" t="s">
        <v>41</v>
      </c>
      <c r="B18" s="1" t="s">
        <v>42</v>
      </c>
      <c r="C18" s="1">
        <v>97.49</v>
      </c>
      <c r="D18" s="1">
        <v>103.61</v>
      </c>
      <c r="E18" s="1">
        <v>6.11</v>
      </c>
      <c r="F18" s="1">
        <v>0.0</v>
      </c>
      <c r="G18" s="1">
        <v>6.11</v>
      </c>
      <c r="H18" s="1">
        <v>160.0</v>
      </c>
      <c r="I18" s="1">
        <v>26.18</v>
      </c>
      <c r="J18" s="1">
        <v>26.18</v>
      </c>
      <c r="K18" s="1" t="s">
        <v>43</v>
      </c>
      <c r="L18" s="1">
        <v>-160.0</v>
      </c>
      <c r="M18" s="1">
        <v>0.0</v>
      </c>
    </row>
    <row r="19">
      <c r="A19" s="1" t="s">
        <v>41</v>
      </c>
      <c r="B19" s="1" t="s">
        <v>42</v>
      </c>
      <c r="C19" s="1">
        <v>103.65</v>
      </c>
      <c r="D19" s="1">
        <v>106.48</v>
      </c>
      <c r="E19" s="1">
        <v>2.84</v>
      </c>
      <c r="F19" s="1">
        <v>0.0</v>
      </c>
      <c r="G19" s="1">
        <v>2.83</v>
      </c>
      <c r="H19" s="1">
        <v>168.0</v>
      </c>
      <c r="I19" s="1">
        <v>59.25</v>
      </c>
      <c r="J19" s="1">
        <v>59.27</v>
      </c>
      <c r="K19" s="1" t="s">
        <v>44</v>
      </c>
      <c r="L19" s="1">
        <v>84.0</v>
      </c>
      <c r="M19" s="1">
        <v>84.0</v>
      </c>
    </row>
    <row r="20">
      <c r="A20" s="1" t="s">
        <v>41</v>
      </c>
      <c r="B20" s="1" t="s">
        <v>42</v>
      </c>
      <c r="C20" s="1">
        <v>106.56</v>
      </c>
      <c r="D20" s="1">
        <v>109.97</v>
      </c>
      <c r="E20" s="1">
        <v>3.41</v>
      </c>
      <c r="F20" s="1">
        <v>0.0</v>
      </c>
      <c r="G20" s="1">
        <v>3.41</v>
      </c>
      <c r="H20" s="1">
        <v>168.0</v>
      </c>
      <c r="I20" s="1">
        <v>49.21</v>
      </c>
      <c r="J20" s="1">
        <v>49.23</v>
      </c>
      <c r="K20" s="1" t="s">
        <v>44</v>
      </c>
      <c r="L20" s="1">
        <v>84.0</v>
      </c>
      <c r="M20" s="1">
        <v>84.0</v>
      </c>
    </row>
    <row r="21">
      <c r="A21" s="1" t="s">
        <v>41</v>
      </c>
      <c r="B21" s="1" t="s">
        <v>42</v>
      </c>
      <c r="C21" s="1">
        <v>110.48</v>
      </c>
      <c r="D21" s="1">
        <v>112.93</v>
      </c>
      <c r="E21" s="1">
        <v>2.45</v>
      </c>
      <c r="F21" s="1">
        <v>0.0</v>
      </c>
      <c r="G21" s="1">
        <v>2.45</v>
      </c>
      <c r="H21" s="1">
        <v>168.0</v>
      </c>
      <c r="I21" s="1">
        <v>68.62</v>
      </c>
      <c r="J21" s="1">
        <v>68.64</v>
      </c>
      <c r="K21" s="1" t="s">
        <v>44</v>
      </c>
      <c r="L21" s="1">
        <v>84.0</v>
      </c>
      <c r="M21" s="1">
        <v>84.0</v>
      </c>
    </row>
    <row r="22">
      <c r="A22" s="1" t="s">
        <v>41</v>
      </c>
      <c r="B22" s="1" t="s">
        <v>42</v>
      </c>
      <c r="C22" s="1">
        <v>113.16</v>
      </c>
      <c r="D22" s="1">
        <v>115.53</v>
      </c>
      <c r="E22" s="1">
        <v>2.37</v>
      </c>
      <c r="F22" s="1">
        <v>0.0</v>
      </c>
      <c r="G22" s="1">
        <v>2.37</v>
      </c>
      <c r="H22" s="1">
        <v>168.0</v>
      </c>
      <c r="I22" s="1">
        <v>70.99</v>
      </c>
      <c r="J22" s="1">
        <v>71.02</v>
      </c>
      <c r="K22" s="1" t="s">
        <v>44</v>
      </c>
      <c r="L22" s="1">
        <v>84.0</v>
      </c>
      <c r="M22" s="1">
        <v>84.0</v>
      </c>
    </row>
    <row r="23">
      <c r="A23" s="1" t="s">
        <v>41</v>
      </c>
      <c r="B23" s="1" t="s">
        <v>42</v>
      </c>
      <c r="C23" s="1">
        <v>115.71</v>
      </c>
      <c r="D23" s="1">
        <v>118.96</v>
      </c>
      <c r="E23" s="1">
        <v>3.26</v>
      </c>
      <c r="F23" s="1">
        <v>0.0</v>
      </c>
      <c r="G23" s="1">
        <v>3.26</v>
      </c>
      <c r="H23" s="1">
        <v>168.0</v>
      </c>
      <c r="I23" s="1">
        <v>51.58</v>
      </c>
      <c r="J23" s="1">
        <v>51.6</v>
      </c>
      <c r="K23" s="1" t="s">
        <v>44</v>
      </c>
      <c r="L23" s="1">
        <v>84.0</v>
      </c>
      <c r="M23" s="1">
        <v>84.0</v>
      </c>
    </row>
    <row r="24">
      <c r="A24" s="1" t="s">
        <v>41</v>
      </c>
      <c r="B24" s="1" t="s">
        <v>42</v>
      </c>
      <c r="C24" s="1">
        <v>119.22</v>
      </c>
      <c r="D24" s="1">
        <v>125.54</v>
      </c>
      <c r="E24" s="1">
        <v>6.32</v>
      </c>
      <c r="F24" s="1">
        <v>0.0</v>
      </c>
      <c r="G24" s="1">
        <v>6.32</v>
      </c>
      <c r="H24" s="1">
        <v>160.0</v>
      </c>
      <c r="I24" s="1">
        <v>25.31</v>
      </c>
      <c r="J24" s="1">
        <v>25.31</v>
      </c>
      <c r="K24" s="1" t="s">
        <v>43</v>
      </c>
      <c r="L24" s="1">
        <v>-160.0</v>
      </c>
      <c r="M24" s="1">
        <v>0.0</v>
      </c>
    </row>
    <row r="25">
      <c r="A25" s="1" t="s">
        <v>41</v>
      </c>
      <c r="B25" s="1" t="s">
        <v>42</v>
      </c>
      <c r="C25" s="1">
        <v>125.61</v>
      </c>
      <c r="D25" s="1">
        <v>132.31</v>
      </c>
      <c r="E25" s="1">
        <v>6.7</v>
      </c>
      <c r="F25" s="1">
        <v>0.0</v>
      </c>
      <c r="G25" s="1">
        <v>6.7</v>
      </c>
      <c r="H25" s="1">
        <v>160.0</v>
      </c>
      <c r="I25" s="1">
        <v>23.88</v>
      </c>
      <c r="J25" s="1">
        <v>23.88</v>
      </c>
      <c r="K25" s="1" t="s">
        <v>43</v>
      </c>
      <c r="L25" s="1">
        <v>-160.0</v>
      </c>
      <c r="M25" s="1">
        <v>0.0</v>
      </c>
    </row>
    <row r="26">
      <c r="A26" s="1" t="s">
        <v>41</v>
      </c>
      <c r="B26" s="1" t="s">
        <v>42</v>
      </c>
      <c r="C26" s="1">
        <v>132.6</v>
      </c>
      <c r="D26" s="1">
        <v>140.46</v>
      </c>
      <c r="E26" s="1">
        <v>7.86</v>
      </c>
      <c r="F26" s="1">
        <v>0.0</v>
      </c>
      <c r="G26" s="1">
        <v>7.86</v>
      </c>
      <c r="H26" s="1">
        <v>160.0</v>
      </c>
      <c r="I26" s="1">
        <v>20.35</v>
      </c>
      <c r="J26" s="1">
        <v>20.35</v>
      </c>
      <c r="K26" s="1" t="s">
        <v>43</v>
      </c>
      <c r="L26" s="1">
        <v>-160.0</v>
      </c>
      <c r="M26" s="1">
        <v>0.0</v>
      </c>
    </row>
    <row r="27">
      <c r="A27" s="1" t="s">
        <v>41</v>
      </c>
      <c r="B27" s="1" t="s">
        <v>42</v>
      </c>
      <c r="C27" s="1">
        <v>140.47</v>
      </c>
      <c r="D27" s="1">
        <v>144.99</v>
      </c>
      <c r="E27" s="1">
        <v>4.52</v>
      </c>
      <c r="F27" s="1">
        <v>0.0</v>
      </c>
      <c r="G27" s="1">
        <v>4.52</v>
      </c>
      <c r="H27" s="1">
        <v>160.0</v>
      </c>
      <c r="I27" s="1">
        <v>35.39</v>
      </c>
      <c r="J27" s="1">
        <v>35.39</v>
      </c>
      <c r="K27" s="1" t="s">
        <v>43</v>
      </c>
      <c r="L27" s="1">
        <v>-160.0</v>
      </c>
      <c r="M27" s="1">
        <v>0.0</v>
      </c>
    </row>
    <row r="28">
      <c r="A28" s="1" t="s">
        <v>41</v>
      </c>
      <c r="B28" s="1" t="s">
        <v>42</v>
      </c>
      <c r="C28" s="1">
        <v>145.23</v>
      </c>
      <c r="D28" s="1">
        <v>152.45</v>
      </c>
      <c r="E28" s="1">
        <v>7.23</v>
      </c>
      <c r="F28" s="1">
        <v>0.0</v>
      </c>
      <c r="G28" s="1">
        <v>7.23</v>
      </c>
      <c r="H28" s="1">
        <v>160.0</v>
      </c>
      <c r="I28" s="1">
        <v>22.14</v>
      </c>
      <c r="J28" s="1">
        <v>22.14</v>
      </c>
      <c r="K28" s="1" t="s">
        <v>43</v>
      </c>
      <c r="L28" s="1">
        <v>-160.0</v>
      </c>
      <c r="M28" s="1">
        <v>0.0</v>
      </c>
    </row>
    <row r="29">
      <c r="A29" s="1" t="s">
        <v>41</v>
      </c>
      <c r="B29" s="1" t="s">
        <v>42</v>
      </c>
      <c r="C29" s="1">
        <v>153.06</v>
      </c>
      <c r="D29" s="1">
        <v>160.14</v>
      </c>
      <c r="E29" s="1">
        <v>7.07</v>
      </c>
      <c r="F29" s="1">
        <v>0.0</v>
      </c>
      <c r="G29" s="1">
        <v>7.07</v>
      </c>
      <c r="H29" s="1">
        <v>160.0</v>
      </c>
      <c r="I29" s="1">
        <v>22.62</v>
      </c>
      <c r="J29" s="1">
        <v>22.62</v>
      </c>
      <c r="K29" s="1" t="s">
        <v>43</v>
      </c>
      <c r="L29" s="1">
        <v>-160.0</v>
      </c>
      <c r="M29" s="1">
        <v>0.0</v>
      </c>
    </row>
    <row r="30">
      <c r="A30" s="1" t="s">
        <v>41</v>
      </c>
      <c r="B30" s="1" t="s">
        <v>42</v>
      </c>
      <c r="C30" s="1">
        <v>160.17</v>
      </c>
      <c r="D30" s="1">
        <v>163.19</v>
      </c>
      <c r="E30" s="1">
        <v>3.02</v>
      </c>
      <c r="F30" s="1">
        <v>0.0</v>
      </c>
      <c r="G30" s="1">
        <v>3.01</v>
      </c>
      <c r="H30" s="1">
        <v>168.0</v>
      </c>
      <c r="I30" s="1">
        <v>55.71</v>
      </c>
      <c r="J30" s="1">
        <v>55.73</v>
      </c>
      <c r="K30" s="1" t="s">
        <v>44</v>
      </c>
      <c r="L30" s="1">
        <v>84.0</v>
      </c>
      <c r="M30" s="1">
        <v>84.0</v>
      </c>
    </row>
    <row r="31">
      <c r="A31" s="1" t="s">
        <v>41</v>
      </c>
      <c r="B31" s="1" t="s">
        <v>42</v>
      </c>
      <c r="C31" s="1">
        <v>163.66</v>
      </c>
      <c r="D31" s="1">
        <v>166.56</v>
      </c>
      <c r="E31" s="1">
        <v>2.9</v>
      </c>
      <c r="F31" s="1">
        <v>0.0</v>
      </c>
      <c r="G31" s="1">
        <v>2.9</v>
      </c>
      <c r="H31" s="1">
        <v>168.0</v>
      </c>
      <c r="I31" s="1">
        <v>57.94</v>
      </c>
      <c r="J31" s="1">
        <v>57.96</v>
      </c>
      <c r="K31" s="1" t="s">
        <v>44</v>
      </c>
      <c r="L31" s="1">
        <v>84.0</v>
      </c>
      <c r="M31" s="1">
        <v>84.0</v>
      </c>
    </row>
    <row r="32">
      <c r="A32" s="1" t="s">
        <v>41</v>
      </c>
      <c r="B32" s="1" t="s">
        <v>42</v>
      </c>
      <c r="C32" s="1">
        <v>166.69</v>
      </c>
      <c r="D32" s="1">
        <v>169.3</v>
      </c>
      <c r="E32" s="1">
        <v>2.61</v>
      </c>
      <c r="F32" s="1">
        <v>0.0</v>
      </c>
      <c r="G32" s="1">
        <v>2.61</v>
      </c>
      <c r="H32" s="1">
        <v>168.0</v>
      </c>
      <c r="I32" s="1">
        <v>64.34</v>
      </c>
      <c r="J32" s="1">
        <v>64.37</v>
      </c>
      <c r="K32" s="1" t="s">
        <v>44</v>
      </c>
      <c r="L32" s="1">
        <v>84.0</v>
      </c>
      <c r="M32" s="1">
        <v>84.0</v>
      </c>
    </row>
    <row r="33">
      <c r="A33" s="1" t="s">
        <v>41</v>
      </c>
      <c r="B33" s="1" t="s">
        <v>42</v>
      </c>
      <c r="C33" s="1">
        <v>169.45</v>
      </c>
      <c r="D33" s="1">
        <v>172.33</v>
      </c>
      <c r="E33" s="1">
        <v>2.88</v>
      </c>
      <c r="F33" s="1">
        <v>0.0</v>
      </c>
      <c r="G33" s="1">
        <v>2.88</v>
      </c>
      <c r="H33" s="1">
        <v>168.0</v>
      </c>
      <c r="I33" s="1">
        <v>58.39</v>
      </c>
      <c r="J33" s="1">
        <v>58.41</v>
      </c>
      <c r="K33" s="1" t="s">
        <v>44</v>
      </c>
      <c r="L33" s="1">
        <v>84.0</v>
      </c>
      <c r="M33" s="1">
        <v>84.0</v>
      </c>
    </row>
    <row r="34">
      <c r="A34" s="1" t="s">
        <v>41</v>
      </c>
      <c r="B34" s="1" t="s">
        <v>42</v>
      </c>
      <c r="C34" s="1">
        <v>172.78</v>
      </c>
      <c r="D34" s="1">
        <v>175.82</v>
      </c>
      <c r="E34" s="1">
        <v>3.04</v>
      </c>
      <c r="F34" s="1">
        <v>0.0</v>
      </c>
      <c r="G34" s="1">
        <v>3.04</v>
      </c>
      <c r="H34" s="1">
        <v>168.0</v>
      </c>
      <c r="I34" s="1">
        <v>55.32</v>
      </c>
      <c r="J34" s="1">
        <v>55.33</v>
      </c>
      <c r="K34" s="1" t="s">
        <v>44</v>
      </c>
      <c r="L34" s="1">
        <v>84.0</v>
      </c>
      <c r="M34" s="1">
        <v>84.0</v>
      </c>
    </row>
    <row r="35">
      <c r="A35" s="1" t="s">
        <v>41</v>
      </c>
      <c r="B35" s="1" t="s">
        <v>42</v>
      </c>
      <c r="C35" s="1">
        <v>175.92</v>
      </c>
      <c r="D35" s="1">
        <v>181.89</v>
      </c>
      <c r="E35" s="1">
        <v>5.97</v>
      </c>
      <c r="F35" s="1">
        <v>0.0</v>
      </c>
      <c r="G35" s="1">
        <v>5.97</v>
      </c>
      <c r="H35" s="1">
        <v>160.0</v>
      </c>
      <c r="I35" s="1">
        <v>26.79</v>
      </c>
      <c r="J35" s="1">
        <v>26.79</v>
      </c>
      <c r="K35" s="1" t="s">
        <v>43</v>
      </c>
      <c r="L35" s="1">
        <v>-160.0</v>
      </c>
      <c r="M35" s="1">
        <v>0.0</v>
      </c>
    </row>
    <row r="36">
      <c r="A36" s="1" t="s">
        <v>41</v>
      </c>
      <c r="B36" s="1" t="s">
        <v>42</v>
      </c>
      <c r="C36" s="1">
        <v>181.92</v>
      </c>
      <c r="D36" s="1">
        <v>187.16</v>
      </c>
      <c r="E36" s="1">
        <v>5.24</v>
      </c>
      <c r="F36" s="1">
        <v>0.0</v>
      </c>
      <c r="G36" s="1">
        <v>5.24</v>
      </c>
      <c r="H36" s="1">
        <v>160.0</v>
      </c>
      <c r="I36" s="1">
        <v>30.55</v>
      </c>
      <c r="J36" s="1">
        <v>30.55</v>
      </c>
      <c r="K36" s="1" t="s">
        <v>43</v>
      </c>
      <c r="L36" s="1">
        <v>-160.0</v>
      </c>
      <c r="M36" s="1">
        <v>0.0</v>
      </c>
    </row>
    <row r="37">
      <c r="A37" s="1" t="s">
        <v>41</v>
      </c>
      <c r="B37" s="1" t="s">
        <v>42</v>
      </c>
      <c r="C37" s="1">
        <v>187.19</v>
      </c>
      <c r="D37" s="1">
        <v>196.49</v>
      </c>
      <c r="E37" s="1">
        <v>9.3</v>
      </c>
      <c r="F37" s="1">
        <v>0.0</v>
      </c>
      <c r="G37" s="1">
        <v>9.3</v>
      </c>
      <c r="H37" s="1">
        <v>160.0</v>
      </c>
      <c r="I37" s="1">
        <v>17.2</v>
      </c>
      <c r="J37" s="1">
        <v>17.2</v>
      </c>
      <c r="K37" s="1" t="s">
        <v>43</v>
      </c>
      <c r="L37" s="1">
        <v>-160.0</v>
      </c>
      <c r="M37" s="1">
        <v>0.0</v>
      </c>
    </row>
    <row r="38">
      <c r="A38" s="1" t="s">
        <v>41</v>
      </c>
      <c r="B38" s="1" t="s">
        <v>42</v>
      </c>
      <c r="C38" s="1">
        <v>196.71</v>
      </c>
      <c r="D38" s="1">
        <v>202.15</v>
      </c>
      <c r="E38" s="1">
        <v>5.44</v>
      </c>
      <c r="F38" s="1">
        <v>0.0</v>
      </c>
      <c r="G38" s="1">
        <v>5.44</v>
      </c>
      <c r="H38" s="1">
        <v>160.0</v>
      </c>
      <c r="I38" s="1">
        <v>29.39</v>
      </c>
      <c r="J38" s="1">
        <v>29.39</v>
      </c>
      <c r="K38" s="1" t="s">
        <v>43</v>
      </c>
      <c r="L38" s="1">
        <v>-160.0</v>
      </c>
      <c r="M38" s="1">
        <v>0.0</v>
      </c>
    </row>
    <row r="39">
      <c r="A39" s="1" t="s">
        <v>41</v>
      </c>
      <c r="B39" s="1" t="s">
        <v>42</v>
      </c>
      <c r="C39" s="1">
        <v>202.16</v>
      </c>
      <c r="D39" s="1">
        <v>210.82</v>
      </c>
      <c r="E39" s="1">
        <v>8.66</v>
      </c>
      <c r="F39" s="1">
        <v>0.0</v>
      </c>
      <c r="G39" s="1">
        <v>8.66</v>
      </c>
      <c r="H39" s="1">
        <v>160.0</v>
      </c>
      <c r="I39" s="1">
        <v>18.49</v>
      </c>
      <c r="J39" s="1">
        <v>18.49</v>
      </c>
      <c r="K39" s="1" t="s">
        <v>43</v>
      </c>
      <c r="L39" s="1">
        <v>-160.0</v>
      </c>
      <c r="M39" s="1">
        <v>0.0</v>
      </c>
    </row>
    <row r="40">
      <c r="A40" s="1" t="s">
        <v>41</v>
      </c>
      <c r="B40" s="1" t="s">
        <v>42</v>
      </c>
      <c r="C40" s="1">
        <v>210.88</v>
      </c>
      <c r="D40" s="1">
        <v>217.78</v>
      </c>
      <c r="E40" s="1">
        <v>6.9</v>
      </c>
      <c r="F40" s="1">
        <v>0.0</v>
      </c>
      <c r="G40" s="1">
        <v>6.9</v>
      </c>
      <c r="H40" s="1">
        <v>160.0</v>
      </c>
      <c r="I40" s="1">
        <v>23.2</v>
      </c>
      <c r="J40" s="1">
        <v>23.2</v>
      </c>
      <c r="K40" s="1" t="s">
        <v>43</v>
      </c>
      <c r="L40" s="1">
        <v>-160.0</v>
      </c>
      <c r="M40" s="1">
        <v>0.0</v>
      </c>
    </row>
    <row r="41">
      <c r="A41" s="1" t="s">
        <v>41</v>
      </c>
      <c r="B41" s="1" t="s">
        <v>42</v>
      </c>
      <c r="C41" s="1">
        <v>218.28</v>
      </c>
      <c r="D41" s="1">
        <v>220.28</v>
      </c>
      <c r="E41" s="1">
        <v>2.0</v>
      </c>
      <c r="F41" s="1">
        <v>0.0</v>
      </c>
      <c r="G41" s="1">
        <v>2.0</v>
      </c>
      <c r="H41" s="1">
        <v>168.0</v>
      </c>
      <c r="I41" s="1">
        <v>84.09</v>
      </c>
      <c r="J41" s="1">
        <v>84.13</v>
      </c>
      <c r="K41" s="1" t="s">
        <v>44</v>
      </c>
      <c r="L41" s="1">
        <v>84.0</v>
      </c>
      <c r="M41" s="1">
        <v>84.0</v>
      </c>
    </row>
    <row r="42">
      <c r="A42" s="1" t="s">
        <v>41</v>
      </c>
      <c r="B42" s="1" t="s">
        <v>42</v>
      </c>
      <c r="C42" s="1">
        <v>220.49</v>
      </c>
      <c r="D42" s="1">
        <v>222.61</v>
      </c>
      <c r="E42" s="1">
        <v>2.13</v>
      </c>
      <c r="F42" s="1">
        <v>0.0</v>
      </c>
      <c r="G42" s="1">
        <v>2.13</v>
      </c>
      <c r="H42" s="1">
        <v>168.0</v>
      </c>
      <c r="I42" s="1">
        <v>79.02</v>
      </c>
      <c r="J42" s="1">
        <v>79.06</v>
      </c>
      <c r="K42" s="1" t="s">
        <v>44</v>
      </c>
      <c r="L42" s="1">
        <v>84.0</v>
      </c>
      <c r="M42" s="1">
        <v>84.0</v>
      </c>
    </row>
    <row r="43">
      <c r="A43" s="1" t="s">
        <v>41</v>
      </c>
      <c r="B43" s="1" t="s">
        <v>42</v>
      </c>
      <c r="C43" s="1">
        <v>222.86</v>
      </c>
      <c r="D43" s="1">
        <v>224.99</v>
      </c>
      <c r="E43" s="1">
        <v>2.13</v>
      </c>
      <c r="F43" s="1">
        <v>0.0</v>
      </c>
      <c r="G43" s="1">
        <v>2.13</v>
      </c>
      <c r="H43" s="1">
        <v>168.0</v>
      </c>
      <c r="I43" s="1">
        <v>78.84</v>
      </c>
      <c r="J43" s="1">
        <v>78.87</v>
      </c>
      <c r="K43" s="1" t="s">
        <v>44</v>
      </c>
      <c r="L43" s="1">
        <v>84.0</v>
      </c>
      <c r="M43" s="1">
        <v>84.0</v>
      </c>
    </row>
    <row r="44">
      <c r="A44" s="1" t="s">
        <v>41</v>
      </c>
      <c r="B44" s="1" t="s">
        <v>42</v>
      </c>
      <c r="C44" s="1">
        <v>225.36</v>
      </c>
      <c r="D44" s="1">
        <v>228.29</v>
      </c>
      <c r="E44" s="1">
        <v>2.93</v>
      </c>
      <c r="F44" s="1">
        <v>0.0</v>
      </c>
      <c r="G44" s="1">
        <v>2.93</v>
      </c>
      <c r="H44" s="1">
        <v>168.0</v>
      </c>
      <c r="I44" s="1">
        <v>57.35</v>
      </c>
      <c r="J44" s="1">
        <v>57.37</v>
      </c>
      <c r="K44" s="1" t="s">
        <v>44</v>
      </c>
      <c r="L44" s="1">
        <v>84.0</v>
      </c>
      <c r="M44" s="1">
        <v>84.0</v>
      </c>
    </row>
    <row r="45">
      <c r="A45" s="1" t="s">
        <v>41</v>
      </c>
      <c r="B45" s="1" t="s">
        <v>42</v>
      </c>
      <c r="C45" s="1">
        <v>228.5</v>
      </c>
      <c r="D45" s="1">
        <v>231.28</v>
      </c>
      <c r="E45" s="1">
        <v>2.78</v>
      </c>
      <c r="F45" s="1">
        <v>0.0</v>
      </c>
      <c r="G45" s="1">
        <v>2.78</v>
      </c>
      <c r="H45" s="1">
        <v>168.0</v>
      </c>
      <c r="I45" s="1">
        <v>60.4</v>
      </c>
      <c r="J45" s="1">
        <v>60.42</v>
      </c>
      <c r="K45" s="1" t="s">
        <v>44</v>
      </c>
      <c r="L45" s="1">
        <v>84.0</v>
      </c>
      <c r="M45" s="1">
        <v>84.0</v>
      </c>
    </row>
    <row r="46">
      <c r="A46" s="1" t="s">
        <v>41</v>
      </c>
      <c r="B46" s="1" t="s">
        <v>42</v>
      </c>
      <c r="C46" s="1">
        <v>231.53</v>
      </c>
      <c r="D46" s="1">
        <v>238.25</v>
      </c>
      <c r="E46" s="1">
        <v>6.73</v>
      </c>
      <c r="F46" s="1">
        <v>0.0</v>
      </c>
      <c r="G46" s="1">
        <v>6.73</v>
      </c>
      <c r="H46" s="1">
        <v>160.0</v>
      </c>
      <c r="I46" s="1">
        <v>23.79</v>
      </c>
      <c r="J46" s="1">
        <v>23.79</v>
      </c>
      <c r="K46" s="1" t="s">
        <v>43</v>
      </c>
      <c r="L46" s="1">
        <v>-160.0</v>
      </c>
      <c r="M46" s="1">
        <v>0.0</v>
      </c>
    </row>
    <row r="47">
      <c r="A47" s="1" t="s">
        <v>41</v>
      </c>
      <c r="B47" s="1" t="s">
        <v>42</v>
      </c>
      <c r="C47" s="1">
        <v>238.26</v>
      </c>
      <c r="D47" s="1">
        <v>246.74</v>
      </c>
      <c r="E47" s="1">
        <v>8.48</v>
      </c>
      <c r="F47" s="1">
        <v>0.0</v>
      </c>
      <c r="G47" s="1">
        <v>8.48</v>
      </c>
      <c r="H47" s="1">
        <v>160.0</v>
      </c>
      <c r="I47" s="1">
        <v>18.86</v>
      </c>
      <c r="J47" s="1">
        <v>18.86</v>
      </c>
      <c r="K47" s="1" t="s">
        <v>43</v>
      </c>
      <c r="L47" s="1">
        <v>-160.0</v>
      </c>
      <c r="M47" s="1">
        <v>0.0</v>
      </c>
    </row>
    <row r="48">
      <c r="A48" s="1" t="s">
        <v>41</v>
      </c>
      <c r="B48" s="1" t="s">
        <v>42</v>
      </c>
      <c r="C48" s="1">
        <v>246.75</v>
      </c>
      <c r="D48" s="1">
        <v>254.6</v>
      </c>
      <c r="E48" s="1">
        <v>7.85</v>
      </c>
      <c r="F48" s="1">
        <v>0.0</v>
      </c>
      <c r="G48" s="1">
        <v>7.85</v>
      </c>
      <c r="H48" s="1">
        <v>160.0</v>
      </c>
      <c r="I48" s="1">
        <v>20.38</v>
      </c>
      <c r="J48" s="1">
        <v>20.38</v>
      </c>
      <c r="K48" s="1" t="s">
        <v>43</v>
      </c>
      <c r="L48" s="1">
        <v>-160.0</v>
      </c>
      <c r="M48" s="1">
        <v>0.0</v>
      </c>
    </row>
    <row r="49">
      <c r="A49" s="1" t="s">
        <v>41</v>
      </c>
      <c r="B49" s="1" t="s">
        <v>42</v>
      </c>
      <c r="C49" s="1">
        <v>254.73</v>
      </c>
      <c r="D49" s="1">
        <v>264.26</v>
      </c>
      <c r="E49" s="1">
        <v>9.53</v>
      </c>
      <c r="F49" s="1">
        <v>0.0</v>
      </c>
      <c r="G49" s="1">
        <v>9.53</v>
      </c>
      <c r="H49" s="1">
        <v>160.0</v>
      </c>
      <c r="I49" s="1">
        <v>16.79</v>
      </c>
      <c r="J49" s="1">
        <v>16.79</v>
      </c>
      <c r="K49" s="1" t="s">
        <v>43</v>
      </c>
      <c r="L49" s="1">
        <v>-160.0</v>
      </c>
      <c r="M49" s="1">
        <v>0.0</v>
      </c>
    </row>
    <row r="50">
      <c r="A50" s="1" t="s">
        <v>41</v>
      </c>
      <c r="B50" s="1" t="s">
        <v>42</v>
      </c>
      <c r="C50" s="1">
        <v>264.36</v>
      </c>
      <c r="D50" s="1">
        <v>270.36</v>
      </c>
      <c r="E50" s="1">
        <v>6.0</v>
      </c>
      <c r="F50" s="1">
        <v>0.0</v>
      </c>
      <c r="G50" s="1">
        <v>6.0</v>
      </c>
      <c r="H50" s="1">
        <v>160.0</v>
      </c>
      <c r="I50" s="1">
        <v>26.65</v>
      </c>
      <c r="J50" s="1">
        <v>26.65</v>
      </c>
      <c r="K50" s="1" t="s">
        <v>43</v>
      </c>
      <c r="L50" s="1">
        <v>-160.0</v>
      </c>
      <c r="M50" s="1">
        <v>0.0</v>
      </c>
    </row>
    <row r="51">
      <c r="A51" s="1" t="s">
        <v>41</v>
      </c>
      <c r="B51" s="1" t="s">
        <v>42</v>
      </c>
      <c r="C51" s="1">
        <v>270.38</v>
      </c>
      <c r="D51" s="1">
        <v>277.65</v>
      </c>
      <c r="E51" s="1">
        <v>7.27</v>
      </c>
      <c r="F51" s="1">
        <v>0.0</v>
      </c>
      <c r="G51" s="1">
        <v>7.27</v>
      </c>
      <c r="H51" s="1">
        <v>160.0</v>
      </c>
      <c r="I51" s="1">
        <v>21.99</v>
      </c>
      <c r="J51" s="1">
        <v>21.99</v>
      </c>
      <c r="K51" s="1" t="s">
        <v>43</v>
      </c>
      <c r="L51" s="1">
        <v>-160.0</v>
      </c>
      <c r="M51" s="1">
        <v>0.0</v>
      </c>
    </row>
    <row r="52">
      <c r="A52" s="1" t="s">
        <v>41</v>
      </c>
      <c r="B52" s="1" t="s">
        <v>42</v>
      </c>
      <c r="C52" s="1">
        <v>277.68</v>
      </c>
      <c r="D52" s="1">
        <v>279.85</v>
      </c>
      <c r="E52" s="1">
        <v>2.17</v>
      </c>
      <c r="F52" s="1">
        <v>0.0</v>
      </c>
      <c r="G52" s="1">
        <v>2.17</v>
      </c>
      <c r="H52" s="1">
        <v>168.0</v>
      </c>
      <c r="I52" s="1">
        <v>77.4</v>
      </c>
      <c r="J52" s="1">
        <v>77.43</v>
      </c>
      <c r="K52" s="1" t="s">
        <v>44</v>
      </c>
      <c r="L52" s="1">
        <v>84.0</v>
      </c>
      <c r="M52" s="1">
        <v>84.0</v>
      </c>
    </row>
    <row r="53">
      <c r="A53" s="1" t="s">
        <v>41</v>
      </c>
      <c r="B53" s="1" t="s">
        <v>42</v>
      </c>
      <c r="C53" s="1">
        <v>279.97</v>
      </c>
      <c r="D53" s="1">
        <v>283.32</v>
      </c>
      <c r="E53" s="1">
        <v>3.35</v>
      </c>
      <c r="F53" s="1">
        <v>0.0</v>
      </c>
      <c r="G53" s="1">
        <v>3.35</v>
      </c>
      <c r="H53" s="1">
        <v>168.0</v>
      </c>
      <c r="I53" s="1">
        <v>50.09</v>
      </c>
      <c r="J53" s="1">
        <v>50.11</v>
      </c>
      <c r="K53" s="1" t="s">
        <v>44</v>
      </c>
      <c r="L53" s="1">
        <v>84.0</v>
      </c>
      <c r="M53" s="1">
        <v>84.0</v>
      </c>
    </row>
    <row r="54">
      <c r="A54" s="1" t="s">
        <v>41</v>
      </c>
      <c r="B54" s="1" t="s">
        <v>42</v>
      </c>
      <c r="C54" s="1">
        <v>283.46</v>
      </c>
      <c r="D54" s="1">
        <v>286.45</v>
      </c>
      <c r="E54" s="1">
        <v>3.0</v>
      </c>
      <c r="F54" s="1">
        <v>0.0</v>
      </c>
      <c r="G54" s="1">
        <v>2.99</v>
      </c>
      <c r="H54" s="1">
        <v>168.0</v>
      </c>
      <c r="I54" s="1">
        <v>56.08</v>
      </c>
      <c r="J54" s="1">
        <v>56.1</v>
      </c>
      <c r="K54" s="1" t="s">
        <v>44</v>
      </c>
      <c r="L54" s="1">
        <v>84.0</v>
      </c>
      <c r="M54" s="1">
        <v>84.0</v>
      </c>
    </row>
    <row r="55">
      <c r="A55" s="1" t="s">
        <v>41</v>
      </c>
      <c r="B55" s="1" t="s">
        <v>42</v>
      </c>
      <c r="C55" s="1">
        <v>286.75</v>
      </c>
      <c r="D55" s="1">
        <v>290.29</v>
      </c>
      <c r="E55" s="1">
        <v>3.55</v>
      </c>
      <c r="F55" s="1">
        <v>0.0</v>
      </c>
      <c r="G55" s="1">
        <v>3.55</v>
      </c>
      <c r="H55" s="1">
        <v>168.0</v>
      </c>
      <c r="I55" s="1">
        <v>47.37</v>
      </c>
      <c r="J55" s="1">
        <v>47.38</v>
      </c>
      <c r="K55" s="1" t="s">
        <v>44</v>
      </c>
      <c r="L55" s="1">
        <v>84.0</v>
      </c>
      <c r="M55" s="1">
        <v>84.0</v>
      </c>
    </row>
    <row r="56">
      <c r="A56" s="1" t="s">
        <v>41</v>
      </c>
      <c r="B56" s="1" t="s">
        <v>42</v>
      </c>
      <c r="C56" s="1">
        <v>290.42</v>
      </c>
      <c r="D56" s="1">
        <v>292.49</v>
      </c>
      <c r="E56" s="1">
        <v>2.07</v>
      </c>
      <c r="F56" s="1">
        <v>0.0</v>
      </c>
      <c r="G56" s="1">
        <v>2.06</v>
      </c>
      <c r="H56" s="1">
        <v>168.0</v>
      </c>
      <c r="I56" s="1">
        <v>81.34</v>
      </c>
      <c r="J56" s="1">
        <v>81.38</v>
      </c>
      <c r="K56" s="1" t="s">
        <v>44</v>
      </c>
      <c r="L56" s="1">
        <v>84.0</v>
      </c>
      <c r="M56" s="1">
        <v>84.0</v>
      </c>
    </row>
    <row r="57">
      <c r="A57" s="1" t="s">
        <v>41</v>
      </c>
      <c r="B57" s="1" t="s">
        <v>42</v>
      </c>
      <c r="C57" s="1">
        <v>292.7</v>
      </c>
      <c r="D57" s="1">
        <v>298.29</v>
      </c>
      <c r="E57" s="1">
        <v>5.59</v>
      </c>
      <c r="F57" s="1">
        <v>0.0</v>
      </c>
      <c r="G57" s="1">
        <v>5.59</v>
      </c>
      <c r="H57" s="1">
        <v>160.0</v>
      </c>
      <c r="I57" s="1">
        <v>28.61</v>
      </c>
      <c r="J57" s="1">
        <v>28.61</v>
      </c>
      <c r="K57" s="1" t="s">
        <v>43</v>
      </c>
      <c r="L57" s="1">
        <v>-160.0</v>
      </c>
      <c r="M57" s="1">
        <v>0.0</v>
      </c>
    </row>
    <row r="58">
      <c r="A58" s="1" t="s">
        <v>41</v>
      </c>
      <c r="B58" s="1" t="s">
        <v>42</v>
      </c>
      <c r="C58" s="1">
        <v>298.32</v>
      </c>
      <c r="D58" s="1">
        <v>306.69</v>
      </c>
      <c r="E58" s="1">
        <v>8.37</v>
      </c>
      <c r="F58" s="1">
        <v>0.0</v>
      </c>
      <c r="G58" s="1">
        <v>8.37</v>
      </c>
      <c r="H58" s="1">
        <v>160.0</v>
      </c>
      <c r="I58" s="1">
        <v>19.11</v>
      </c>
      <c r="J58" s="1">
        <v>19.11</v>
      </c>
      <c r="K58" s="1" t="s">
        <v>43</v>
      </c>
      <c r="L58" s="1">
        <v>-160.0</v>
      </c>
      <c r="M58" s="1">
        <v>0.0</v>
      </c>
    </row>
    <row r="59">
      <c r="A59" s="1" t="s">
        <v>41</v>
      </c>
      <c r="B59" s="1" t="s">
        <v>42</v>
      </c>
      <c r="C59" s="1">
        <v>306.69</v>
      </c>
      <c r="D59" s="1">
        <v>317.04</v>
      </c>
      <c r="E59" s="1">
        <v>10.35</v>
      </c>
      <c r="F59" s="1">
        <v>0.0</v>
      </c>
      <c r="G59" s="1">
        <v>10.35</v>
      </c>
      <c r="H59" s="1">
        <v>160.0</v>
      </c>
      <c r="I59" s="1">
        <v>15.46</v>
      </c>
      <c r="J59" s="1">
        <v>15.46</v>
      </c>
      <c r="K59" s="1" t="s">
        <v>43</v>
      </c>
      <c r="L59" s="1">
        <v>-160.0</v>
      </c>
      <c r="M59" s="1">
        <v>0.0</v>
      </c>
    </row>
    <row r="60">
      <c r="A60" s="1" t="s">
        <v>41</v>
      </c>
      <c r="B60" s="1" t="s">
        <v>42</v>
      </c>
      <c r="C60" s="1">
        <v>317.22</v>
      </c>
      <c r="D60" s="1">
        <v>325.46</v>
      </c>
      <c r="E60" s="1">
        <v>8.24</v>
      </c>
      <c r="F60" s="1">
        <v>0.0</v>
      </c>
      <c r="G60" s="1">
        <v>8.24</v>
      </c>
      <c r="H60" s="1">
        <v>160.0</v>
      </c>
      <c r="I60" s="1">
        <v>19.43</v>
      </c>
      <c r="J60" s="1">
        <v>19.43</v>
      </c>
      <c r="K60" s="1" t="s">
        <v>43</v>
      </c>
      <c r="L60" s="1">
        <v>-160.0</v>
      </c>
      <c r="M60" s="1">
        <v>0.0</v>
      </c>
    </row>
    <row r="61">
      <c r="A61" s="1" t="s">
        <v>41</v>
      </c>
      <c r="B61" s="1" t="s">
        <v>42</v>
      </c>
      <c r="C61" s="1">
        <v>325.48</v>
      </c>
      <c r="D61" s="1">
        <v>329.04</v>
      </c>
      <c r="E61" s="1">
        <v>3.56</v>
      </c>
      <c r="F61" s="1">
        <v>0.0</v>
      </c>
      <c r="G61" s="1">
        <v>3.56</v>
      </c>
      <c r="H61" s="1">
        <v>160.0</v>
      </c>
      <c r="I61" s="1">
        <v>44.98</v>
      </c>
      <c r="J61" s="1">
        <v>44.98</v>
      </c>
      <c r="K61" s="1" t="s">
        <v>43</v>
      </c>
      <c r="L61" s="1">
        <v>-160.0</v>
      </c>
      <c r="M61" s="1">
        <v>0.0</v>
      </c>
    </row>
    <row r="62">
      <c r="A62" s="1" t="s">
        <v>41</v>
      </c>
      <c r="B62" s="1" t="s">
        <v>42</v>
      </c>
      <c r="C62" s="1">
        <v>329.04</v>
      </c>
      <c r="D62" s="1">
        <v>341.46</v>
      </c>
      <c r="E62" s="1">
        <v>12.42</v>
      </c>
      <c r="F62" s="1">
        <v>0.0</v>
      </c>
      <c r="G62" s="1">
        <v>12.42</v>
      </c>
      <c r="H62" s="1">
        <v>160.0</v>
      </c>
      <c r="I62" s="1">
        <v>12.88</v>
      </c>
      <c r="J62" s="1">
        <v>12.88</v>
      </c>
      <c r="K62" s="1" t="s">
        <v>43</v>
      </c>
      <c r="L62" s="1">
        <v>-160.0</v>
      </c>
      <c r="M62" s="1">
        <v>0.0</v>
      </c>
    </row>
    <row r="63">
      <c r="A63" s="1" t="s">
        <v>41</v>
      </c>
      <c r="B63" s="1" t="s">
        <v>42</v>
      </c>
      <c r="C63" s="1">
        <v>341.63</v>
      </c>
      <c r="D63" s="1">
        <v>344.88</v>
      </c>
      <c r="E63" s="1">
        <v>3.25</v>
      </c>
      <c r="F63" s="1">
        <v>0.0</v>
      </c>
      <c r="G63" s="1">
        <v>3.24</v>
      </c>
      <c r="H63" s="1">
        <v>168.0</v>
      </c>
      <c r="I63" s="1">
        <v>51.76</v>
      </c>
      <c r="J63" s="1">
        <v>51.77</v>
      </c>
      <c r="K63" s="1" t="s">
        <v>44</v>
      </c>
      <c r="L63" s="1">
        <v>84.0</v>
      </c>
      <c r="M63" s="1">
        <v>84.0</v>
      </c>
    </row>
    <row r="64">
      <c r="A64" s="1" t="s">
        <v>41</v>
      </c>
      <c r="B64" s="1" t="s">
        <v>42</v>
      </c>
      <c r="C64" s="1">
        <v>345.49</v>
      </c>
      <c r="D64" s="1">
        <v>348.6</v>
      </c>
      <c r="E64" s="1">
        <v>3.1</v>
      </c>
      <c r="F64" s="1">
        <v>0.0</v>
      </c>
      <c r="G64" s="1">
        <v>3.1</v>
      </c>
      <c r="H64" s="1">
        <v>168.0</v>
      </c>
      <c r="I64" s="1">
        <v>54.11</v>
      </c>
      <c r="J64" s="1">
        <v>54.13</v>
      </c>
      <c r="K64" s="1" t="s">
        <v>44</v>
      </c>
      <c r="L64" s="1">
        <v>84.0</v>
      </c>
      <c r="M64" s="1">
        <v>84.0</v>
      </c>
    </row>
    <row r="65">
      <c r="A65" s="1" t="s">
        <v>41</v>
      </c>
      <c r="B65" s="1" t="s">
        <v>42</v>
      </c>
      <c r="C65" s="1">
        <v>348.72</v>
      </c>
      <c r="D65" s="1">
        <v>351.02</v>
      </c>
      <c r="E65" s="1">
        <v>2.29</v>
      </c>
      <c r="F65" s="1">
        <v>0.0</v>
      </c>
      <c r="G65" s="1">
        <v>2.29</v>
      </c>
      <c r="H65" s="1">
        <v>168.0</v>
      </c>
      <c r="I65" s="1">
        <v>73.23</v>
      </c>
      <c r="J65" s="1">
        <v>73.27</v>
      </c>
      <c r="K65" s="1" t="s">
        <v>44</v>
      </c>
      <c r="L65" s="1">
        <v>84.0</v>
      </c>
      <c r="M65" s="1">
        <v>84.0</v>
      </c>
    </row>
    <row r="66">
      <c r="A66" s="1" t="s">
        <v>41</v>
      </c>
      <c r="B66" s="1" t="s">
        <v>42</v>
      </c>
      <c r="C66" s="1">
        <v>351.43</v>
      </c>
      <c r="D66" s="1">
        <v>353.79</v>
      </c>
      <c r="E66" s="1">
        <v>2.35</v>
      </c>
      <c r="F66" s="1">
        <v>0.0</v>
      </c>
      <c r="G66" s="1">
        <v>2.35</v>
      </c>
      <c r="H66" s="1">
        <v>168.0</v>
      </c>
      <c r="I66" s="1">
        <v>71.37</v>
      </c>
      <c r="J66" s="1">
        <v>71.4</v>
      </c>
      <c r="K66" s="1" t="s">
        <v>44</v>
      </c>
      <c r="L66" s="1">
        <v>84.0</v>
      </c>
      <c r="M66" s="1">
        <v>84.0</v>
      </c>
    </row>
    <row r="67">
      <c r="A67" s="1" t="s">
        <v>41</v>
      </c>
      <c r="B67" s="1" t="s">
        <v>42</v>
      </c>
      <c r="C67" s="1">
        <v>353.9</v>
      </c>
      <c r="D67" s="1">
        <v>357.44</v>
      </c>
      <c r="E67" s="1">
        <v>3.54</v>
      </c>
      <c r="F67" s="1">
        <v>0.0</v>
      </c>
      <c r="G67" s="1">
        <v>3.54</v>
      </c>
      <c r="H67" s="1">
        <v>168.0</v>
      </c>
      <c r="I67" s="1">
        <v>47.45</v>
      </c>
      <c r="J67" s="1">
        <v>47.47</v>
      </c>
      <c r="K67" s="1" t="s">
        <v>44</v>
      </c>
      <c r="L67" s="1">
        <v>84.0</v>
      </c>
      <c r="M67" s="1">
        <v>84.0</v>
      </c>
    </row>
    <row r="68">
      <c r="A68" s="1" t="s">
        <v>41</v>
      </c>
      <c r="B68" s="1" t="s">
        <v>42</v>
      </c>
      <c r="C68" s="1">
        <v>357.89</v>
      </c>
      <c r="D68" s="1">
        <v>363.19</v>
      </c>
      <c r="E68" s="1">
        <v>5.3</v>
      </c>
      <c r="F68" s="1">
        <v>0.0</v>
      </c>
      <c r="G68" s="1">
        <v>5.3</v>
      </c>
      <c r="H68" s="1">
        <v>160.0</v>
      </c>
      <c r="I68" s="1">
        <v>30.2</v>
      </c>
      <c r="J68" s="1">
        <v>30.2</v>
      </c>
      <c r="K68" s="1" t="s">
        <v>43</v>
      </c>
      <c r="L68" s="1">
        <v>-160.0</v>
      </c>
      <c r="M68" s="1">
        <v>0.0</v>
      </c>
    </row>
    <row r="69">
      <c r="A69" s="1" t="s">
        <v>41</v>
      </c>
      <c r="B69" s="1" t="s">
        <v>42</v>
      </c>
      <c r="C69" s="1">
        <v>363.23</v>
      </c>
      <c r="D69" s="1">
        <v>371.97</v>
      </c>
      <c r="E69" s="1">
        <v>8.73</v>
      </c>
      <c r="F69" s="1">
        <v>0.0</v>
      </c>
      <c r="G69" s="1">
        <v>8.73</v>
      </c>
      <c r="H69" s="1">
        <v>160.0</v>
      </c>
      <c r="I69" s="1">
        <v>18.32</v>
      </c>
      <c r="J69" s="1">
        <v>18.32</v>
      </c>
      <c r="K69" s="1" t="s">
        <v>43</v>
      </c>
      <c r="L69" s="1">
        <v>-160.0</v>
      </c>
      <c r="M69" s="1">
        <v>0.0</v>
      </c>
    </row>
    <row r="70">
      <c r="A70" s="1" t="s">
        <v>41</v>
      </c>
      <c r="B70" s="1" t="s">
        <v>42</v>
      </c>
      <c r="C70" s="1">
        <v>372.06</v>
      </c>
      <c r="D70" s="1">
        <v>377.45</v>
      </c>
      <c r="E70" s="1">
        <v>5.39</v>
      </c>
      <c r="F70" s="1">
        <v>0.0</v>
      </c>
      <c r="G70" s="1">
        <v>5.39</v>
      </c>
      <c r="H70" s="1">
        <v>160.0</v>
      </c>
      <c r="I70" s="1">
        <v>29.66</v>
      </c>
      <c r="J70" s="1">
        <v>29.66</v>
      </c>
      <c r="K70" s="1" t="s">
        <v>43</v>
      </c>
      <c r="L70" s="1">
        <v>-160.0</v>
      </c>
      <c r="M70" s="1">
        <v>0.0</v>
      </c>
    </row>
    <row r="71">
      <c r="A71" s="1" t="s">
        <v>41</v>
      </c>
      <c r="B71" s="1" t="s">
        <v>42</v>
      </c>
      <c r="C71" s="1">
        <v>377.47</v>
      </c>
      <c r="D71" s="1">
        <v>381.81</v>
      </c>
      <c r="E71" s="1">
        <v>4.34</v>
      </c>
      <c r="F71" s="1">
        <v>0.0</v>
      </c>
      <c r="G71" s="1">
        <v>4.34</v>
      </c>
      <c r="H71" s="1">
        <v>160.0</v>
      </c>
      <c r="I71" s="1">
        <v>36.89</v>
      </c>
      <c r="J71" s="1">
        <v>36.89</v>
      </c>
      <c r="K71" s="1" t="s">
        <v>43</v>
      </c>
      <c r="L71" s="1">
        <v>-160.0</v>
      </c>
      <c r="M71" s="1">
        <v>0.0</v>
      </c>
    </row>
    <row r="72">
      <c r="A72" s="1" t="s">
        <v>41</v>
      </c>
      <c r="B72" s="1" t="s">
        <v>42</v>
      </c>
      <c r="C72" s="1">
        <v>381.83</v>
      </c>
      <c r="D72" s="1">
        <v>391.2</v>
      </c>
      <c r="E72" s="1">
        <v>9.37</v>
      </c>
      <c r="F72" s="1">
        <v>0.0</v>
      </c>
      <c r="G72" s="1">
        <v>9.37</v>
      </c>
      <c r="H72" s="1">
        <v>160.0</v>
      </c>
      <c r="I72" s="1">
        <v>17.07</v>
      </c>
      <c r="J72" s="1">
        <v>17.07</v>
      </c>
      <c r="K72" s="1" t="s">
        <v>43</v>
      </c>
      <c r="L72" s="1">
        <v>-160.0</v>
      </c>
      <c r="M72" s="1">
        <v>0.0</v>
      </c>
    </row>
    <row r="73">
      <c r="A73" s="1" t="s">
        <v>41</v>
      </c>
      <c r="B73" s="1" t="s">
        <v>42</v>
      </c>
      <c r="C73" s="1">
        <v>391.31</v>
      </c>
      <c r="D73" s="1">
        <v>396.35</v>
      </c>
      <c r="E73" s="1">
        <v>5.04</v>
      </c>
      <c r="F73" s="1">
        <v>0.0</v>
      </c>
      <c r="G73" s="1">
        <v>5.04</v>
      </c>
      <c r="H73" s="1">
        <v>160.0</v>
      </c>
      <c r="I73" s="1">
        <v>31.76</v>
      </c>
      <c r="J73" s="1">
        <v>31.76</v>
      </c>
      <c r="K73" s="1" t="s">
        <v>43</v>
      </c>
      <c r="L73" s="1">
        <v>-160.0</v>
      </c>
      <c r="M73" s="1">
        <v>0.0</v>
      </c>
    </row>
    <row r="74">
      <c r="A74" s="1" t="s">
        <v>41</v>
      </c>
      <c r="B74" s="1" t="s">
        <v>42</v>
      </c>
      <c r="C74" s="1">
        <v>396.49</v>
      </c>
      <c r="D74" s="1">
        <v>399.21</v>
      </c>
      <c r="E74" s="1">
        <v>2.72</v>
      </c>
      <c r="F74" s="1">
        <v>0.0</v>
      </c>
      <c r="G74" s="1">
        <v>2.72</v>
      </c>
      <c r="H74" s="1">
        <v>168.0</v>
      </c>
      <c r="I74" s="1">
        <v>61.84</v>
      </c>
      <c r="J74" s="1">
        <v>61.86</v>
      </c>
      <c r="K74" s="1" t="s">
        <v>44</v>
      </c>
      <c r="L74" s="1">
        <v>84.0</v>
      </c>
      <c r="M74" s="1">
        <v>84.0</v>
      </c>
    </row>
    <row r="75">
      <c r="A75" s="1" t="s">
        <v>41</v>
      </c>
      <c r="B75" s="1" t="s">
        <v>42</v>
      </c>
      <c r="C75" s="1">
        <v>399.39</v>
      </c>
      <c r="D75" s="1">
        <v>402.84</v>
      </c>
      <c r="E75" s="1">
        <v>3.45</v>
      </c>
      <c r="F75" s="1">
        <v>0.0</v>
      </c>
      <c r="G75" s="1">
        <v>3.45</v>
      </c>
      <c r="H75" s="1">
        <v>168.0</v>
      </c>
      <c r="I75" s="1">
        <v>48.65</v>
      </c>
      <c r="J75" s="1">
        <v>48.67</v>
      </c>
      <c r="K75" s="1" t="s">
        <v>44</v>
      </c>
      <c r="L75" s="1">
        <v>84.0</v>
      </c>
      <c r="M75" s="1">
        <v>84.0</v>
      </c>
    </row>
    <row r="76">
      <c r="A76" s="1" t="s">
        <v>41</v>
      </c>
      <c r="B76" s="1" t="s">
        <v>42</v>
      </c>
      <c r="C76" s="1">
        <v>403.15</v>
      </c>
      <c r="D76" s="1">
        <v>405.51</v>
      </c>
      <c r="E76" s="1">
        <v>2.36</v>
      </c>
      <c r="F76" s="1">
        <v>0.0</v>
      </c>
      <c r="G76" s="1">
        <v>2.36</v>
      </c>
      <c r="H76" s="1">
        <v>168.0</v>
      </c>
      <c r="I76" s="1">
        <v>71.13</v>
      </c>
      <c r="J76" s="1">
        <v>71.16</v>
      </c>
      <c r="K76" s="1" t="s">
        <v>44</v>
      </c>
      <c r="L76" s="1">
        <v>84.0</v>
      </c>
      <c r="M76" s="1">
        <v>84.0</v>
      </c>
    </row>
    <row r="77">
      <c r="A77" s="1" t="s">
        <v>41</v>
      </c>
      <c r="B77" s="1" t="s">
        <v>42</v>
      </c>
      <c r="C77" s="1">
        <v>405.83</v>
      </c>
      <c r="D77" s="1">
        <v>408.36</v>
      </c>
      <c r="E77" s="1">
        <v>2.53</v>
      </c>
      <c r="F77" s="1">
        <v>0.0</v>
      </c>
      <c r="G77" s="1">
        <v>2.53</v>
      </c>
      <c r="H77" s="1">
        <v>168.0</v>
      </c>
      <c r="I77" s="1">
        <v>66.47</v>
      </c>
      <c r="J77" s="1">
        <v>66.49</v>
      </c>
      <c r="K77" s="1" t="s">
        <v>44</v>
      </c>
      <c r="L77" s="1">
        <v>84.0</v>
      </c>
      <c r="M77" s="1">
        <v>84.0</v>
      </c>
    </row>
    <row r="78">
      <c r="A78" s="1" t="s">
        <v>41</v>
      </c>
      <c r="B78" s="1" t="s">
        <v>42</v>
      </c>
      <c r="C78" s="1">
        <v>408.63</v>
      </c>
      <c r="D78" s="1">
        <v>412.07</v>
      </c>
      <c r="E78" s="1">
        <v>3.44</v>
      </c>
      <c r="F78" s="1">
        <v>0.0</v>
      </c>
      <c r="G78" s="1">
        <v>3.44</v>
      </c>
      <c r="H78" s="1">
        <v>168.0</v>
      </c>
      <c r="I78" s="1">
        <v>48.86</v>
      </c>
      <c r="J78" s="1">
        <v>48.87</v>
      </c>
      <c r="K78" s="1" t="s">
        <v>44</v>
      </c>
      <c r="L78" s="1">
        <v>84.0</v>
      </c>
      <c r="M78" s="1">
        <v>84.0</v>
      </c>
    </row>
    <row r="79">
      <c r="A79" s="1" t="s">
        <v>41</v>
      </c>
      <c r="B79" s="1" t="s">
        <v>42</v>
      </c>
      <c r="C79" s="1">
        <v>412.27</v>
      </c>
      <c r="D79" s="1">
        <v>418.32</v>
      </c>
      <c r="E79" s="1">
        <v>6.05</v>
      </c>
      <c r="F79" s="1">
        <v>0.0</v>
      </c>
      <c r="G79" s="1">
        <v>6.05</v>
      </c>
      <c r="H79" s="1">
        <v>160.0</v>
      </c>
      <c r="I79" s="1">
        <v>26.44</v>
      </c>
      <c r="J79" s="1">
        <v>26.44</v>
      </c>
      <c r="K79" s="1" t="s">
        <v>43</v>
      </c>
      <c r="L79" s="1">
        <v>-160.0</v>
      </c>
      <c r="M79" s="1">
        <v>0.0</v>
      </c>
    </row>
    <row r="80">
      <c r="A80" s="1" t="s">
        <v>41</v>
      </c>
      <c r="B80" s="1" t="s">
        <v>42</v>
      </c>
      <c r="C80" s="1">
        <v>418.34</v>
      </c>
      <c r="D80" s="1">
        <v>430.88</v>
      </c>
      <c r="E80" s="1">
        <v>12.54</v>
      </c>
      <c r="F80" s="1">
        <v>0.0</v>
      </c>
      <c r="G80" s="1">
        <v>12.54</v>
      </c>
      <c r="H80" s="1">
        <v>160.0</v>
      </c>
      <c r="I80" s="1">
        <v>12.76</v>
      </c>
      <c r="J80" s="1">
        <v>12.76</v>
      </c>
      <c r="K80" s="1" t="s">
        <v>43</v>
      </c>
      <c r="L80" s="1">
        <v>-160.0</v>
      </c>
      <c r="M80" s="1">
        <v>0.0</v>
      </c>
    </row>
    <row r="81">
      <c r="A81" s="1" t="s">
        <v>41</v>
      </c>
      <c r="B81" s="1" t="s">
        <v>42</v>
      </c>
      <c r="C81" s="1">
        <v>430.9</v>
      </c>
      <c r="D81" s="1">
        <v>439.1</v>
      </c>
      <c r="E81" s="1">
        <v>8.19</v>
      </c>
      <c r="F81" s="1">
        <v>0.0</v>
      </c>
      <c r="G81" s="1">
        <v>8.19</v>
      </c>
      <c r="H81" s="1">
        <v>160.0</v>
      </c>
      <c r="I81" s="1">
        <v>19.53</v>
      </c>
      <c r="J81" s="1">
        <v>19.53</v>
      </c>
      <c r="K81" s="1" t="s">
        <v>43</v>
      </c>
      <c r="L81" s="1">
        <v>-160.0</v>
      </c>
      <c r="M81" s="1">
        <v>0.0</v>
      </c>
    </row>
    <row r="82">
      <c r="A82" s="1" t="s">
        <v>41</v>
      </c>
      <c r="B82" s="1" t="s">
        <v>42</v>
      </c>
      <c r="C82" s="1">
        <v>439.11</v>
      </c>
      <c r="D82" s="1">
        <v>445.09</v>
      </c>
      <c r="E82" s="1">
        <v>5.98</v>
      </c>
      <c r="F82" s="1">
        <v>0.0</v>
      </c>
      <c r="G82" s="1">
        <v>5.98</v>
      </c>
      <c r="H82" s="1">
        <v>160.0</v>
      </c>
      <c r="I82" s="1">
        <v>26.75</v>
      </c>
      <c r="J82" s="1">
        <v>26.75</v>
      </c>
      <c r="K82" s="1" t="s">
        <v>43</v>
      </c>
      <c r="L82" s="1">
        <v>-160.0</v>
      </c>
      <c r="M82" s="1">
        <v>0.0</v>
      </c>
    </row>
    <row r="83">
      <c r="A83" s="1" t="s">
        <v>41</v>
      </c>
      <c r="B83" s="1" t="s">
        <v>42</v>
      </c>
      <c r="C83" s="1">
        <v>445.13</v>
      </c>
      <c r="D83" s="1">
        <v>450.47</v>
      </c>
      <c r="E83" s="1">
        <v>5.35</v>
      </c>
      <c r="F83" s="1">
        <v>0.0</v>
      </c>
      <c r="G83" s="1">
        <v>5.35</v>
      </c>
      <c r="H83" s="1">
        <v>160.0</v>
      </c>
      <c r="I83" s="1">
        <v>29.92</v>
      </c>
      <c r="J83" s="1">
        <v>29.92</v>
      </c>
      <c r="K83" s="1" t="s">
        <v>43</v>
      </c>
      <c r="L83" s="1">
        <v>-160.0</v>
      </c>
      <c r="M83" s="1">
        <v>0.0</v>
      </c>
    </row>
    <row r="84">
      <c r="A84" s="1" t="s">
        <v>41</v>
      </c>
      <c r="B84" s="1" t="s">
        <v>42</v>
      </c>
      <c r="C84" s="1">
        <v>450.49</v>
      </c>
      <c r="D84" s="1">
        <v>456.84</v>
      </c>
      <c r="E84" s="1">
        <v>6.35</v>
      </c>
      <c r="F84" s="1">
        <v>0.0</v>
      </c>
      <c r="G84" s="1">
        <v>6.35</v>
      </c>
      <c r="H84" s="1">
        <v>160.0</v>
      </c>
      <c r="I84" s="1">
        <v>25.21</v>
      </c>
      <c r="J84" s="1">
        <v>25.21</v>
      </c>
      <c r="K84" s="1" t="s">
        <v>43</v>
      </c>
      <c r="L84" s="1">
        <v>-160.0</v>
      </c>
      <c r="M84" s="1">
        <v>0.0</v>
      </c>
    </row>
    <row r="85">
      <c r="A85" s="1" t="s">
        <v>41</v>
      </c>
      <c r="B85" s="1" t="s">
        <v>42</v>
      </c>
      <c r="C85" s="1">
        <v>456.88</v>
      </c>
      <c r="D85" s="1">
        <v>459.89</v>
      </c>
      <c r="E85" s="1">
        <v>3.01</v>
      </c>
      <c r="F85" s="1">
        <v>0.0</v>
      </c>
      <c r="G85" s="1">
        <v>3.01</v>
      </c>
      <c r="H85" s="1">
        <v>168.0</v>
      </c>
      <c r="I85" s="1">
        <v>55.85</v>
      </c>
      <c r="J85" s="1">
        <v>55.87</v>
      </c>
      <c r="K85" s="1" t="s">
        <v>44</v>
      </c>
      <c r="L85" s="1">
        <v>84.0</v>
      </c>
      <c r="M85" s="1">
        <v>84.0</v>
      </c>
    </row>
    <row r="86">
      <c r="A86" s="1" t="s">
        <v>41</v>
      </c>
      <c r="B86" s="1" t="s">
        <v>42</v>
      </c>
      <c r="C86" s="1">
        <v>460.11</v>
      </c>
      <c r="D86" s="1">
        <v>462.49</v>
      </c>
      <c r="E86" s="1">
        <v>2.38</v>
      </c>
      <c r="F86" s="1">
        <v>0.0</v>
      </c>
      <c r="G86" s="1">
        <v>2.38</v>
      </c>
      <c r="H86" s="1">
        <v>168.0</v>
      </c>
      <c r="I86" s="1">
        <v>70.57</v>
      </c>
      <c r="J86" s="1">
        <v>70.61</v>
      </c>
      <c r="K86" s="1" t="s">
        <v>44</v>
      </c>
      <c r="L86" s="1">
        <v>84.0</v>
      </c>
      <c r="M86" s="1">
        <v>84.0</v>
      </c>
    </row>
    <row r="87">
      <c r="A87" s="1" t="s">
        <v>41</v>
      </c>
      <c r="B87" s="1" t="s">
        <v>42</v>
      </c>
      <c r="C87" s="1">
        <v>463.09</v>
      </c>
      <c r="D87" s="1">
        <v>466.2</v>
      </c>
      <c r="E87" s="1">
        <v>3.12</v>
      </c>
      <c r="F87" s="1">
        <v>0.0</v>
      </c>
      <c r="G87" s="1">
        <v>3.12</v>
      </c>
      <c r="H87" s="1">
        <v>168.0</v>
      </c>
      <c r="I87" s="1">
        <v>53.89</v>
      </c>
      <c r="J87" s="1">
        <v>53.91</v>
      </c>
      <c r="K87" s="1" t="s">
        <v>44</v>
      </c>
      <c r="L87" s="1">
        <v>84.0</v>
      </c>
      <c r="M87" s="1">
        <v>84.0</v>
      </c>
    </row>
    <row r="88">
      <c r="A88" s="1" t="s">
        <v>41</v>
      </c>
      <c r="B88" s="1" t="s">
        <v>42</v>
      </c>
      <c r="C88" s="1">
        <v>466.75</v>
      </c>
      <c r="D88" s="1">
        <v>469.45</v>
      </c>
      <c r="E88" s="1">
        <v>2.7</v>
      </c>
      <c r="F88" s="1">
        <v>0.0</v>
      </c>
      <c r="G88" s="1">
        <v>2.7</v>
      </c>
      <c r="H88" s="1">
        <v>168.0</v>
      </c>
      <c r="I88" s="1">
        <v>62.21</v>
      </c>
      <c r="J88" s="1">
        <v>62.23</v>
      </c>
      <c r="K88" s="1" t="s">
        <v>44</v>
      </c>
      <c r="L88" s="1">
        <v>84.0</v>
      </c>
      <c r="M88" s="1">
        <v>84.0</v>
      </c>
    </row>
    <row r="89">
      <c r="A89" s="1" t="s">
        <v>41</v>
      </c>
      <c r="B89" s="1" t="s">
        <v>42</v>
      </c>
      <c r="C89" s="1">
        <v>469.81</v>
      </c>
      <c r="D89" s="1">
        <v>472.21</v>
      </c>
      <c r="E89" s="1">
        <v>2.4</v>
      </c>
      <c r="F89" s="1">
        <v>0.0</v>
      </c>
      <c r="G89" s="1">
        <v>2.4</v>
      </c>
      <c r="H89" s="1">
        <v>168.0</v>
      </c>
      <c r="I89" s="1">
        <v>69.93</v>
      </c>
      <c r="J89" s="1">
        <v>69.96</v>
      </c>
      <c r="K89" s="1" t="s">
        <v>44</v>
      </c>
      <c r="L89" s="1">
        <v>84.0</v>
      </c>
      <c r="M89" s="1">
        <v>84.0</v>
      </c>
    </row>
    <row r="90">
      <c r="A90" s="1" t="s">
        <v>41</v>
      </c>
      <c r="B90" s="1" t="s">
        <v>42</v>
      </c>
      <c r="C90" s="1">
        <v>472.8</v>
      </c>
      <c r="D90" s="1">
        <v>482.35</v>
      </c>
      <c r="E90" s="1">
        <v>9.55</v>
      </c>
      <c r="F90" s="1">
        <v>0.0</v>
      </c>
      <c r="G90" s="1">
        <v>9.55</v>
      </c>
      <c r="H90" s="1">
        <v>160.0</v>
      </c>
      <c r="I90" s="1">
        <v>16.76</v>
      </c>
      <c r="J90" s="1">
        <v>16.76</v>
      </c>
      <c r="K90" s="1" t="s">
        <v>43</v>
      </c>
      <c r="L90" s="1">
        <v>-160.0</v>
      </c>
      <c r="M90" s="1">
        <v>0.0</v>
      </c>
    </row>
    <row r="91">
      <c r="A91" s="1" t="s">
        <v>41</v>
      </c>
      <c r="B91" s="1" t="s">
        <v>42</v>
      </c>
      <c r="C91" s="1">
        <v>482.46</v>
      </c>
      <c r="D91" s="1">
        <v>491.02</v>
      </c>
      <c r="E91" s="1">
        <v>8.56</v>
      </c>
      <c r="F91" s="1">
        <v>0.0</v>
      </c>
      <c r="G91" s="1">
        <v>8.56</v>
      </c>
      <c r="H91" s="1">
        <v>160.0</v>
      </c>
      <c r="I91" s="1">
        <v>18.7</v>
      </c>
      <c r="J91" s="1">
        <v>18.7</v>
      </c>
      <c r="K91" s="1" t="s">
        <v>43</v>
      </c>
      <c r="L91" s="1">
        <v>-160.0</v>
      </c>
      <c r="M91" s="1">
        <v>0.0</v>
      </c>
    </row>
    <row r="92">
      <c r="A92" s="1" t="s">
        <v>41</v>
      </c>
      <c r="B92" s="1" t="s">
        <v>42</v>
      </c>
      <c r="C92" s="1">
        <v>491.06</v>
      </c>
      <c r="D92" s="1">
        <v>499.33</v>
      </c>
      <c r="E92" s="1">
        <v>8.26</v>
      </c>
      <c r="F92" s="1">
        <v>0.0</v>
      </c>
      <c r="G92" s="1">
        <v>8.26</v>
      </c>
      <c r="H92" s="1">
        <v>160.0</v>
      </c>
      <c r="I92" s="1">
        <v>19.36</v>
      </c>
      <c r="J92" s="1">
        <v>19.36</v>
      </c>
      <c r="K92" s="1" t="s">
        <v>43</v>
      </c>
      <c r="L92" s="1">
        <v>-160.0</v>
      </c>
      <c r="M92" s="1">
        <v>0.0</v>
      </c>
    </row>
    <row r="93">
      <c r="A93" s="1" t="s">
        <v>41</v>
      </c>
      <c r="B93" s="1" t="s">
        <v>42</v>
      </c>
      <c r="C93" s="1">
        <v>499.38</v>
      </c>
      <c r="D93" s="1">
        <v>508.39</v>
      </c>
      <c r="E93" s="1">
        <v>9.01</v>
      </c>
      <c r="F93" s="1">
        <v>0.0</v>
      </c>
      <c r="G93" s="1">
        <v>9.01</v>
      </c>
      <c r="H93" s="1">
        <v>160.0</v>
      </c>
      <c r="I93" s="1">
        <v>17.76</v>
      </c>
      <c r="J93" s="1">
        <v>17.76</v>
      </c>
      <c r="K93" s="1" t="s">
        <v>43</v>
      </c>
      <c r="L93" s="1">
        <v>-160.0</v>
      </c>
      <c r="M93" s="1">
        <v>0.0</v>
      </c>
    </row>
    <row r="94">
      <c r="A94" s="1" t="s">
        <v>41</v>
      </c>
      <c r="B94" s="1" t="s">
        <v>42</v>
      </c>
      <c r="C94" s="1">
        <v>508.44</v>
      </c>
      <c r="D94" s="1">
        <v>515.03</v>
      </c>
      <c r="E94" s="1">
        <v>6.59</v>
      </c>
      <c r="F94" s="1">
        <v>0.0</v>
      </c>
      <c r="G94" s="1">
        <v>6.59</v>
      </c>
      <c r="H94" s="1">
        <v>160.0</v>
      </c>
      <c r="I94" s="1">
        <v>24.29</v>
      </c>
      <c r="J94" s="1">
        <v>24.29</v>
      </c>
      <c r="K94" s="1" t="s">
        <v>43</v>
      </c>
      <c r="L94" s="1">
        <v>-160.0</v>
      </c>
      <c r="M94" s="1">
        <v>0.0</v>
      </c>
    </row>
    <row r="95">
      <c r="A95" s="1" t="s">
        <v>41</v>
      </c>
      <c r="B95" s="1" t="s">
        <v>42</v>
      </c>
      <c r="C95" s="1">
        <v>515.08</v>
      </c>
      <c r="D95" s="1">
        <v>521.17</v>
      </c>
      <c r="E95" s="1">
        <v>6.1</v>
      </c>
      <c r="F95" s="1">
        <v>0.0</v>
      </c>
      <c r="G95" s="1">
        <v>6.1</v>
      </c>
      <c r="H95" s="1">
        <v>160.0</v>
      </c>
      <c r="I95" s="1">
        <v>26.25</v>
      </c>
      <c r="J95" s="1">
        <v>26.25</v>
      </c>
      <c r="K95" s="1" t="s">
        <v>43</v>
      </c>
      <c r="L95" s="1">
        <v>-160.0</v>
      </c>
      <c r="M95" s="1">
        <v>0.0</v>
      </c>
    </row>
    <row r="96">
      <c r="A96" s="1" t="s">
        <v>41</v>
      </c>
      <c r="B96" s="1" t="s">
        <v>42</v>
      </c>
      <c r="C96" s="1">
        <v>521.21</v>
      </c>
      <c r="D96" s="1">
        <v>523.65</v>
      </c>
      <c r="E96" s="1">
        <v>2.44</v>
      </c>
      <c r="F96" s="1">
        <v>0.0</v>
      </c>
      <c r="G96" s="1">
        <v>2.44</v>
      </c>
      <c r="H96" s="1">
        <v>168.0</v>
      </c>
      <c r="I96" s="1">
        <v>68.94</v>
      </c>
      <c r="J96" s="1">
        <v>68.97</v>
      </c>
      <c r="K96" s="1" t="s">
        <v>44</v>
      </c>
      <c r="L96" s="1">
        <v>84.0</v>
      </c>
      <c r="M96" s="1">
        <v>84.0</v>
      </c>
    </row>
    <row r="97">
      <c r="A97" s="1" t="s">
        <v>41</v>
      </c>
      <c r="B97" s="1" t="s">
        <v>42</v>
      </c>
      <c r="C97" s="1">
        <v>524.17</v>
      </c>
      <c r="D97" s="1">
        <v>527.47</v>
      </c>
      <c r="E97" s="1">
        <v>3.3</v>
      </c>
      <c r="F97" s="1">
        <v>0.0</v>
      </c>
      <c r="G97" s="1">
        <v>3.3</v>
      </c>
      <c r="H97" s="1">
        <v>168.0</v>
      </c>
      <c r="I97" s="1">
        <v>50.91</v>
      </c>
      <c r="J97" s="1">
        <v>50.92</v>
      </c>
      <c r="K97" s="1" t="s">
        <v>44</v>
      </c>
      <c r="L97" s="1">
        <v>84.0</v>
      </c>
      <c r="M97" s="1">
        <v>84.0</v>
      </c>
    </row>
    <row r="98">
      <c r="A98" s="1" t="s">
        <v>41</v>
      </c>
      <c r="B98" s="1" t="s">
        <v>42</v>
      </c>
      <c r="C98" s="1">
        <v>527.63</v>
      </c>
      <c r="D98" s="1">
        <v>531.19</v>
      </c>
      <c r="E98" s="1">
        <v>3.56</v>
      </c>
      <c r="F98" s="1">
        <v>0.0</v>
      </c>
      <c r="G98" s="1">
        <v>3.55</v>
      </c>
      <c r="H98" s="1">
        <v>168.0</v>
      </c>
      <c r="I98" s="1">
        <v>47.25</v>
      </c>
      <c r="J98" s="1">
        <v>47.26</v>
      </c>
      <c r="K98" s="1" t="s">
        <v>44</v>
      </c>
      <c r="L98" s="1">
        <v>84.0</v>
      </c>
      <c r="M98" s="1">
        <v>84.0</v>
      </c>
    </row>
    <row r="99">
      <c r="A99" s="1" t="s">
        <v>41</v>
      </c>
      <c r="B99" s="1" t="s">
        <v>42</v>
      </c>
      <c r="C99" s="1">
        <v>531.34</v>
      </c>
      <c r="D99" s="1">
        <v>534.99</v>
      </c>
      <c r="E99" s="1">
        <v>3.65</v>
      </c>
      <c r="F99" s="1">
        <v>0.0</v>
      </c>
      <c r="G99" s="1">
        <v>3.65</v>
      </c>
      <c r="H99" s="1">
        <v>168.0</v>
      </c>
      <c r="I99" s="1">
        <v>46.08</v>
      </c>
      <c r="J99" s="1">
        <v>46.09</v>
      </c>
      <c r="K99" s="1" t="s">
        <v>44</v>
      </c>
      <c r="L99" s="1">
        <v>84.0</v>
      </c>
      <c r="M99" s="1">
        <v>84.0</v>
      </c>
    </row>
    <row r="100">
      <c r="A100" s="1" t="s">
        <v>41</v>
      </c>
      <c r="B100" s="1" t="s">
        <v>42</v>
      </c>
      <c r="C100" s="1">
        <v>535.16</v>
      </c>
      <c r="D100" s="1">
        <v>537.71</v>
      </c>
      <c r="E100" s="1">
        <v>2.55</v>
      </c>
      <c r="F100" s="1">
        <v>0.0</v>
      </c>
      <c r="G100" s="1">
        <v>2.55</v>
      </c>
      <c r="H100" s="1">
        <v>168.0</v>
      </c>
      <c r="I100" s="1">
        <v>65.98</v>
      </c>
      <c r="J100" s="1">
        <v>66.0</v>
      </c>
      <c r="K100" s="1" t="s">
        <v>44</v>
      </c>
      <c r="L100" s="1">
        <v>84.0</v>
      </c>
      <c r="M100" s="1">
        <v>84.0</v>
      </c>
    </row>
    <row r="101">
      <c r="A101" s="1" t="s">
        <v>41</v>
      </c>
      <c r="B101" s="1" t="s">
        <v>42</v>
      </c>
      <c r="C101" s="1">
        <v>538.09</v>
      </c>
      <c r="D101" s="1">
        <v>543.71</v>
      </c>
      <c r="E101" s="1">
        <v>5.62</v>
      </c>
      <c r="F101" s="1">
        <v>0.0</v>
      </c>
      <c r="G101" s="1">
        <v>5.62</v>
      </c>
      <c r="H101" s="1">
        <v>160.0</v>
      </c>
      <c r="I101" s="1">
        <v>28.48</v>
      </c>
      <c r="J101" s="1">
        <v>28.48</v>
      </c>
      <c r="K101" s="1" t="s">
        <v>43</v>
      </c>
      <c r="L101" s="1">
        <v>-160.0</v>
      </c>
      <c r="M101" s="1">
        <v>0.0</v>
      </c>
    </row>
    <row r="102">
      <c r="A102" s="1" t="s">
        <v>41</v>
      </c>
      <c r="B102" s="1" t="s">
        <v>42</v>
      </c>
      <c r="C102" s="1">
        <v>543.83</v>
      </c>
      <c r="D102" s="1">
        <v>550.68</v>
      </c>
      <c r="E102" s="1">
        <v>6.85</v>
      </c>
      <c r="F102" s="1">
        <v>0.0</v>
      </c>
      <c r="G102" s="1">
        <v>6.85</v>
      </c>
      <c r="H102" s="1">
        <v>160.0</v>
      </c>
      <c r="I102" s="1">
        <v>23.37</v>
      </c>
      <c r="J102" s="1">
        <v>23.37</v>
      </c>
      <c r="K102" s="1" t="s">
        <v>43</v>
      </c>
      <c r="L102" s="1">
        <v>-160.0</v>
      </c>
      <c r="M102" s="1">
        <v>0.0</v>
      </c>
    </row>
    <row r="105">
      <c r="A105" s="77" t="s">
        <v>45</v>
      </c>
    </row>
    <row r="106">
      <c r="A106" s="78" t="s">
        <v>46</v>
      </c>
      <c r="B106" s="79"/>
      <c r="C106" s="79"/>
      <c r="D106" s="79"/>
      <c r="E106" s="80">
        <f t="shared" ref="E106:J106" si="1">SUMIF($K$2:$K$103,"superdense",E1:E103)</f>
        <v>164.73</v>
      </c>
      <c r="F106" s="80">
        <f t="shared" si="1"/>
        <v>0</v>
      </c>
      <c r="G106" s="80">
        <f t="shared" si="1"/>
        <v>164.68</v>
      </c>
      <c r="H106" s="80">
        <f t="shared" si="1"/>
        <v>7488</v>
      </c>
      <c r="I106" s="80">
        <f t="shared" si="1"/>
        <v>2426.04</v>
      </c>
      <c r="J106" s="80">
        <f t="shared" si="1"/>
        <v>2426.88</v>
      </c>
      <c r="K106" s="80"/>
      <c r="L106" s="80">
        <f>IFERROR(__xludf.DUMMYFUNCTION("SUM(FILTER(L$1:L$103,$K$1:$K$103=""superdense""))"),3780.0)</f>
        <v>3780</v>
      </c>
      <c r="M106" s="80">
        <f>IFERROR(__xludf.DUMMYFUNCTION("SUM(FILTER(M1:M103,$K$1:$K$103=""superdense""))"),3780.0)</f>
        <v>3780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2.839111111</v>
      </c>
      <c r="F107" s="80">
        <f t="shared" ref="F107:J107" si="2">AVERAGEIF($K$2:$K$103,"superdense",F2:F103)</f>
        <v>0</v>
      </c>
      <c r="G107" s="80">
        <f t="shared" si="2"/>
        <v>2.837777778</v>
      </c>
      <c r="H107" s="80">
        <f t="shared" si="2"/>
        <v>168</v>
      </c>
      <c r="I107" s="80">
        <f t="shared" si="2"/>
        <v>60.95644444</v>
      </c>
      <c r="J107" s="80">
        <f t="shared" si="2"/>
        <v>60.97911111</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IFERROR(__xludf.DUMMYFUNCTION("MAX(FILTER(E1:E103,$K$1:$K$103=""superdense""))"),3.65)</f>
        <v>3.65</v>
      </c>
      <c r="F108" s="81">
        <f>IFERROR(__xludf.DUMMYFUNCTION("MAX(FILTER(F1:F103,$K$1:$K$103=""superdense""))"),0.0)</f>
        <v>0</v>
      </c>
      <c r="G108" s="81">
        <f>IFERROR(__xludf.DUMMYFUNCTION("MAX(FILTER(G1:G103,$K$1:$K$103=""superdense""))"),3.65)</f>
        <v>3.65</v>
      </c>
      <c r="H108" s="81">
        <f>IFERROR(__xludf.DUMMYFUNCTION("MAX(FILTER(H1:H103,$K$1:$K$103=""superdense""))"),168.0)</f>
        <v>168</v>
      </c>
      <c r="I108" s="81">
        <f>IFERROR(__xludf.DUMMYFUNCTION("MAX(FILTER(I1:I103,$K$1:$K$103=""superdense""))"),84.09)</f>
        <v>84.09</v>
      </c>
      <c r="J108" s="81">
        <f>IFERROR(__xludf.DUMMYFUNCTION("MAX(FILTER(J1:J103,$K$1:$K$103=""superdense""))"),84.13)</f>
        <v>84.13</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IFERROR(__xludf.DUMMYFUNCTION("MIN(FILTER(E1:E103,$K$1:$K$103=""superdense""))"),2.0)</f>
        <v>2</v>
      </c>
      <c r="F109" s="82">
        <f>IFERROR(__xludf.DUMMYFUNCTION("MIN(FILTER(F1:F103,$K$1:$K$103=""superdense""))"),0.0)</f>
        <v>0</v>
      </c>
      <c r="G109" s="82">
        <f>IFERROR(__xludf.DUMMYFUNCTION("MIN(FILTER(G1:G103,$K$1:$K$103=""superdense""))"),2.0)</f>
        <v>2</v>
      </c>
      <c r="H109" s="82">
        <f>IFERROR(__xludf.DUMMYFUNCTION("MIN(FILTER(H1:H103,$K$1:$K$103=""superdense""))"),168.0)</f>
        <v>168</v>
      </c>
      <c r="I109" s="82">
        <f>IFERROR(__xludf.DUMMYFUNCTION("MIN(FILTER(I1:I103,$K1:$K103=""superdense""))"),46.08)</f>
        <v>46.08</v>
      </c>
      <c r="J109" s="82">
        <f>IFERROR(__xludf.DUMMYFUNCTION("MIN(FILTER(J1:J103,$K1:$K103=""superdense""))"),46.09)</f>
        <v>46.09</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IFERROR(__xludf.DUMMYFUNCTION("MEDIAN(FILTER(E1:E103,$K$1:$K$103=""superdense""))"),2.9)</f>
        <v>2.9</v>
      </c>
      <c r="F110" s="83">
        <f>IFERROR(__xludf.DUMMYFUNCTION("MEDIAN(FILTER(F1:F103,$K$1:$K$103=""superdense""))"),0.0)</f>
        <v>0</v>
      </c>
      <c r="G110" s="83">
        <f>IFERROR(__xludf.DUMMYFUNCTION("MEDIAN(FILTER(G1:G103,$K$1:$K$103=""superdense""))"),2.9)</f>
        <v>2.9</v>
      </c>
      <c r="H110" s="83">
        <f>IFERROR(__xludf.DUMMYFUNCTION("MEDIAN(FILTER(H1:H103,$K$1:$K$103=""superdense""))"),168.0)</f>
        <v>168</v>
      </c>
      <c r="I110" s="83">
        <f>IFERROR(__xludf.DUMMYFUNCTION("MEDIAN(FILTER(I1:I103,$K$1:$K$103=""superdense""))"),57.94)</f>
        <v>57.94</v>
      </c>
      <c r="J110" s="83">
        <f>IFERROR(__xludf.DUMMYFUNCTION("MEDIAN(FILTER(J1:J103,$K$1:$K$103=""superdense""))"),57.96)</f>
        <v>57.96</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IFERROR(__xludf.DUMMYFUNCTION("STDEV.S(FILTER(E1:E103,$K$1:$K$103=""superdense""))"),0.4787760067572984)</f>
        <v>0.4787760068</v>
      </c>
      <c r="F111" s="83">
        <f>IFERROR(__xludf.DUMMYFUNCTION("STDEV.S(FILTER(F1:F103,$K$1:$K$103=""superdense""))"),0.0)</f>
        <v>0</v>
      </c>
      <c r="G111" s="83">
        <f>IFERROR(__xludf.DUMMYFUNCTION("STDEV.S(FILTER(G1:G103,$K$1:$K$103=""superdense""))"),0.4784534217326456)</f>
        <v>0.4784534217</v>
      </c>
      <c r="H111" s="83">
        <f>IFERROR(__xludf.DUMMYFUNCTION("STDEV.S(FILTER(H1:H103,$K$1:$K$103=""superdense""))"),0.0)</f>
        <v>0</v>
      </c>
      <c r="I111" s="83">
        <f>IFERROR(__xludf.DUMMYFUNCTION("STDEV.S(FILTER(I1:I103,$K$1:$K$103=""superdense""))"),10.853718917653724)</f>
        <v>10.85371892</v>
      </c>
      <c r="J111" s="83">
        <f>IFERROR(__xludf.DUMMYFUNCTION("STDEV.S(FILTER(J1:J103,$K$1:$K$103=""superdense""))"),10.861652482309708)</f>
        <v>10.86165248</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8960</v>
      </c>
    </row>
    <row r="131">
      <c r="A131" s="77" t="s">
        <v>54</v>
      </c>
      <c r="B131" s="3">
        <f>SUM(H2:H103)-B130</f>
        <v>7560</v>
      </c>
    </row>
    <row r="132">
      <c r="A132" s="77" t="s">
        <v>55</v>
      </c>
      <c r="B132" s="3">
        <f>SUM(M2:M103)</f>
        <v>3780</v>
      </c>
    </row>
    <row r="133">
      <c r="A133" s="77" t="s">
        <v>56</v>
      </c>
      <c r="B133" s="3">
        <f>B131/B132</f>
        <v>2</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2.05</v>
      </c>
      <c r="D2" s="1">
        <v>9.48</v>
      </c>
      <c r="E2" s="1">
        <v>7.44</v>
      </c>
      <c r="F2" s="1">
        <v>0.0</v>
      </c>
      <c r="G2" s="1">
        <v>7.44</v>
      </c>
      <c r="H2" s="1">
        <v>160.0</v>
      </c>
      <c r="I2" s="1">
        <v>21.52</v>
      </c>
      <c r="J2" s="1">
        <v>21.52</v>
      </c>
      <c r="K2" s="1" t="s">
        <v>43</v>
      </c>
      <c r="L2" s="1">
        <v>-160.0</v>
      </c>
      <c r="M2" s="1">
        <v>0.0</v>
      </c>
    </row>
    <row r="3">
      <c r="A3" s="1" t="s">
        <v>41</v>
      </c>
      <c r="B3" s="1" t="s">
        <v>42</v>
      </c>
      <c r="C3" s="1">
        <v>9.52</v>
      </c>
      <c r="D3" s="1">
        <v>17.28</v>
      </c>
      <c r="E3" s="1">
        <v>7.75</v>
      </c>
      <c r="F3" s="1">
        <v>0.0</v>
      </c>
      <c r="G3" s="1">
        <v>7.75</v>
      </c>
      <c r="H3" s="1">
        <v>160.0</v>
      </c>
      <c r="I3" s="1">
        <v>20.63</v>
      </c>
      <c r="J3" s="1">
        <v>20.63</v>
      </c>
      <c r="K3" s="1" t="s">
        <v>43</v>
      </c>
      <c r="L3" s="1">
        <v>-160.0</v>
      </c>
      <c r="M3" s="1">
        <v>0.0</v>
      </c>
    </row>
    <row r="4">
      <c r="A4" s="1" t="s">
        <v>41</v>
      </c>
      <c r="B4" s="1" t="s">
        <v>42</v>
      </c>
      <c r="C4" s="1">
        <v>17.41</v>
      </c>
      <c r="D4" s="1">
        <v>23.26</v>
      </c>
      <c r="E4" s="1">
        <v>5.85</v>
      </c>
      <c r="F4" s="1">
        <v>0.0</v>
      </c>
      <c r="G4" s="1">
        <v>5.85</v>
      </c>
      <c r="H4" s="1">
        <v>160.0</v>
      </c>
      <c r="I4" s="1">
        <v>27.34</v>
      </c>
      <c r="J4" s="1">
        <v>27.34</v>
      </c>
      <c r="K4" s="1" t="s">
        <v>43</v>
      </c>
      <c r="L4" s="1">
        <v>-160.0</v>
      </c>
      <c r="M4" s="1">
        <v>0.0</v>
      </c>
    </row>
    <row r="5">
      <c r="A5" s="1" t="s">
        <v>41</v>
      </c>
      <c r="B5" s="1" t="s">
        <v>42</v>
      </c>
      <c r="C5" s="1">
        <v>23.32</v>
      </c>
      <c r="D5" s="1">
        <v>27.69</v>
      </c>
      <c r="E5" s="1">
        <v>4.37</v>
      </c>
      <c r="F5" s="1">
        <v>0.0</v>
      </c>
      <c r="G5" s="1">
        <v>4.37</v>
      </c>
      <c r="H5" s="1">
        <v>160.0</v>
      </c>
      <c r="I5" s="1">
        <v>36.58</v>
      </c>
      <c r="J5" s="1">
        <v>36.58</v>
      </c>
      <c r="K5" s="1" t="s">
        <v>43</v>
      </c>
      <c r="L5" s="1">
        <v>-160.0</v>
      </c>
      <c r="M5" s="1">
        <v>0.0</v>
      </c>
    </row>
    <row r="6">
      <c r="A6" s="1" t="s">
        <v>41</v>
      </c>
      <c r="B6" s="1" t="s">
        <v>42</v>
      </c>
      <c r="C6" s="1">
        <v>28.15</v>
      </c>
      <c r="D6" s="1">
        <v>33.88</v>
      </c>
      <c r="E6" s="1">
        <v>5.73</v>
      </c>
      <c r="F6" s="1">
        <v>0.0</v>
      </c>
      <c r="G6" s="1">
        <v>5.73</v>
      </c>
      <c r="H6" s="1">
        <v>160.0</v>
      </c>
      <c r="I6" s="1">
        <v>27.95</v>
      </c>
      <c r="J6" s="1">
        <v>27.95</v>
      </c>
      <c r="K6" s="1" t="s">
        <v>43</v>
      </c>
      <c r="L6" s="1">
        <v>-160.0</v>
      </c>
      <c r="M6" s="1">
        <v>0.0</v>
      </c>
    </row>
    <row r="7">
      <c r="A7" s="1" t="s">
        <v>41</v>
      </c>
      <c r="B7" s="1" t="s">
        <v>42</v>
      </c>
      <c r="C7" s="1">
        <v>33.95</v>
      </c>
      <c r="D7" s="1">
        <v>37.45</v>
      </c>
      <c r="E7" s="1">
        <v>3.5</v>
      </c>
      <c r="F7" s="1">
        <v>0.0</v>
      </c>
      <c r="G7" s="1">
        <v>3.5</v>
      </c>
      <c r="H7" s="1">
        <v>160.0</v>
      </c>
      <c r="I7" s="1">
        <v>45.67</v>
      </c>
      <c r="J7" s="1">
        <v>45.67</v>
      </c>
      <c r="K7" s="1" t="s">
        <v>43</v>
      </c>
      <c r="L7" s="1">
        <v>-160.0</v>
      </c>
      <c r="M7" s="1">
        <v>0.0</v>
      </c>
    </row>
    <row r="8">
      <c r="A8" s="1" t="s">
        <v>41</v>
      </c>
      <c r="B8" s="1" t="s">
        <v>42</v>
      </c>
      <c r="C8" s="1">
        <v>37.47</v>
      </c>
      <c r="D8" s="1">
        <v>43.02</v>
      </c>
      <c r="E8" s="1">
        <v>5.55</v>
      </c>
      <c r="F8" s="1">
        <v>0.0</v>
      </c>
      <c r="G8" s="1">
        <v>5.55</v>
      </c>
      <c r="H8" s="1">
        <v>160.0</v>
      </c>
      <c r="I8" s="1">
        <v>28.82</v>
      </c>
      <c r="J8" s="1">
        <v>28.82</v>
      </c>
      <c r="K8" s="1" t="s">
        <v>43</v>
      </c>
      <c r="L8" s="1">
        <v>-160.0</v>
      </c>
      <c r="M8" s="1">
        <v>0.0</v>
      </c>
    </row>
    <row r="9">
      <c r="A9" s="1" t="s">
        <v>41</v>
      </c>
      <c r="B9" s="1" t="s">
        <v>42</v>
      </c>
      <c r="C9" s="1">
        <v>43.08</v>
      </c>
      <c r="D9" s="1">
        <v>45.13</v>
      </c>
      <c r="E9" s="1">
        <v>2.05</v>
      </c>
      <c r="F9" s="1">
        <v>0.0</v>
      </c>
      <c r="G9" s="1">
        <v>2.05</v>
      </c>
      <c r="H9" s="1">
        <v>168.0</v>
      </c>
      <c r="I9" s="1">
        <v>82.03</v>
      </c>
      <c r="J9" s="1">
        <v>82.07</v>
      </c>
      <c r="K9" s="1" t="s">
        <v>44</v>
      </c>
      <c r="L9" s="1">
        <v>84.0</v>
      </c>
      <c r="M9" s="1">
        <v>84.0</v>
      </c>
    </row>
    <row r="10">
      <c r="A10" s="1" t="s">
        <v>41</v>
      </c>
      <c r="B10" s="1" t="s">
        <v>42</v>
      </c>
      <c r="C10" s="1">
        <v>45.68</v>
      </c>
      <c r="D10" s="1">
        <v>49.32</v>
      </c>
      <c r="E10" s="1">
        <v>3.64</v>
      </c>
      <c r="F10" s="1">
        <v>0.0</v>
      </c>
      <c r="G10" s="1">
        <v>3.64</v>
      </c>
      <c r="H10" s="1">
        <v>168.0</v>
      </c>
      <c r="I10" s="1">
        <v>46.2</v>
      </c>
      <c r="J10" s="1">
        <v>46.21</v>
      </c>
      <c r="K10" s="1" t="s">
        <v>44</v>
      </c>
      <c r="L10" s="1">
        <v>84.0</v>
      </c>
      <c r="M10" s="1">
        <v>84.0</v>
      </c>
    </row>
    <row r="11">
      <c r="A11" s="1" t="s">
        <v>41</v>
      </c>
      <c r="B11" s="1" t="s">
        <v>42</v>
      </c>
      <c r="C11" s="1">
        <v>49.51</v>
      </c>
      <c r="D11" s="1">
        <v>53.11</v>
      </c>
      <c r="E11" s="1">
        <v>3.61</v>
      </c>
      <c r="F11" s="1">
        <v>0.0</v>
      </c>
      <c r="G11" s="1">
        <v>3.61</v>
      </c>
      <c r="H11" s="1">
        <v>168.0</v>
      </c>
      <c r="I11" s="1">
        <v>46.58</v>
      </c>
      <c r="J11" s="1">
        <v>46.6</v>
      </c>
      <c r="K11" s="1" t="s">
        <v>44</v>
      </c>
      <c r="L11" s="1">
        <v>84.0</v>
      </c>
      <c r="M11" s="1">
        <v>84.0</v>
      </c>
    </row>
    <row r="12">
      <c r="A12" s="1" t="s">
        <v>41</v>
      </c>
      <c r="B12" s="1" t="s">
        <v>42</v>
      </c>
      <c r="C12" s="1">
        <v>53.31</v>
      </c>
      <c r="D12" s="1">
        <v>55.88</v>
      </c>
      <c r="E12" s="1">
        <v>2.57</v>
      </c>
      <c r="F12" s="1">
        <v>0.0</v>
      </c>
      <c r="G12" s="1">
        <v>2.57</v>
      </c>
      <c r="H12" s="1">
        <v>168.0</v>
      </c>
      <c r="I12" s="1">
        <v>65.45</v>
      </c>
      <c r="J12" s="1">
        <v>65.48</v>
      </c>
      <c r="K12" s="1" t="s">
        <v>44</v>
      </c>
      <c r="L12" s="1">
        <v>84.0</v>
      </c>
      <c r="M12" s="1">
        <v>84.0</v>
      </c>
    </row>
    <row r="13">
      <c r="A13" s="1" t="s">
        <v>41</v>
      </c>
      <c r="B13" s="1" t="s">
        <v>42</v>
      </c>
      <c r="C13" s="1">
        <v>56.11</v>
      </c>
      <c r="D13" s="1">
        <v>58.89</v>
      </c>
      <c r="E13" s="1">
        <v>2.78</v>
      </c>
      <c r="F13" s="1">
        <v>0.0</v>
      </c>
      <c r="G13" s="1">
        <v>2.78</v>
      </c>
      <c r="H13" s="1">
        <v>168.0</v>
      </c>
      <c r="I13" s="1">
        <v>60.51</v>
      </c>
      <c r="J13" s="1">
        <v>60.53</v>
      </c>
      <c r="K13" s="1" t="s">
        <v>44</v>
      </c>
      <c r="L13" s="1">
        <v>84.0</v>
      </c>
      <c r="M13" s="1">
        <v>84.0</v>
      </c>
    </row>
    <row r="14">
      <c r="A14" s="1" t="s">
        <v>41</v>
      </c>
      <c r="B14" s="1" t="s">
        <v>42</v>
      </c>
      <c r="C14" s="1">
        <v>59.16</v>
      </c>
      <c r="D14" s="1">
        <v>64.15</v>
      </c>
      <c r="E14" s="1">
        <v>4.99</v>
      </c>
      <c r="F14" s="1">
        <v>0.0</v>
      </c>
      <c r="G14" s="1">
        <v>4.99</v>
      </c>
      <c r="H14" s="1">
        <v>160.0</v>
      </c>
      <c r="I14" s="1">
        <v>32.06</v>
      </c>
      <c r="J14" s="1">
        <v>32.06</v>
      </c>
      <c r="K14" s="1" t="s">
        <v>43</v>
      </c>
      <c r="L14" s="1">
        <v>-160.0</v>
      </c>
      <c r="M14" s="1">
        <v>0.0</v>
      </c>
    </row>
    <row r="15">
      <c r="A15" s="1" t="s">
        <v>41</v>
      </c>
      <c r="B15" s="1" t="s">
        <v>42</v>
      </c>
      <c r="C15" s="1">
        <v>64.22</v>
      </c>
      <c r="D15" s="1">
        <v>69.44</v>
      </c>
      <c r="E15" s="1">
        <v>5.23</v>
      </c>
      <c r="F15" s="1">
        <v>0.0</v>
      </c>
      <c r="G15" s="1">
        <v>5.23</v>
      </c>
      <c r="H15" s="1">
        <v>160.0</v>
      </c>
      <c r="I15" s="1">
        <v>30.62</v>
      </c>
      <c r="J15" s="1">
        <v>30.62</v>
      </c>
      <c r="K15" s="1" t="s">
        <v>43</v>
      </c>
      <c r="L15" s="1">
        <v>-160.0</v>
      </c>
      <c r="M15" s="1">
        <v>0.0</v>
      </c>
    </row>
    <row r="16">
      <c r="A16" s="1" t="s">
        <v>41</v>
      </c>
      <c r="B16" s="1" t="s">
        <v>42</v>
      </c>
      <c r="C16" s="1">
        <v>70.11</v>
      </c>
      <c r="D16" s="1">
        <v>77.03</v>
      </c>
      <c r="E16" s="1">
        <v>6.92</v>
      </c>
      <c r="F16" s="1">
        <v>0.0</v>
      </c>
      <c r="G16" s="1">
        <v>6.92</v>
      </c>
      <c r="H16" s="1">
        <v>160.0</v>
      </c>
      <c r="I16" s="1">
        <v>23.12</v>
      </c>
      <c r="J16" s="1">
        <v>23.12</v>
      </c>
      <c r="K16" s="1" t="s">
        <v>43</v>
      </c>
      <c r="L16" s="1">
        <v>-160.0</v>
      </c>
      <c r="M16" s="1">
        <v>0.0</v>
      </c>
    </row>
    <row r="17">
      <c r="A17" s="1" t="s">
        <v>41</v>
      </c>
      <c r="B17" s="1" t="s">
        <v>42</v>
      </c>
      <c r="C17" s="1">
        <v>77.08</v>
      </c>
      <c r="D17" s="1">
        <v>83.68</v>
      </c>
      <c r="E17" s="1">
        <v>6.6</v>
      </c>
      <c r="F17" s="1">
        <v>0.0</v>
      </c>
      <c r="G17" s="1">
        <v>6.6</v>
      </c>
      <c r="H17" s="1">
        <v>160.0</v>
      </c>
      <c r="I17" s="1">
        <v>24.24</v>
      </c>
      <c r="J17" s="1">
        <v>24.24</v>
      </c>
      <c r="K17" s="1" t="s">
        <v>43</v>
      </c>
      <c r="L17" s="1">
        <v>-160.0</v>
      </c>
      <c r="M17" s="1">
        <v>0.0</v>
      </c>
    </row>
    <row r="18">
      <c r="A18" s="1" t="s">
        <v>41</v>
      </c>
      <c r="B18" s="1" t="s">
        <v>42</v>
      </c>
      <c r="C18" s="1">
        <v>83.74</v>
      </c>
      <c r="D18" s="1">
        <v>89.93</v>
      </c>
      <c r="E18" s="1">
        <v>6.19</v>
      </c>
      <c r="F18" s="1">
        <v>0.0</v>
      </c>
      <c r="G18" s="1">
        <v>6.19</v>
      </c>
      <c r="H18" s="1">
        <v>160.0</v>
      </c>
      <c r="I18" s="1">
        <v>25.84</v>
      </c>
      <c r="J18" s="1">
        <v>25.84</v>
      </c>
      <c r="K18" s="1" t="s">
        <v>43</v>
      </c>
      <c r="L18" s="1">
        <v>-160.0</v>
      </c>
      <c r="M18" s="1">
        <v>0.0</v>
      </c>
    </row>
    <row r="19">
      <c r="A19" s="1" t="s">
        <v>41</v>
      </c>
      <c r="B19" s="1" t="s">
        <v>42</v>
      </c>
      <c r="C19" s="1">
        <v>89.97</v>
      </c>
      <c r="D19" s="1">
        <v>96.6</v>
      </c>
      <c r="E19" s="1">
        <v>6.63</v>
      </c>
      <c r="F19" s="1">
        <v>0.0</v>
      </c>
      <c r="G19" s="1">
        <v>6.63</v>
      </c>
      <c r="H19" s="1">
        <v>160.0</v>
      </c>
      <c r="I19" s="1">
        <v>24.12</v>
      </c>
      <c r="J19" s="1">
        <v>24.12</v>
      </c>
      <c r="K19" s="1" t="s">
        <v>43</v>
      </c>
      <c r="L19" s="1">
        <v>-160.0</v>
      </c>
      <c r="M19" s="1">
        <v>0.0</v>
      </c>
    </row>
    <row r="20">
      <c r="A20" s="1" t="s">
        <v>41</v>
      </c>
      <c r="B20" s="1" t="s">
        <v>42</v>
      </c>
      <c r="C20" s="1">
        <v>96.62</v>
      </c>
      <c r="D20" s="1">
        <v>102.97</v>
      </c>
      <c r="E20" s="1">
        <v>6.35</v>
      </c>
      <c r="F20" s="1">
        <v>0.0</v>
      </c>
      <c r="G20" s="1">
        <v>6.35</v>
      </c>
      <c r="H20" s="1">
        <v>160.0</v>
      </c>
      <c r="I20" s="1">
        <v>25.19</v>
      </c>
      <c r="J20" s="1">
        <v>25.19</v>
      </c>
      <c r="K20" s="1" t="s">
        <v>43</v>
      </c>
      <c r="L20" s="1">
        <v>-160.0</v>
      </c>
      <c r="M20" s="1">
        <v>0.0</v>
      </c>
    </row>
    <row r="21">
      <c r="A21" s="1" t="s">
        <v>41</v>
      </c>
      <c r="B21" s="1" t="s">
        <v>42</v>
      </c>
      <c r="C21" s="1">
        <v>102.97</v>
      </c>
      <c r="D21" s="1">
        <v>105.96</v>
      </c>
      <c r="E21" s="1">
        <v>2.99</v>
      </c>
      <c r="F21" s="1">
        <v>0.0</v>
      </c>
      <c r="G21" s="1">
        <v>2.99</v>
      </c>
      <c r="H21" s="1">
        <v>168.0</v>
      </c>
      <c r="I21" s="1">
        <v>56.26</v>
      </c>
      <c r="J21" s="1">
        <v>56.27</v>
      </c>
      <c r="K21" s="1" t="s">
        <v>44</v>
      </c>
      <c r="L21" s="1">
        <v>84.0</v>
      </c>
      <c r="M21" s="1">
        <v>84.0</v>
      </c>
    </row>
    <row r="22">
      <c r="A22" s="1" t="s">
        <v>41</v>
      </c>
      <c r="B22" s="1" t="s">
        <v>42</v>
      </c>
      <c r="C22" s="1">
        <v>106.13</v>
      </c>
      <c r="D22" s="1">
        <v>108.55</v>
      </c>
      <c r="E22" s="1">
        <v>2.42</v>
      </c>
      <c r="F22" s="1">
        <v>0.0</v>
      </c>
      <c r="G22" s="1">
        <v>2.42</v>
      </c>
      <c r="H22" s="1">
        <v>168.0</v>
      </c>
      <c r="I22" s="1">
        <v>69.31</v>
      </c>
      <c r="J22" s="1">
        <v>69.34</v>
      </c>
      <c r="K22" s="1" t="s">
        <v>44</v>
      </c>
      <c r="L22" s="1">
        <v>84.0</v>
      </c>
      <c r="M22" s="1">
        <v>84.0</v>
      </c>
    </row>
    <row r="23">
      <c r="A23" s="1" t="s">
        <v>41</v>
      </c>
      <c r="B23" s="1" t="s">
        <v>42</v>
      </c>
      <c r="C23" s="1">
        <v>108.9</v>
      </c>
      <c r="D23" s="1">
        <v>112.5</v>
      </c>
      <c r="E23" s="1">
        <v>3.6</v>
      </c>
      <c r="F23" s="1">
        <v>0.0</v>
      </c>
      <c r="G23" s="1">
        <v>3.6</v>
      </c>
      <c r="H23" s="1">
        <v>168.0</v>
      </c>
      <c r="I23" s="1">
        <v>46.65</v>
      </c>
      <c r="J23" s="1">
        <v>46.67</v>
      </c>
      <c r="K23" s="1" t="s">
        <v>44</v>
      </c>
      <c r="L23" s="1">
        <v>84.0</v>
      </c>
      <c r="M23" s="1">
        <v>84.0</v>
      </c>
    </row>
    <row r="24">
      <c r="A24" s="1" t="s">
        <v>41</v>
      </c>
      <c r="B24" s="1" t="s">
        <v>42</v>
      </c>
      <c r="C24" s="1">
        <v>112.66</v>
      </c>
      <c r="D24" s="1">
        <v>115.37</v>
      </c>
      <c r="E24" s="1">
        <v>2.71</v>
      </c>
      <c r="F24" s="1">
        <v>0.0</v>
      </c>
      <c r="G24" s="1">
        <v>2.71</v>
      </c>
      <c r="H24" s="1">
        <v>168.0</v>
      </c>
      <c r="I24" s="1">
        <v>62.01</v>
      </c>
      <c r="J24" s="1">
        <v>62.03</v>
      </c>
      <c r="K24" s="1" t="s">
        <v>44</v>
      </c>
      <c r="L24" s="1">
        <v>84.0</v>
      </c>
      <c r="M24" s="1">
        <v>84.0</v>
      </c>
    </row>
    <row r="25">
      <c r="A25" s="1" t="s">
        <v>41</v>
      </c>
      <c r="B25" s="1" t="s">
        <v>42</v>
      </c>
      <c r="C25" s="1">
        <v>115.54</v>
      </c>
      <c r="D25" s="1">
        <v>117.61</v>
      </c>
      <c r="E25" s="1">
        <v>2.07</v>
      </c>
      <c r="F25" s="1">
        <v>0.0</v>
      </c>
      <c r="G25" s="1">
        <v>2.07</v>
      </c>
      <c r="H25" s="1">
        <v>168.0</v>
      </c>
      <c r="I25" s="1">
        <v>80.97</v>
      </c>
      <c r="J25" s="1">
        <v>81.01</v>
      </c>
      <c r="K25" s="1" t="s">
        <v>44</v>
      </c>
      <c r="L25" s="1">
        <v>84.0</v>
      </c>
      <c r="M25" s="1">
        <v>84.0</v>
      </c>
    </row>
    <row r="26">
      <c r="A26" s="1" t="s">
        <v>41</v>
      </c>
      <c r="B26" s="1" t="s">
        <v>42</v>
      </c>
      <c r="C26" s="1">
        <v>117.77</v>
      </c>
      <c r="D26" s="1">
        <v>124.62</v>
      </c>
      <c r="E26" s="1">
        <v>6.85</v>
      </c>
      <c r="F26" s="1">
        <v>0.0</v>
      </c>
      <c r="G26" s="1">
        <v>6.85</v>
      </c>
      <c r="H26" s="1">
        <v>160.0</v>
      </c>
      <c r="I26" s="1">
        <v>23.37</v>
      </c>
      <c r="J26" s="1">
        <v>23.37</v>
      </c>
      <c r="K26" s="1" t="s">
        <v>43</v>
      </c>
      <c r="L26" s="1">
        <v>-160.0</v>
      </c>
      <c r="M26" s="1">
        <v>0.0</v>
      </c>
    </row>
    <row r="27">
      <c r="A27" s="1" t="s">
        <v>41</v>
      </c>
      <c r="B27" s="1" t="s">
        <v>42</v>
      </c>
      <c r="C27" s="1">
        <v>124.66</v>
      </c>
      <c r="D27" s="1">
        <v>130.53</v>
      </c>
      <c r="E27" s="1">
        <v>5.87</v>
      </c>
      <c r="F27" s="1">
        <v>0.0</v>
      </c>
      <c r="G27" s="1">
        <v>5.87</v>
      </c>
      <c r="H27" s="1">
        <v>160.0</v>
      </c>
      <c r="I27" s="1">
        <v>27.27</v>
      </c>
      <c r="J27" s="1">
        <v>27.27</v>
      </c>
      <c r="K27" s="1" t="s">
        <v>43</v>
      </c>
      <c r="L27" s="1">
        <v>-160.0</v>
      </c>
      <c r="M27" s="1">
        <v>0.0</v>
      </c>
    </row>
    <row r="28">
      <c r="A28" s="1" t="s">
        <v>41</v>
      </c>
      <c r="B28" s="1" t="s">
        <v>42</v>
      </c>
      <c r="C28" s="1">
        <v>130.56</v>
      </c>
      <c r="D28" s="1">
        <v>132.25</v>
      </c>
      <c r="E28" s="1">
        <v>1.69</v>
      </c>
      <c r="F28" s="1">
        <v>0.0</v>
      </c>
      <c r="G28" s="1">
        <v>1.69</v>
      </c>
      <c r="H28" s="1">
        <v>160.0</v>
      </c>
      <c r="I28" s="1">
        <v>94.81</v>
      </c>
      <c r="J28" s="1">
        <v>94.81</v>
      </c>
      <c r="K28" s="1" t="s">
        <v>43</v>
      </c>
      <c r="L28" s="1">
        <v>-160.0</v>
      </c>
      <c r="M28" s="1">
        <v>0.0</v>
      </c>
    </row>
    <row r="29">
      <c r="A29" s="1" t="s">
        <v>41</v>
      </c>
      <c r="B29" s="1" t="s">
        <v>42</v>
      </c>
      <c r="C29" s="1">
        <v>132.26</v>
      </c>
      <c r="D29" s="1">
        <v>139.95</v>
      </c>
      <c r="E29" s="1">
        <v>7.7</v>
      </c>
      <c r="F29" s="1">
        <v>0.0</v>
      </c>
      <c r="G29" s="1">
        <v>7.7</v>
      </c>
      <c r="H29" s="1">
        <v>160.0</v>
      </c>
      <c r="I29" s="1">
        <v>20.78</v>
      </c>
      <c r="J29" s="1">
        <v>20.78</v>
      </c>
      <c r="K29" s="1" t="s">
        <v>43</v>
      </c>
      <c r="L29" s="1">
        <v>-160.0</v>
      </c>
      <c r="M29" s="1">
        <v>0.0</v>
      </c>
    </row>
    <row r="30">
      <c r="A30" s="1" t="s">
        <v>41</v>
      </c>
      <c r="B30" s="1" t="s">
        <v>42</v>
      </c>
      <c r="C30" s="1">
        <v>139.96</v>
      </c>
      <c r="D30" s="1">
        <v>147.85</v>
      </c>
      <c r="E30" s="1">
        <v>7.89</v>
      </c>
      <c r="F30" s="1">
        <v>0.0</v>
      </c>
      <c r="G30" s="1">
        <v>7.89</v>
      </c>
      <c r="H30" s="1">
        <v>160.0</v>
      </c>
      <c r="I30" s="1">
        <v>20.28</v>
      </c>
      <c r="J30" s="1">
        <v>20.28</v>
      </c>
      <c r="K30" s="1" t="s">
        <v>43</v>
      </c>
      <c r="L30" s="1">
        <v>-160.0</v>
      </c>
      <c r="M30" s="1">
        <v>0.0</v>
      </c>
    </row>
    <row r="31">
      <c r="A31" s="1" t="s">
        <v>41</v>
      </c>
      <c r="B31" s="1" t="s">
        <v>42</v>
      </c>
      <c r="C31" s="1">
        <v>147.88</v>
      </c>
      <c r="D31" s="1">
        <v>154.12</v>
      </c>
      <c r="E31" s="1">
        <v>6.24</v>
      </c>
      <c r="F31" s="1">
        <v>0.0</v>
      </c>
      <c r="G31" s="1">
        <v>6.24</v>
      </c>
      <c r="H31" s="1">
        <v>160.0</v>
      </c>
      <c r="I31" s="1">
        <v>25.64</v>
      </c>
      <c r="J31" s="1">
        <v>25.64</v>
      </c>
      <c r="K31" s="1" t="s">
        <v>43</v>
      </c>
      <c r="L31" s="1">
        <v>-160.0</v>
      </c>
      <c r="M31" s="1">
        <v>0.0</v>
      </c>
    </row>
    <row r="32">
      <c r="A32" s="1" t="s">
        <v>41</v>
      </c>
      <c r="B32" s="1" t="s">
        <v>42</v>
      </c>
      <c r="C32" s="1">
        <v>154.8</v>
      </c>
      <c r="D32" s="1">
        <v>163.12</v>
      </c>
      <c r="E32" s="1">
        <v>8.32</v>
      </c>
      <c r="F32" s="1">
        <v>0.0</v>
      </c>
      <c r="G32" s="1">
        <v>8.32</v>
      </c>
      <c r="H32" s="1">
        <v>160.0</v>
      </c>
      <c r="I32" s="1">
        <v>19.24</v>
      </c>
      <c r="J32" s="1">
        <v>19.24</v>
      </c>
      <c r="K32" s="1" t="s">
        <v>43</v>
      </c>
      <c r="L32" s="1">
        <v>-160.0</v>
      </c>
      <c r="M32" s="1">
        <v>0.0</v>
      </c>
    </row>
    <row r="33">
      <c r="A33" s="1" t="s">
        <v>41</v>
      </c>
      <c r="B33" s="1" t="s">
        <v>42</v>
      </c>
      <c r="C33" s="1">
        <v>163.14</v>
      </c>
      <c r="D33" s="1">
        <v>165.42</v>
      </c>
      <c r="E33" s="1">
        <v>2.28</v>
      </c>
      <c r="F33" s="1">
        <v>0.0</v>
      </c>
      <c r="G33" s="1">
        <v>2.28</v>
      </c>
      <c r="H33" s="1">
        <v>168.0</v>
      </c>
      <c r="I33" s="1">
        <v>73.66</v>
      </c>
      <c r="J33" s="1">
        <v>73.69</v>
      </c>
      <c r="K33" s="1" t="s">
        <v>44</v>
      </c>
      <c r="L33" s="1">
        <v>84.0</v>
      </c>
      <c r="M33" s="1">
        <v>84.0</v>
      </c>
    </row>
    <row r="34">
      <c r="A34" s="1" t="s">
        <v>41</v>
      </c>
      <c r="B34" s="1" t="s">
        <v>42</v>
      </c>
      <c r="C34" s="1">
        <v>165.64</v>
      </c>
      <c r="D34" s="1">
        <v>168.64</v>
      </c>
      <c r="E34" s="1">
        <v>3.0</v>
      </c>
      <c r="F34" s="1">
        <v>0.0</v>
      </c>
      <c r="G34" s="1">
        <v>3.0</v>
      </c>
      <c r="H34" s="1">
        <v>168.0</v>
      </c>
      <c r="I34" s="1">
        <v>56.05</v>
      </c>
      <c r="J34" s="1">
        <v>56.07</v>
      </c>
      <c r="K34" s="1" t="s">
        <v>44</v>
      </c>
      <c r="L34" s="1">
        <v>84.0</v>
      </c>
      <c r="M34" s="1">
        <v>84.0</v>
      </c>
    </row>
    <row r="35">
      <c r="A35" s="1" t="s">
        <v>41</v>
      </c>
      <c r="B35" s="1" t="s">
        <v>42</v>
      </c>
      <c r="C35" s="1">
        <v>169.09</v>
      </c>
      <c r="D35" s="1">
        <v>172.63</v>
      </c>
      <c r="E35" s="1">
        <v>3.55</v>
      </c>
      <c r="F35" s="1">
        <v>0.0</v>
      </c>
      <c r="G35" s="1">
        <v>3.55</v>
      </c>
      <c r="H35" s="1">
        <v>168.0</v>
      </c>
      <c r="I35" s="1">
        <v>47.33</v>
      </c>
      <c r="J35" s="1">
        <v>47.35</v>
      </c>
      <c r="K35" s="1" t="s">
        <v>44</v>
      </c>
      <c r="L35" s="1">
        <v>84.0</v>
      </c>
      <c r="M35" s="1">
        <v>84.0</v>
      </c>
    </row>
    <row r="36">
      <c r="A36" s="1" t="s">
        <v>41</v>
      </c>
      <c r="B36" s="1" t="s">
        <v>42</v>
      </c>
      <c r="C36" s="1">
        <v>172.86</v>
      </c>
      <c r="D36" s="1">
        <v>175.79</v>
      </c>
      <c r="E36" s="1">
        <v>2.93</v>
      </c>
      <c r="F36" s="1">
        <v>0.0</v>
      </c>
      <c r="G36" s="1">
        <v>2.92</v>
      </c>
      <c r="H36" s="1">
        <v>168.0</v>
      </c>
      <c r="I36" s="1">
        <v>57.43</v>
      </c>
      <c r="J36" s="1">
        <v>57.45</v>
      </c>
      <c r="K36" s="1" t="s">
        <v>44</v>
      </c>
      <c r="L36" s="1">
        <v>84.0</v>
      </c>
      <c r="M36" s="1">
        <v>84.0</v>
      </c>
    </row>
    <row r="37">
      <c r="A37" s="1" t="s">
        <v>41</v>
      </c>
      <c r="B37" s="1" t="s">
        <v>42</v>
      </c>
      <c r="C37" s="1">
        <v>175.94</v>
      </c>
      <c r="D37" s="1">
        <v>177.26</v>
      </c>
      <c r="E37" s="1">
        <v>1.32</v>
      </c>
      <c r="F37" s="1">
        <v>0.0</v>
      </c>
      <c r="G37" s="1">
        <v>1.32</v>
      </c>
      <c r="H37" s="1">
        <v>168.0</v>
      </c>
      <c r="I37" s="1">
        <v>127.19</v>
      </c>
      <c r="J37" s="1">
        <v>127.28</v>
      </c>
      <c r="K37" s="1" t="s">
        <v>44</v>
      </c>
      <c r="L37" s="1">
        <v>84.0</v>
      </c>
      <c r="M37" s="1">
        <v>84.0</v>
      </c>
    </row>
    <row r="38">
      <c r="A38" s="1" t="s">
        <v>41</v>
      </c>
      <c r="B38" s="1" t="s">
        <v>42</v>
      </c>
      <c r="C38" s="1">
        <v>178.03</v>
      </c>
      <c r="D38" s="1">
        <v>184.76</v>
      </c>
      <c r="E38" s="1">
        <v>6.73</v>
      </c>
      <c r="F38" s="1">
        <v>0.0</v>
      </c>
      <c r="G38" s="1">
        <v>6.73</v>
      </c>
      <c r="H38" s="1">
        <v>160.0</v>
      </c>
      <c r="I38" s="1">
        <v>23.79</v>
      </c>
      <c r="J38" s="1">
        <v>23.79</v>
      </c>
      <c r="K38" s="1" t="s">
        <v>43</v>
      </c>
      <c r="L38" s="1">
        <v>-160.0</v>
      </c>
      <c r="M38" s="1">
        <v>0.0</v>
      </c>
    </row>
    <row r="39">
      <c r="A39" s="1" t="s">
        <v>41</v>
      </c>
      <c r="B39" s="1" t="s">
        <v>42</v>
      </c>
      <c r="C39" s="1">
        <v>184.92</v>
      </c>
      <c r="D39" s="1">
        <v>192.73</v>
      </c>
      <c r="E39" s="1">
        <v>7.8</v>
      </c>
      <c r="F39" s="1">
        <v>0.0</v>
      </c>
      <c r="G39" s="1">
        <v>7.8</v>
      </c>
      <c r="H39" s="1">
        <v>160.0</v>
      </c>
      <c r="I39" s="1">
        <v>20.51</v>
      </c>
      <c r="J39" s="1">
        <v>20.51</v>
      </c>
      <c r="K39" s="1" t="s">
        <v>43</v>
      </c>
      <c r="L39" s="1">
        <v>-160.0</v>
      </c>
      <c r="M39" s="1">
        <v>0.0</v>
      </c>
    </row>
    <row r="40">
      <c r="A40" s="1" t="s">
        <v>41</v>
      </c>
      <c r="B40" s="1" t="s">
        <v>42</v>
      </c>
      <c r="C40" s="1">
        <v>192.91</v>
      </c>
      <c r="D40" s="1">
        <v>199.53</v>
      </c>
      <c r="E40" s="1">
        <v>6.62</v>
      </c>
      <c r="F40" s="1">
        <v>0.0</v>
      </c>
      <c r="G40" s="1">
        <v>6.62</v>
      </c>
      <c r="H40" s="1">
        <v>160.0</v>
      </c>
      <c r="I40" s="1">
        <v>24.18</v>
      </c>
      <c r="J40" s="1">
        <v>24.18</v>
      </c>
      <c r="K40" s="1" t="s">
        <v>43</v>
      </c>
      <c r="L40" s="1">
        <v>-160.0</v>
      </c>
      <c r="M40" s="1">
        <v>0.0</v>
      </c>
    </row>
    <row r="41">
      <c r="A41" s="1" t="s">
        <v>41</v>
      </c>
      <c r="B41" s="1" t="s">
        <v>42</v>
      </c>
      <c r="C41" s="1">
        <v>199.66</v>
      </c>
      <c r="D41" s="1">
        <v>203.6</v>
      </c>
      <c r="E41" s="1">
        <v>3.94</v>
      </c>
      <c r="F41" s="1">
        <v>0.0</v>
      </c>
      <c r="G41" s="1">
        <v>3.94</v>
      </c>
      <c r="H41" s="1">
        <v>160.0</v>
      </c>
      <c r="I41" s="1">
        <v>40.58</v>
      </c>
      <c r="J41" s="1">
        <v>40.58</v>
      </c>
      <c r="K41" s="1" t="s">
        <v>43</v>
      </c>
      <c r="L41" s="1">
        <v>-160.0</v>
      </c>
      <c r="M41" s="1">
        <v>0.0</v>
      </c>
    </row>
    <row r="42">
      <c r="A42" s="1" t="s">
        <v>41</v>
      </c>
      <c r="B42" s="1" t="s">
        <v>42</v>
      </c>
      <c r="C42" s="1">
        <v>203.63</v>
      </c>
      <c r="D42" s="1">
        <v>211.81</v>
      </c>
      <c r="E42" s="1">
        <v>8.18</v>
      </c>
      <c r="F42" s="1">
        <v>0.0</v>
      </c>
      <c r="G42" s="1">
        <v>8.18</v>
      </c>
      <c r="H42" s="1">
        <v>160.0</v>
      </c>
      <c r="I42" s="1">
        <v>19.55</v>
      </c>
      <c r="J42" s="1">
        <v>19.55</v>
      </c>
      <c r="K42" s="1" t="s">
        <v>43</v>
      </c>
      <c r="L42" s="1">
        <v>-160.0</v>
      </c>
      <c r="M42" s="1">
        <v>0.0</v>
      </c>
    </row>
    <row r="43">
      <c r="A43" s="1" t="s">
        <v>41</v>
      </c>
      <c r="B43" s="1" t="s">
        <v>42</v>
      </c>
      <c r="C43" s="1">
        <v>211.9</v>
      </c>
      <c r="D43" s="1">
        <v>221.33</v>
      </c>
      <c r="E43" s="1">
        <v>9.43</v>
      </c>
      <c r="F43" s="1">
        <v>0.0</v>
      </c>
      <c r="G43" s="1">
        <v>9.43</v>
      </c>
      <c r="H43" s="1">
        <v>160.0</v>
      </c>
      <c r="I43" s="1">
        <v>16.97</v>
      </c>
      <c r="J43" s="1">
        <v>16.97</v>
      </c>
      <c r="K43" s="1" t="s">
        <v>43</v>
      </c>
      <c r="L43" s="1">
        <v>-160.0</v>
      </c>
      <c r="M43" s="1">
        <v>0.0</v>
      </c>
    </row>
    <row r="44">
      <c r="A44" s="1" t="s">
        <v>41</v>
      </c>
      <c r="B44" s="1" t="s">
        <v>42</v>
      </c>
      <c r="C44" s="1">
        <v>221.57</v>
      </c>
      <c r="D44" s="1">
        <v>231.05</v>
      </c>
      <c r="E44" s="1">
        <v>9.48</v>
      </c>
      <c r="F44" s="1">
        <v>0.0</v>
      </c>
      <c r="G44" s="1">
        <v>9.48</v>
      </c>
      <c r="H44" s="1">
        <v>160.0</v>
      </c>
      <c r="I44" s="1">
        <v>16.88</v>
      </c>
      <c r="J44" s="1">
        <v>16.88</v>
      </c>
      <c r="K44" s="1" t="s">
        <v>43</v>
      </c>
      <c r="L44" s="1">
        <v>-160.0</v>
      </c>
      <c r="M44" s="1">
        <v>0.0</v>
      </c>
    </row>
    <row r="45">
      <c r="A45" s="1" t="s">
        <v>41</v>
      </c>
      <c r="B45" s="1" t="s">
        <v>42</v>
      </c>
      <c r="C45" s="1">
        <v>231.15</v>
      </c>
      <c r="D45" s="1">
        <v>233.5</v>
      </c>
      <c r="E45" s="1">
        <v>2.35</v>
      </c>
      <c r="F45" s="1">
        <v>0.0</v>
      </c>
      <c r="G45" s="1">
        <v>2.34</v>
      </c>
      <c r="H45" s="1">
        <v>168.0</v>
      </c>
      <c r="I45" s="1">
        <v>71.62</v>
      </c>
      <c r="J45" s="1">
        <v>71.65</v>
      </c>
      <c r="K45" s="1" t="s">
        <v>44</v>
      </c>
      <c r="L45" s="1">
        <v>84.0</v>
      </c>
      <c r="M45" s="1">
        <v>84.0</v>
      </c>
    </row>
    <row r="46">
      <c r="A46" s="1" t="s">
        <v>41</v>
      </c>
      <c r="B46" s="1" t="s">
        <v>42</v>
      </c>
      <c r="C46" s="1">
        <v>233.72</v>
      </c>
      <c r="D46" s="1">
        <v>235.97</v>
      </c>
      <c r="E46" s="1">
        <v>2.25</v>
      </c>
      <c r="F46" s="1">
        <v>0.0</v>
      </c>
      <c r="G46" s="1">
        <v>2.25</v>
      </c>
      <c r="H46" s="1">
        <v>168.0</v>
      </c>
      <c r="I46" s="1">
        <v>74.68</v>
      </c>
      <c r="J46" s="1">
        <v>74.71</v>
      </c>
      <c r="K46" s="1" t="s">
        <v>44</v>
      </c>
      <c r="L46" s="1">
        <v>84.0</v>
      </c>
      <c r="M46" s="1">
        <v>84.0</v>
      </c>
    </row>
    <row r="47">
      <c r="A47" s="1" t="s">
        <v>41</v>
      </c>
      <c r="B47" s="1" t="s">
        <v>42</v>
      </c>
      <c r="C47" s="1">
        <v>236.31</v>
      </c>
      <c r="D47" s="1">
        <v>238.51</v>
      </c>
      <c r="E47" s="1">
        <v>2.2</v>
      </c>
      <c r="F47" s="1">
        <v>0.0</v>
      </c>
      <c r="G47" s="1">
        <v>2.2</v>
      </c>
      <c r="H47" s="1">
        <v>168.0</v>
      </c>
      <c r="I47" s="1">
        <v>76.22</v>
      </c>
      <c r="J47" s="1">
        <v>76.26</v>
      </c>
      <c r="K47" s="1" t="s">
        <v>44</v>
      </c>
      <c r="L47" s="1">
        <v>84.0</v>
      </c>
      <c r="M47" s="1">
        <v>84.0</v>
      </c>
    </row>
    <row r="48">
      <c r="A48" s="1" t="s">
        <v>41</v>
      </c>
      <c r="B48" s="1" t="s">
        <v>42</v>
      </c>
      <c r="C48" s="1">
        <v>238.63</v>
      </c>
      <c r="D48" s="1">
        <v>241.46</v>
      </c>
      <c r="E48" s="1">
        <v>2.83</v>
      </c>
      <c r="F48" s="1">
        <v>0.0</v>
      </c>
      <c r="G48" s="1">
        <v>2.83</v>
      </c>
      <c r="H48" s="1">
        <v>168.0</v>
      </c>
      <c r="I48" s="1">
        <v>59.43</v>
      </c>
      <c r="J48" s="1">
        <v>59.45</v>
      </c>
      <c r="K48" s="1" t="s">
        <v>44</v>
      </c>
      <c r="L48" s="1">
        <v>84.0</v>
      </c>
      <c r="M48" s="1">
        <v>84.0</v>
      </c>
    </row>
    <row r="49">
      <c r="A49" s="1" t="s">
        <v>41</v>
      </c>
      <c r="B49" s="1" t="s">
        <v>42</v>
      </c>
      <c r="C49" s="1">
        <v>241.59</v>
      </c>
      <c r="D49" s="1">
        <v>243.78</v>
      </c>
      <c r="E49" s="1">
        <v>2.18</v>
      </c>
      <c r="F49" s="1">
        <v>0.0</v>
      </c>
      <c r="G49" s="1">
        <v>2.18</v>
      </c>
      <c r="H49" s="1">
        <v>168.0</v>
      </c>
      <c r="I49" s="1">
        <v>76.91</v>
      </c>
      <c r="J49" s="1">
        <v>76.95</v>
      </c>
      <c r="K49" s="1" t="s">
        <v>44</v>
      </c>
      <c r="L49" s="1">
        <v>84.0</v>
      </c>
      <c r="M49" s="1">
        <v>84.0</v>
      </c>
    </row>
    <row r="50">
      <c r="A50" s="1" t="s">
        <v>41</v>
      </c>
      <c r="B50" s="1" t="s">
        <v>42</v>
      </c>
      <c r="C50" s="1">
        <v>244.02</v>
      </c>
      <c r="D50" s="1">
        <v>253.95</v>
      </c>
      <c r="E50" s="1">
        <v>9.93</v>
      </c>
      <c r="F50" s="1">
        <v>0.0</v>
      </c>
      <c r="G50" s="1">
        <v>9.93</v>
      </c>
      <c r="H50" s="1">
        <v>160.0</v>
      </c>
      <c r="I50" s="1">
        <v>16.11</v>
      </c>
      <c r="J50" s="1">
        <v>16.11</v>
      </c>
      <c r="K50" s="1" t="s">
        <v>43</v>
      </c>
      <c r="L50" s="1">
        <v>-160.0</v>
      </c>
      <c r="M50" s="1">
        <v>0.0</v>
      </c>
    </row>
    <row r="51">
      <c r="A51" s="1" t="s">
        <v>41</v>
      </c>
      <c r="B51" s="1" t="s">
        <v>42</v>
      </c>
      <c r="C51" s="1">
        <v>254.02</v>
      </c>
      <c r="D51" s="1">
        <v>260.29</v>
      </c>
      <c r="E51" s="1">
        <v>6.27</v>
      </c>
      <c r="F51" s="1">
        <v>0.0</v>
      </c>
      <c r="G51" s="1">
        <v>6.27</v>
      </c>
      <c r="H51" s="1">
        <v>160.0</v>
      </c>
      <c r="I51" s="1">
        <v>25.5</v>
      </c>
      <c r="J51" s="1">
        <v>25.5</v>
      </c>
      <c r="K51" s="1" t="s">
        <v>43</v>
      </c>
      <c r="L51" s="1">
        <v>-160.0</v>
      </c>
      <c r="M51" s="1">
        <v>0.0</v>
      </c>
    </row>
    <row r="52">
      <c r="A52" s="1" t="s">
        <v>41</v>
      </c>
      <c r="B52" s="1" t="s">
        <v>42</v>
      </c>
      <c r="C52" s="1">
        <v>260.37</v>
      </c>
      <c r="D52" s="1">
        <v>268.85</v>
      </c>
      <c r="E52" s="1">
        <v>8.48</v>
      </c>
      <c r="F52" s="1">
        <v>0.0</v>
      </c>
      <c r="G52" s="1">
        <v>8.48</v>
      </c>
      <c r="H52" s="1">
        <v>160.0</v>
      </c>
      <c r="I52" s="1">
        <v>18.87</v>
      </c>
      <c r="J52" s="1">
        <v>18.87</v>
      </c>
      <c r="K52" s="1" t="s">
        <v>43</v>
      </c>
      <c r="L52" s="1">
        <v>-160.0</v>
      </c>
      <c r="M52" s="1">
        <v>0.0</v>
      </c>
    </row>
    <row r="53">
      <c r="A53" s="1" t="s">
        <v>41</v>
      </c>
      <c r="B53" s="1" t="s">
        <v>42</v>
      </c>
      <c r="C53" s="1">
        <v>268.88</v>
      </c>
      <c r="D53" s="1">
        <v>273.61</v>
      </c>
      <c r="E53" s="1">
        <v>4.73</v>
      </c>
      <c r="F53" s="1">
        <v>0.0</v>
      </c>
      <c r="G53" s="1">
        <v>4.73</v>
      </c>
      <c r="H53" s="1">
        <v>160.0</v>
      </c>
      <c r="I53" s="1">
        <v>33.83</v>
      </c>
      <c r="J53" s="1">
        <v>33.83</v>
      </c>
      <c r="K53" s="1" t="s">
        <v>43</v>
      </c>
      <c r="L53" s="1">
        <v>-160.0</v>
      </c>
      <c r="M53" s="1">
        <v>0.0</v>
      </c>
    </row>
    <row r="54">
      <c r="A54" s="1" t="s">
        <v>41</v>
      </c>
      <c r="B54" s="1" t="s">
        <v>42</v>
      </c>
      <c r="C54" s="1">
        <v>273.93</v>
      </c>
      <c r="D54" s="1">
        <v>281.79</v>
      </c>
      <c r="E54" s="1">
        <v>7.87</v>
      </c>
      <c r="F54" s="1">
        <v>0.0</v>
      </c>
      <c r="G54" s="1">
        <v>7.87</v>
      </c>
      <c r="H54" s="1">
        <v>160.0</v>
      </c>
      <c r="I54" s="1">
        <v>20.34</v>
      </c>
      <c r="J54" s="1">
        <v>20.34</v>
      </c>
      <c r="K54" s="1" t="s">
        <v>43</v>
      </c>
      <c r="L54" s="1">
        <v>-160.0</v>
      </c>
      <c r="M54" s="1">
        <v>0.0</v>
      </c>
    </row>
    <row r="55">
      <c r="A55" s="1" t="s">
        <v>41</v>
      </c>
      <c r="B55" s="1" t="s">
        <v>42</v>
      </c>
      <c r="C55" s="1">
        <v>281.9</v>
      </c>
      <c r="D55" s="1">
        <v>288.54</v>
      </c>
      <c r="E55" s="1">
        <v>6.64</v>
      </c>
      <c r="F55" s="1">
        <v>0.0</v>
      </c>
      <c r="G55" s="1">
        <v>6.64</v>
      </c>
      <c r="H55" s="1">
        <v>160.0</v>
      </c>
      <c r="I55" s="1">
        <v>24.09</v>
      </c>
      <c r="J55" s="1">
        <v>24.09</v>
      </c>
      <c r="K55" s="1" t="s">
        <v>43</v>
      </c>
      <c r="L55" s="1">
        <v>-160.0</v>
      </c>
      <c r="M55" s="1">
        <v>0.0</v>
      </c>
    </row>
    <row r="56">
      <c r="A56" s="1" t="s">
        <v>41</v>
      </c>
      <c r="B56" s="1" t="s">
        <v>42</v>
      </c>
      <c r="C56" s="1">
        <v>288.74</v>
      </c>
      <c r="D56" s="1">
        <v>296.3</v>
      </c>
      <c r="E56" s="1">
        <v>7.55</v>
      </c>
      <c r="F56" s="1">
        <v>0.0</v>
      </c>
      <c r="G56" s="1">
        <v>7.55</v>
      </c>
      <c r="H56" s="1">
        <v>160.0</v>
      </c>
      <c r="I56" s="1">
        <v>21.18</v>
      </c>
      <c r="J56" s="1">
        <v>21.18</v>
      </c>
      <c r="K56" s="1" t="s">
        <v>43</v>
      </c>
      <c r="L56" s="1">
        <v>-160.0</v>
      </c>
      <c r="M56" s="1">
        <v>0.0</v>
      </c>
    </row>
    <row r="57">
      <c r="A57" s="1" t="s">
        <v>41</v>
      </c>
      <c r="B57" s="1" t="s">
        <v>42</v>
      </c>
      <c r="C57" s="1">
        <v>296.31</v>
      </c>
      <c r="D57" s="1">
        <v>299.0</v>
      </c>
      <c r="E57" s="1">
        <v>2.68</v>
      </c>
      <c r="F57" s="1">
        <v>0.0</v>
      </c>
      <c r="G57" s="1">
        <v>2.68</v>
      </c>
      <c r="H57" s="1">
        <v>168.0</v>
      </c>
      <c r="I57" s="1">
        <v>62.61</v>
      </c>
      <c r="J57" s="1">
        <v>62.64</v>
      </c>
      <c r="K57" s="1" t="s">
        <v>44</v>
      </c>
      <c r="L57" s="1">
        <v>84.0</v>
      </c>
      <c r="M57" s="1">
        <v>84.0</v>
      </c>
    </row>
    <row r="58">
      <c r="A58" s="1" t="s">
        <v>41</v>
      </c>
      <c r="B58" s="1" t="s">
        <v>42</v>
      </c>
      <c r="C58" s="1">
        <v>299.59</v>
      </c>
      <c r="D58" s="1">
        <v>302.26</v>
      </c>
      <c r="E58" s="1">
        <v>2.68</v>
      </c>
      <c r="F58" s="1">
        <v>0.0</v>
      </c>
      <c r="G58" s="1">
        <v>2.67</v>
      </c>
      <c r="H58" s="1">
        <v>168.0</v>
      </c>
      <c r="I58" s="1">
        <v>62.79</v>
      </c>
      <c r="J58" s="1">
        <v>62.82</v>
      </c>
      <c r="K58" s="1" t="s">
        <v>44</v>
      </c>
      <c r="L58" s="1">
        <v>84.0</v>
      </c>
      <c r="M58" s="1">
        <v>84.0</v>
      </c>
    </row>
    <row r="59">
      <c r="A59" s="1" t="s">
        <v>41</v>
      </c>
      <c r="B59" s="1" t="s">
        <v>42</v>
      </c>
      <c r="C59" s="1">
        <v>302.37</v>
      </c>
      <c r="D59" s="1">
        <v>305.14</v>
      </c>
      <c r="E59" s="1">
        <v>2.77</v>
      </c>
      <c r="F59" s="1">
        <v>0.0</v>
      </c>
      <c r="G59" s="1">
        <v>2.77</v>
      </c>
      <c r="H59" s="1">
        <v>168.0</v>
      </c>
      <c r="I59" s="1">
        <v>60.7</v>
      </c>
      <c r="J59" s="1">
        <v>60.73</v>
      </c>
      <c r="K59" s="1" t="s">
        <v>44</v>
      </c>
      <c r="L59" s="1">
        <v>84.0</v>
      </c>
      <c r="M59" s="1">
        <v>84.0</v>
      </c>
    </row>
    <row r="60">
      <c r="A60" s="1" t="s">
        <v>41</v>
      </c>
      <c r="B60" s="1" t="s">
        <v>42</v>
      </c>
      <c r="C60" s="1">
        <v>305.33</v>
      </c>
      <c r="D60" s="1">
        <v>307.93</v>
      </c>
      <c r="E60" s="1">
        <v>2.6</v>
      </c>
      <c r="F60" s="1">
        <v>0.0</v>
      </c>
      <c r="G60" s="1">
        <v>2.6</v>
      </c>
      <c r="H60" s="1">
        <v>168.0</v>
      </c>
      <c r="I60" s="1">
        <v>64.56</v>
      </c>
      <c r="J60" s="1">
        <v>64.58</v>
      </c>
      <c r="K60" s="1" t="s">
        <v>44</v>
      </c>
      <c r="L60" s="1">
        <v>84.0</v>
      </c>
      <c r="M60" s="1">
        <v>84.0</v>
      </c>
    </row>
    <row r="61">
      <c r="A61" s="1" t="s">
        <v>41</v>
      </c>
      <c r="B61" s="1" t="s">
        <v>42</v>
      </c>
      <c r="C61" s="1">
        <v>308.21</v>
      </c>
      <c r="D61" s="1">
        <v>310.37</v>
      </c>
      <c r="E61" s="1">
        <v>2.16</v>
      </c>
      <c r="F61" s="1">
        <v>0.0</v>
      </c>
      <c r="G61" s="1">
        <v>2.15</v>
      </c>
      <c r="H61" s="1">
        <v>168.0</v>
      </c>
      <c r="I61" s="1">
        <v>77.94</v>
      </c>
      <c r="J61" s="1">
        <v>77.98</v>
      </c>
      <c r="K61" s="1" t="s">
        <v>44</v>
      </c>
      <c r="L61" s="1">
        <v>84.0</v>
      </c>
      <c r="M61" s="1">
        <v>84.0</v>
      </c>
    </row>
    <row r="62">
      <c r="A62" s="1" t="s">
        <v>41</v>
      </c>
      <c r="B62" s="1" t="s">
        <v>42</v>
      </c>
      <c r="C62" s="1">
        <v>310.56</v>
      </c>
      <c r="D62" s="1">
        <v>318.43</v>
      </c>
      <c r="E62" s="1">
        <v>7.86</v>
      </c>
      <c r="F62" s="1">
        <v>0.0</v>
      </c>
      <c r="G62" s="1">
        <v>7.86</v>
      </c>
      <c r="H62" s="1">
        <v>160.0</v>
      </c>
      <c r="I62" s="1">
        <v>20.35</v>
      </c>
      <c r="J62" s="1">
        <v>20.35</v>
      </c>
      <c r="K62" s="1" t="s">
        <v>43</v>
      </c>
      <c r="L62" s="1">
        <v>-160.0</v>
      </c>
      <c r="M62" s="1">
        <v>0.0</v>
      </c>
    </row>
    <row r="63">
      <c r="A63" s="1" t="s">
        <v>41</v>
      </c>
      <c r="B63" s="1" t="s">
        <v>42</v>
      </c>
      <c r="C63" s="1">
        <v>318.66</v>
      </c>
      <c r="D63" s="1">
        <v>326.21</v>
      </c>
      <c r="E63" s="1">
        <v>7.54</v>
      </c>
      <c r="F63" s="1">
        <v>0.0</v>
      </c>
      <c r="G63" s="1">
        <v>7.54</v>
      </c>
      <c r="H63" s="1">
        <v>160.0</v>
      </c>
      <c r="I63" s="1">
        <v>21.21</v>
      </c>
      <c r="J63" s="1">
        <v>21.21</v>
      </c>
      <c r="K63" s="1" t="s">
        <v>43</v>
      </c>
      <c r="L63" s="1">
        <v>-160.0</v>
      </c>
      <c r="M63" s="1">
        <v>0.0</v>
      </c>
    </row>
    <row r="64">
      <c r="A64" s="1" t="s">
        <v>41</v>
      </c>
      <c r="B64" s="1" t="s">
        <v>42</v>
      </c>
      <c r="C64" s="1">
        <v>326.31</v>
      </c>
      <c r="D64" s="1">
        <v>332.36</v>
      </c>
      <c r="E64" s="1">
        <v>6.04</v>
      </c>
      <c r="F64" s="1">
        <v>0.0</v>
      </c>
      <c r="G64" s="1">
        <v>6.04</v>
      </c>
      <c r="H64" s="1">
        <v>160.0</v>
      </c>
      <c r="I64" s="1">
        <v>26.47</v>
      </c>
      <c r="J64" s="1">
        <v>26.47</v>
      </c>
      <c r="K64" s="1" t="s">
        <v>43</v>
      </c>
      <c r="L64" s="1">
        <v>-160.0</v>
      </c>
      <c r="M64" s="1">
        <v>0.0</v>
      </c>
    </row>
    <row r="65">
      <c r="A65" s="1" t="s">
        <v>41</v>
      </c>
      <c r="B65" s="1" t="s">
        <v>42</v>
      </c>
      <c r="C65" s="1">
        <v>332.44</v>
      </c>
      <c r="D65" s="1">
        <v>339.66</v>
      </c>
      <c r="E65" s="1">
        <v>7.22</v>
      </c>
      <c r="F65" s="1">
        <v>0.0</v>
      </c>
      <c r="G65" s="1">
        <v>7.22</v>
      </c>
      <c r="H65" s="1">
        <v>160.0</v>
      </c>
      <c r="I65" s="1">
        <v>22.15</v>
      </c>
      <c r="J65" s="1">
        <v>22.15</v>
      </c>
      <c r="K65" s="1" t="s">
        <v>43</v>
      </c>
      <c r="L65" s="1">
        <v>-160.0</v>
      </c>
      <c r="M65" s="1">
        <v>0.0</v>
      </c>
    </row>
    <row r="66">
      <c r="A66" s="1" t="s">
        <v>41</v>
      </c>
      <c r="B66" s="1" t="s">
        <v>42</v>
      </c>
      <c r="C66" s="1">
        <v>339.68</v>
      </c>
      <c r="D66" s="1">
        <v>345.7</v>
      </c>
      <c r="E66" s="1">
        <v>6.02</v>
      </c>
      <c r="F66" s="1">
        <v>0.0</v>
      </c>
      <c r="G66" s="1">
        <v>6.02</v>
      </c>
      <c r="H66" s="1">
        <v>160.0</v>
      </c>
      <c r="I66" s="1">
        <v>26.56</v>
      </c>
      <c r="J66" s="1">
        <v>26.56</v>
      </c>
      <c r="K66" s="1" t="s">
        <v>43</v>
      </c>
      <c r="L66" s="1">
        <v>-160.0</v>
      </c>
      <c r="M66" s="1">
        <v>0.0</v>
      </c>
    </row>
    <row r="67">
      <c r="A67" s="1" t="s">
        <v>41</v>
      </c>
      <c r="B67" s="1" t="s">
        <v>42</v>
      </c>
      <c r="C67" s="1">
        <v>345.73</v>
      </c>
      <c r="D67" s="1">
        <v>351.79</v>
      </c>
      <c r="E67" s="1">
        <v>6.06</v>
      </c>
      <c r="F67" s="1">
        <v>0.0</v>
      </c>
      <c r="G67" s="1">
        <v>6.06</v>
      </c>
      <c r="H67" s="1">
        <v>160.0</v>
      </c>
      <c r="I67" s="1">
        <v>26.38</v>
      </c>
      <c r="J67" s="1">
        <v>26.38</v>
      </c>
      <c r="K67" s="1" t="s">
        <v>43</v>
      </c>
      <c r="L67" s="1">
        <v>-160.0</v>
      </c>
      <c r="M67" s="1">
        <v>0.0</v>
      </c>
    </row>
    <row r="68">
      <c r="A68" s="1" t="s">
        <v>41</v>
      </c>
      <c r="B68" s="1" t="s">
        <v>42</v>
      </c>
      <c r="C68" s="1">
        <v>351.92</v>
      </c>
      <c r="D68" s="1">
        <v>358.5</v>
      </c>
      <c r="E68" s="1">
        <v>6.58</v>
      </c>
      <c r="F68" s="1">
        <v>0.0</v>
      </c>
      <c r="G68" s="1">
        <v>6.58</v>
      </c>
      <c r="H68" s="1">
        <v>160.0</v>
      </c>
      <c r="I68" s="1">
        <v>24.3</v>
      </c>
      <c r="J68" s="1">
        <v>24.3</v>
      </c>
      <c r="K68" s="1" t="s">
        <v>43</v>
      </c>
      <c r="L68" s="1">
        <v>-160.0</v>
      </c>
      <c r="M68" s="1">
        <v>0.0</v>
      </c>
    </row>
    <row r="69">
      <c r="A69" s="1" t="s">
        <v>41</v>
      </c>
      <c r="B69" s="1" t="s">
        <v>42</v>
      </c>
      <c r="C69" s="1">
        <v>358.53</v>
      </c>
      <c r="D69" s="1">
        <v>360.48</v>
      </c>
      <c r="E69" s="1">
        <v>1.95</v>
      </c>
      <c r="F69" s="1">
        <v>0.0</v>
      </c>
      <c r="G69" s="1">
        <v>1.95</v>
      </c>
      <c r="H69" s="1">
        <v>168.0</v>
      </c>
      <c r="I69" s="1">
        <v>85.99</v>
      </c>
      <c r="J69" s="1">
        <v>86.03</v>
      </c>
      <c r="K69" s="1" t="s">
        <v>44</v>
      </c>
      <c r="L69" s="1">
        <v>84.0</v>
      </c>
      <c r="M69" s="1">
        <v>84.0</v>
      </c>
    </row>
    <row r="70">
      <c r="A70" s="1" t="s">
        <v>41</v>
      </c>
      <c r="B70" s="1" t="s">
        <v>42</v>
      </c>
      <c r="C70" s="1">
        <v>360.89</v>
      </c>
      <c r="D70" s="1">
        <v>362.73</v>
      </c>
      <c r="E70" s="1">
        <v>1.84</v>
      </c>
      <c r="F70" s="1">
        <v>0.0</v>
      </c>
      <c r="G70" s="1">
        <v>1.84</v>
      </c>
      <c r="H70" s="1">
        <v>168.0</v>
      </c>
      <c r="I70" s="1">
        <v>91.15</v>
      </c>
      <c r="J70" s="1">
        <v>91.2</v>
      </c>
      <c r="K70" s="1" t="s">
        <v>44</v>
      </c>
      <c r="L70" s="1">
        <v>84.0</v>
      </c>
      <c r="M70" s="1">
        <v>84.0</v>
      </c>
    </row>
    <row r="71">
      <c r="A71" s="1" t="s">
        <v>41</v>
      </c>
      <c r="B71" s="1" t="s">
        <v>42</v>
      </c>
      <c r="C71" s="1">
        <v>362.94</v>
      </c>
      <c r="D71" s="1">
        <v>365.4</v>
      </c>
      <c r="E71" s="1">
        <v>2.45</v>
      </c>
      <c r="F71" s="1">
        <v>0.0</v>
      </c>
      <c r="G71" s="1">
        <v>2.45</v>
      </c>
      <c r="H71" s="1">
        <v>168.0</v>
      </c>
      <c r="I71" s="1">
        <v>68.54</v>
      </c>
      <c r="J71" s="1">
        <v>68.56</v>
      </c>
      <c r="K71" s="1" t="s">
        <v>44</v>
      </c>
      <c r="L71" s="1">
        <v>84.0</v>
      </c>
      <c r="M71" s="1">
        <v>84.0</v>
      </c>
    </row>
    <row r="72">
      <c r="A72" s="1" t="s">
        <v>41</v>
      </c>
      <c r="B72" s="1" t="s">
        <v>42</v>
      </c>
      <c r="C72" s="1">
        <v>365.74</v>
      </c>
      <c r="D72" s="1">
        <v>367.91</v>
      </c>
      <c r="E72" s="1">
        <v>2.17</v>
      </c>
      <c r="F72" s="1">
        <v>0.0</v>
      </c>
      <c r="G72" s="1">
        <v>2.17</v>
      </c>
      <c r="H72" s="1">
        <v>168.0</v>
      </c>
      <c r="I72" s="1">
        <v>77.26</v>
      </c>
      <c r="J72" s="1">
        <v>77.31</v>
      </c>
      <c r="K72" s="1" t="s">
        <v>44</v>
      </c>
      <c r="L72" s="1">
        <v>84.0</v>
      </c>
      <c r="M72" s="1">
        <v>84.0</v>
      </c>
    </row>
    <row r="73">
      <c r="A73" s="1" t="s">
        <v>41</v>
      </c>
      <c r="B73" s="1" t="s">
        <v>42</v>
      </c>
      <c r="C73" s="1">
        <v>368.05</v>
      </c>
      <c r="D73" s="1">
        <v>370.19</v>
      </c>
      <c r="E73" s="1">
        <v>2.14</v>
      </c>
      <c r="F73" s="1">
        <v>0.0</v>
      </c>
      <c r="G73" s="1">
        <v>2.14</v>
      </c>
      <c r="H73" s="1">
        <v>168.0</v>
      </c>
      <c r="I73" s="1">
        <v>78.63</v>
      </c>
      <c r="J73" s="1">
        <v>78.66</v>
      </c>
      <c r="K73" s="1" t="s">
        <v>44</v>
      </c>
      <c r="L73" s="1">
        <v>84.0</v>
      </c>
      <c r="M73" s="1">
        <v>84.0</v>
      </c>
    </row>
    <row r="74">
      <c r="A74" s="1" t="s">
        <v>41</v>
      </c>
      <c r="B74" s="1" t="s">
        <v>42</v>
      </c>
      <c r="C74" s="1">
        <v>370.38</v>
      </c>
      <c r="D74" s="1">
        <v>378.33</v>
      </c>
      <c r="E74" s="1">
        <v>7.95</v>
      </c>
      <c r="F74" s="1">
        <v>0.0</v>
      </c>
      <c r="G74" s="1">
        <v>7.95</v>
      </c>
      <c r="H74" s="1">
        <v>160.0</v>
      </c>
      <c r="I74" s="1">
        <v>20.13</v>
      </c>
      <c r="J74" s="1">
        <v>20.13</v>
      </c>
      <c r="K74" s="1" t="s">
        <v>43</v>
      </c>
      <c r="L74" s="1">
        <v>-160.0</v>
      </c>
      <c r="M74" s="1">
        <v>0.0</v>
      </c>
    </row>
    <row r="75">
      <c r="A75" s="1" t="s">
        <v>41</v>
      </c>
      <c r="B75" s="1" t="s">
        <v>42</v>
      </c>
      <c r="C75" s="1">
        <v>378.36</v>
      </c>
      <c r="D75" s="1">
        <v>384.81</v>
      </c>
      <c r="E75" s="1">
        <v>6.45</v>
      </c>
      <c r="F75" s="1">
        <v>0.0</v>
      </c>
      <c r="G75" s="1">
        <v>6.45</v>
      </c>
      <c r="H75" s="1">
        <v>160.0</v>
      </c>
      <c r="I75" s="1">
        <v>24.79</v>
      </c>
      <c r="J75" s="1">
        <v>24.79</v>
      </c>
      <c r="K75" s="1" t="s">
        <v>43</v>
      </c>
      <c r="L75" s="1">
        <v>-160.0</v>
      </c>
      <c r="M75" s="1">
        <v>0.0</v>
      </c>
    </row>
    <row r="76">
      <c r="A76" s="1" t="s">
        <v>41</v>
      </c>
      <c r="B76" s="1" t="s">
        <v>42</v>
      </c>
      <c r="C76" s="1">
        <v>384.94</v>
      </c>
      <c r="D76" s="1">
        <v>389.66</v>
      </c>
      <c r="E76" s="1">
        <v>4.71</v>
      </c>
      <c r="F76" s="1">
        <v>0.0</v>
      </c>
      <c r="G76" s="1">
        <v>4.71</v>
      </c>
      <c r="H76" s="1">
        <v>160.0</v>
      </c>
      <c r="I76" s="1">
        <v>33.95</v>
      </c>
      <c r="J76" s="1">
        <v>33.95</v>
      </c>
      <c r="K76" s="1" t="s">
        <v>43</v>
      </c>
      <c r="L76" s="1">
        <v>-160.0</v>
      </c>
      <c r="M76" s="1">
        <v>0.0</v>
      </c>
    </row>
    <row r="77">
      <c r="A77" s="1" t="s">
        <v>41</v>
      </c>
      <c r="B77" s="1" t="s">
        <v>42</v>
      </c>
      <c r="C77" s="1">
        <v>389.69</v>
      </c>
      <c r="D77" s="1">
        <v>398.37</v>
      </c>
      <c r="E77" s="1">
        <v>8.68</v>
      </c>
      <c r="F77" s="1">
        <v>0.0</v>
      </c>
      <c r="G77" s="1">
        <v>8.68</v>
      </c>
      <c r="H77" s="1">
        <v>160.0</v>
      </c>
      <c r="I77" s="1">
        <v>18.44</v>
      </c>
      <c r="J77" s="1">
        <v>18.44</v>
      </c>
      <c r="K77" s="1" t="s">
        <v>43</v>
      </c>
      <c r="L77" s="1">
        <v>-160.0</v>
      </c>
      <c r="M77" s="1">
        <v>0.0</v>
      </c>
    </row>
    <row r="78">
      <c r="A78" s="1" t="s">
        <v>41</v>
      </c>
      <c r="B78" s="1" t="s">
        <v>42</v>
      </c>
      <c r="C78" s="1">
        <v>398.42</v>
      </c>
      <c r="D78" s="1">
        <v>405.56</v>
      </c>
      <c r="E78" s="1">
        <v>7.14</v>
      </c>
      <c r="F78" s="1">
        <v>0.0</v>
      </c>
      <c r="G78" s="1">
        <v>7.14</v>
      </c>
      <c r="H78" s="1">
        <v>160.0</v>
      </c>
      <c r="I78" s="1">
        <v>22.41</v>
      </c>
      <c r="J78" s="1">
        <v>22.41</v>
      </c>
      <c r="K78" s="1" t="s">
        <v>43</v>
      </c>
      <c r="L78" s="1">
        <v>-160.0</v>
      </c>
      <c r="M78" s="1">
        <v>0.0</v>
      </c>
    </row>
    <row r="79">
      <c r="A79" s="1" t="s">
        <v>41</v>
      </c>
      <c r="B79" s="1" t="s">
        <v>42</v>
      </c>
      <c r="C79" s="1">
        <v>405.64</v>
      </c>
      <c r="D79" s="1">
        <v>412.55</v>
      </c>
      <c r="E79" s="1">
        <v>6.9</v>
      </c>
      <c r="F79" s="1">
        <v>0.0</v>
      </c>
      <c r="G79" s="1">
        <v>6.9</v>
      </c>
      <c r="H79" s="1">
        <v>160.0</v>
      </c>
      <c r="I79" s="1">
        <v>23.18</v>
      </c>
      <c r="J79" s="1">
        <v>23.18</v>
      </c>
      <c r="K79" s="1" t="s">
        <v>43</v>
      </c>
      <c r="L79" s="1">
        <v>-160.0</v>
      </c>
      <c r="M79" s="1">
        <v>0.0</v>
      </c>
    </row>
    <row r="80">
      <c r="A80" s="1" t="s">
        <v>41</v>
      </c>
      <c r="B80" s="1" t="s">
        <v>42</v>
      </c>
      <c r="C80" s="1">
        <v>412.62</v>
      </c>
      <c r="D80" s="1">
        <v>420.51</v>
      </c>
      <c r="E80" s="1">
        <v>7.88</v>
      </c>
      <c r="F80" s="1">
        <v>0.0</v>
      </c>
      <c r="G80" s="1">
        <v>7.88</v>
      </c>
      <c r="H80" s="1">
        <v>160.0</v>
      </c>
      <c r="I80" s="1">
        <v>20.29</v>
      </c>
      <c r="J80" s="1">
        <v>20.29</v>
      </c>
      <c r="K80" s="1" t="s">
        <v>43</v>
      </c>
      <c r="L80" s="1">
        <v>-160.0</v>
      </c>
      <c r="M80" s="1">
        <v>0.0</v>
      </c>
    </row>
    <row r="81">
      <c r="A81" s="1" t="s">
        <v>41</v>
      </c>
      <c r="B81" s="1" t="s">
        <v>42</v>
      </c>
      <c r="C81" s="1">
        <v>420.55</v>
      </c>
      <c r="D81" s="1">
        <v>423.57</v>
      </c>
      <c r="E81" s="1">
        <v>3.02</v>
      </c>
      <c r="F81" s="1">
        <v>0.0</v>
      </c>
      <c r="G81" s="1">
        <v>3.02</v>
      </c>
      <c r="H81" s="1">
        <v>168.0</v>
      </c>
      <c r="I81" s="1">
        <v>55.56</v>
      </c>
      <c r="J81" s="1">
        <v>55.57</v>
      </c>
      <c r="K81" s="1" t="s">
        <v>44</v>
      </c>
      <c r="L81" s="1">
        <v>84.0</v>
      </c>
      <c r="M81" s="1">
        <v>84.0</v>
      </c>
    </row>
    <row r="82">
      <c r="A82" s="1" t="s">
        <v>41</v>
      </c>
      <c r="B82" s="1" t="s">
        <v>42</v>
      </c>
      <c r="C82" s="1">
        <v>424.02</v>
      </c>
      <c r="D82" s="1">
        <v>427.38</v>
      </c>
      <c r="E82" s="1">
        <v>3.36</v>
      </c>
      <c r="F82" s="1">
        <v>0.0</v>
      </c>
      <c r="G82" s="1">
        <v>3.36</v>
      </c>
      <c r="H82" s="1">
        <v>168.0</v>
      </c>
      <c r="I82" s="1">
        <v>50.0</v>
      </c>
      <c r="J82" s="1">
        <v>50.01</v>
      </c>
      <c r="K82" s="1" t="s">
        <v>44</v>
      </c>
      <c r="L82" s="1">
        <v>84.0</v>
      </c>
      <c r="M82" s="1">
        <v>84.0</v>
      </c>
    </row>
    <row r="83">
      <c r="A83" s="1" t="s">
        <v>41</v>
      </c>
      <c r="B83" s="1" t="s">
        <v>42</v>
      </c>
      <c r="C83" s="1">
        <v>427.59</v>
      </c>
      <c r="D83" s="1">
        <v>430.85</v>
      </c>
      <c r="E83" s="1">
        <v>3.26</v>
      </c>
      <c r="F83" s="1">
        <v>0.0</v>
      </c>
      <c r="G83" s="1">
        <v>3.26</v>
      </c>
      <c r="H83" s="1">
        <v>168.0</v>
      </c>
      <c r="I83" s="1">
        <v>51.49</v>
      </c>
      <c r="J83" s="1">
        <v>51.51</v>
      </c>
      <c r="K83" s="1" t="s">
        <v>44</v>
      </c>
      <c r="L83" s="1">
        <v>84.0</v>
      </c>
      <c r="M83" s="1">
        <v>84.0</v>
      </c>
    </row>
    <row r="84">
      <c r="A84" s="1" t="s">
        <v>41</v>
      </c>
      <c r="B84" s="1" t="s">
        <v>42</v>
      </c>
      <c r="C84" s="1">
        <v>431.04</v>
      </c>
      <c r="D84" s="1">
        <v>433.96</v>
      </c>
      <c r="E84" s="1">
        <v>2.92</v>
      </c>
      <c r="F84" s="1">
        <v>0.0</v>
      </c>
      <c r="G84" s="1">
        <v>2.92</v>
      </c>
      <c r="H84" s="1">
        <v>168.0</v>
      </c>
      <c r="I84" s="1">
        <v>57.53</v>
      </c>
      <c r="J84" s="1">
        <v>57.56</v>
      </c>
      <c r="K84" s="1" t="s">
        <v>44</v>
      </c>
      <c r="L84" s="1">
        <v>84.0</v>
      </c>
      <c r="M84" s="1">
        <v>84.0</v>
      </c>
    </row>
    <row r="85">
      <c r="A85" s="1" t="s">
        <v>41</v>
      </c>
      <c r="B85" s="1" t="s">
        <v>42</v>
      </c>
      <c r="C85" s="1">
        <v>434.18</v>
      </c>
      <c r="D85" s="1">
        <v>436.86</v>
      </c>
      <c r="E85" s="1">
        <v>2.67</v>
      </c>
      <c r="F85" s="1">
        <v>0.0</v>
      </c>
      <c r="G85" s="1">
        <v>2.67</v>
      </c>
      <c r="H85" s="1">
        <v>168.0</v>
      </c>
      <c r="I85" s="1">
        <v>62.87</v>
      </c>
      <c r="J85" s="1">
        <v>62.9</v>
      </c>
      <c r="K85" s="1" t="s">
        <v>44</v>
      </c>
      <c r="L85" s="1">
        <v>84.0</v>
      </c>
      <c r="M85" s="1">
        <v>84.0</v>
      </c>
    </row>
    <row r="86">
      <c r="A86" s="1" t="s">
        <v>41</v>
      </c>
      <c r="B86" s="1" t="s">
        <v>42</v>
      </c>
      <c r="C86" s="1">
        <v>437.18</v>
      </c>
      <c r="D86" s="1">
        <v>443.53</v>
      </c>
      <c r="E86" s="1">
        <v>6.35</v>
      </c>
      <c r="F86" s="1">
        <v>0.0</v>
      </c>
      <c r="G86" s="1">
        <v>6.35</v>
      </c>
      <c r="H86" s="1">
        <v>160.0</v>
      </c>
      <c r="I86" s="1">
        <v>25.22</v>
      </c>
      <c r="J86" s="1">
        <v>25.22</v>
      </c>
      <c r="K86" s="1" t="s">
        <v>43</v>
      </c>
      <c r="L86" s="1">
        <v>-160.0</v>
      </c>
      <c r="M86" s="1">
        <v>0.0</v>
      </c>
    </row>
    <row r="87">
      <c r="A87" s="1" t="s">
        <v>41</v>
      </c>
      <c r="B87" s="1" t="s">
        <v>42</v>
      </c>
      <c r="C87" s="1">
        <v>443.58</v>
      </c>
      <c r="D87" s="1">
        <v>449.67</v>
      </c>
      <c r="E87" s="1">
        <v>6.08</v>
      </c>
      <c r="F87" s="1">
        <v>0.0</v>
      </c>
      <c r="G87" s="1">
        <v>6.08</v>
      </c>
      <c r="H87" s="1">
        <v>160.0</v>
      </c>
      <c r="I87" s="1">
        <v>26.3</v>
      </c>
      <c r="J87" s="1">
        <v>26.3</v>
      </c>
      <c r="K87" s="1" t="s">
        <v>43</v>
      </c>
      <c r="L87" s="1">
        <v>-160.0</v>
      </c>
      <c r="M87" s="1">
        <v>0.0</v>
      </c>
    </row>
    <row r="88">
      <c r="A88" s="1" t="s">
        <v>41</v>
      </c>
      <c r="B88" s="1" t="s">
        <v>42</v>
      </c>
      <c r="C88" s="1">
        <v>449.71</v>
      </c>
      <c r="D88" s="1">
        <v>458.56</v>
      </c>
      <c r="E88" s="1">
        <v>8.85</v>
      </c>
      <c r="F88" s="1">
        <v>0.0</v>
      </c>
      <c r="G88" s="1">
        <v>8.85</v>
      </c>
      <c r="H88" s="1">
        <v>160.0</v>
      </c>
      <c r="I88" s="1">
        <v>18.07</v>
      </c>
      <c r="J88" s="1">
        <v>18.07</v>
      </c>
      <c r="K88" s="1" t="s">
        <v>43</v>
      </c>
      <c r="L88" s="1">
        <v>-160.0</v>
      </c>
      <c r="M88" s="1">
        <v>0.0</v>
      </c>
    </row>
    <row r="89">
      <c r="A89" s="1" t="s">
        <v>41</v>
      </c>
      <c r="B89" s="1" t="s">
        <v>42</v>
      </c>
      <c r="C89" s="1">
        <v>458.58</v>
      </c>
      <c r="D89" s="1">
        <v>463.26</v>
      </c>
      <c r="E89" s="1">
        <v>4.68</v>
      </c>
      <c r="F89" s="1">
        <v>0.0</v>
      </c>
      <c r="G89" s="1">
        <v>4.68</v>
      </c>
      <c r="H89" s="1">
        <v>160.0</v>
      </c>
      <c r="I89" s="1">
        <v>34.17</v>
      </c>
      <c r="J89" s="1">
        <v>34.17</v>
      </c>
      <c r="K89" s="1" t="s">
        <v>43</v>
      </c>
      <c r="L89" s="1">
        <v>-160.0</v>
      </c>
      <c r="M89" s="1">
        <v>0.0</v>
      </c>
    </row>
    <row r="90">
      <c r="A90" s="1" t="s">
        <v>41</v>
      </c>
      <c r="B90" s="1" t="s">
        <v>42</v>
      </c>
      <c r="C90" s="1">
        <v>463.34</v>
      </c>
      <c r="D90" s="1">
        <v>469.53</v>
      </c>
      <c r="E90" s="1">
        <v>6.19</v>
      </c>
      <c r="F90" s="1">
        <v>0.0</v>
      </c>
      <c r="G90" s="1">
        <v>6.19</v>
      </c>
      <c r="H90" s="1">
        <v>160.0</v>
      </c>
      <c r="I90" s="1">
        <v>25.86</v>
      </c>
      <c r="J90" s="1">
        <v>25.86</v>
      </c>
      <c r="K90" s="1" t="s">
        <v>43</v>
      </c>
      <c r="L90" s="1">
        <v>-160.0</v>
      </c>
      <c r="M90" s="1">
        <v>0.0</v>
      </c>
    </row>
    <row r="91">
      <c r="A91" s="1" t="s">
        <v>41</v>
      </c>
      <c r="B91" s="1" t="s">
        <v>42</v>
      </c>
      <c r="C91" s="1">
        <v>469.56</v>
      </c>
      <c r="D91" s="1">
        <v>476.9</v>
      </c>
      <c r="E91" s="1">
        <v>7.34</v>
      </c>
      <c r="F91" s="1">
        <v>0.0</v>
      </c>
      <c r="G91" s="1">
        <v>7.34</v>
      </c>
      <c r="H91" s="1">
        <v>160.0</v>
      </c>
      <c r="I91" s="1">
        <v>21.8</v>
      </c>
      <c r="J91" s="1">
        <v>21.8</v>
      </c>
      <c r="K91" s="1" t="s">
        <v>43</v>
      </c>
      <c r="L91" s="1">
        <v>-160.0</v>
      </c>
      <c r="M91" s="1">
        <v>0.0</v>
      </c>
    </row>
    <row r="92">
      <c r="A92" s="1" t="s">
        <v>41</v>
      </c>
      <c r="B92" s="1" t="s">
        <v>42</v>
      </c>
      <c r="C92" s="1">
        <v>476.92</v>
      </c>
      <c r="D92" s="1">
        <v>479.37</v>
      </c>
      <c r="E92" s="1">
        <v>2.45</v>
      </c>
      <c r="F92" s="1">
        <v>0.0</v>
      </c>
      <c r="G92" s="1">
        <v>2.45</v>
      </c>
      <c r="H92" s="1">
        <v>160.0</v>
      </c>
      <c r="I92" s="1">
        <v>65.38</v>
      </c>
      <c r="J92" s="1">
        <v>65.38</v>
      </c>
      <c r="K92" s="1" t="s">
        <v>43</v>
      </c>
      <c r="L92" s="1">
        <v>-160.0</v>
      </c>
      <c r="M92" s="1">
        <v>0.0</v>
      </c>
    </row>
    <row r="93">
      <c r="A93" s="1" t="s">
        <v>41</v>
      </c>
      <c r="B93" s="1" t="s">
        <v>42</v>
      </c>
      <c r="C93" s="1">
        <v>479.47</v>
      </c>
      <c r="D93" s="1">
        <v>482.02</v>
      </c>
      <c r="E93" s="1">
        <v>2.55</v>
      </c>
      <c r="F93" s="1">
        <v>0.0</v>
      </c>
      <c r="G93" s="1">
        <v>2.55</v>
      </c>
      <c r="H93" s="1">
        <v>168.0</v>
      </c>
      <c r="I93" s="1">
        <v>65.84</v>
      </c>
      <c r="J93" s="1">
        <v>65.86</v>
      </c>
      <c r="K93" s="1" t="s">
        <v>44</v>
      </c>
      <c r="L93" s="1">
        <v>84.0</v>
      </c>
      <c r="M93" s="1">
        <v>84.0</v>
      </c>
    </row>
    <row r="94">
      <c r="A94" s="1" t="s">
        <v>41</v>
      </c>
      <c r="B94" s="1" t="s">
        <v>42</v>
      </c>
      <c r="C94" s="1">
        <v>482.25</v>
      </c>
      <c r="D94" s="1">
        <v>484.52</v>
      </c>
      <c r="E94" s="1">
        <v>2.27</v>
      </c>
      <c r="F94" s="1">
        <v>0.0</v>
      </c>
      <c r="G94" s="1">
        <v>2.27</v>
      </c>
      <c r="H94" s="1">
        <v>168.0</v>
      </c>
      <c r="I94" s="1">
        <v>73.94</v>
      </c>
      <c r="J94" s="1">
        <v>73.97</v>
      </c>
      <c r="K94" s="1" t="s">
        <v>44</v>
      </c>
      <c r="L94" s="1">
        <v>84.0</v>
      </c>
      <c r="M94" s="1">
        <v>84.0</v>
      </c>
    </row>
    <row r="95">
      <c r="A95" s="1" t="s">
        <v>41</v>
      </c>
      <c r="B95" s="1" t="s">
        <v>42</v>
      </c>
      <c r="C95" s="1">
        <v>484.78</v>
      </c>
      <c r="D95" s="1">
        <v>487.06</v>
      </c>
      <c r="E95" s="1">
        <v>2.28</v>
      </c>
      <c r="F95" s="1">
        <v>0.0</v>
      </c>
      <c r="G95" s="1">
        <v>2.28</v>
      </c>
      <c r="H95" s="1">
        <v>168.0</v>
      </c>
      <c r="I95" s="1">
        <v>73.56</v>
      </c>
      <c r="J95" s="1">
        <v>73.59</v>
      </c>
      <c r="K95" s="1" t="s">
        <v>44</v>
      </c>
      <c r="L95" s="1">
        <v>84.0</v>
      </c>
      <c r="M95" s="1">
        <v>84.0</v>
      </c>
    </row>
    <row r="96">
      <c r="A96" s="1" t="s">
        <v>41</v>
      </c>
      <c r="B96" s="1" t="s">
        <v>42</v>
      </c>
      <c r="C96" s="1">
        <v>487.29</v>
      </c>
      <c r="D96" s="1">
        <v>489.57</v>
      </c>
      <c r="E96" s="1">
        <v>2.28</v>
      </c>
      <c r="F96" s="1">
        <v>0.0</v>
      </c>
      <c r="G96" s="1">
        <v>2.28</v>
      </c>
      <c r="H96" s="1">
        <v>168.0</v>
      </c>
      <c r="I96" s="1">
        <v>73.53</v>
      </c>
      <c r="J96" s="1">
        <v>73.57</v>
      </c>
      <c r="K96" s="1" t="s">
        <v>44</v>
      </c>
      <c r="L96" s="1">
        <v>84.0</v>
      </c>
      <c r="M96" s="1">
        <v>84.0</v>
      </c>
    </row>
    <row r="97">
      <c r="A97" s="1" t="s">
        <v>41</v>
      </c>
      <c r="B97" s="1" t="s">
        <v>42</v>
      </c>
      <c r="C97" s="1">
        <v>489.82</v>
      </c>
      <c r="D97" s="1">
        <v>492.2</v>
      </c>
      <c r="E97" s="1">
        <v>2.39</v>
      </c>
      <c r="F97" s="1">
        <v>0.0</v>
      </c>
      <c r="G97" s="1">
        <v>2.39</v>
      </c>
      <c r="H97" s="1">
        <v>168.0</v>
      </c>
      <c r="I97" s="1">
        <v>70.36</v>
      </c>
      <c r="J97" s="1">
        <v>70.39</v>
      </c>
      <c r="K97" s="1" t="s">
        <v>44</v>
      </c>
      <c r="L97" s="1">
        <v>84.0</v>
      </c>
      <c r="M97" s="1">
        <v>84.0</v>
      </c>
    </row>
    <row r="98">
      <c r="A98" s="1" t="s">
        <v>41</v>
      </c>
      <c r="B98" s="1" t="s">
        <v>42</v>
      </c>
      <c r="C98" s="1">
        <v>492.46</v>
      </c>
      <c r="D98" s="1">
        <v>500.79</v>
      </c>
      <c r="E98" s="1">
        <v>8.33</v>
      </c>
      <c r="F98" s="1">
        <v>0.0</v>
      </c>
      <c r="G98" s="1">
        <v>8.33</v>
      </c>
      <c r="H98" s="1">
        <v>160.0</v>
      </c>
      <c r="I98" s="1">
        <v>19.21</v>
      </c>
      <c r="J98" s="1">
        <v>19.21</v>
      </c>
      <c r="K98" s="1" t="s">
        <v>43</v>
      </c>
      <c r="L98" s="1">
        <v>-160.0</v>
      </c>
      <c r="M98" s="1">
        <v>0.0</v>
      </c>
    </row>
    <row r="99">
      <c r="A99" s="1" t="s">
        <v>41</v>
      </c>
      <c r="B99" s="1" t="s">
        <v>42</v>
      </c>
      <c r="C99" s="1">
        <v>500.93</v>
      </c>
      <c r="D99" s="1">
        <v>508.17</v>
      </c>
      <c r="E99" s="1">
        <v>7.24</v>
      </c>
      <c r="F99" s="1">
        <v>0.0</v>
      </c>
      <c r="G99" s="1">
        <v>7.24</v>
      </c>
      <c r="H99" s="1">
        <v>160.0</v>
      </c>
      <c r="I99" s="1">
        <v>22.09</v>
      </c>
      <c r="J99" s="1">
        <v>22.09</v>
      </c>
      <c r="K99" s="1" t="s">
        <v>43</v>
      </c>
      <c r="L99" s="1">
        <v>-160.0</v>
      </c>
      <c r="M99" s="1">
        <v>0.0</v>
      </c>
    </row>
    <row r="100">
      <c r="A100" s="1" t="s">
        <v>41</v>
      </c>
      <c r="B100" s="1" t="s">
        <v>42</v>
      </c>
      <c r="C100" s="1">
        <v>508.21</v>
      </c>
      <c r="D100" s="1">
        <v>514.52</v>
      </c>
      <c r="E100" s="1">
        <v>6.31</v>
      </c>
      <c r="F100" s="1">
        <v>0.0</v>
      </c>
      <c r="G100" s="1">
        <v>6.31</v>
      </c>
      <c r="H100" s="1">
        <v>160.0</v>
      </c>
      <c r="I100" s="1">
        <v>25.35</v>
      </c>
      <c r="J100" s="1">
        <v>25.35</v>
      </c>
      <c r="K100" s="1" t="s">
        <v>43</v>
      </c>
      <c r="L100" s="1">
        <v>-160.0</v>
      </c>
      <c r="M100" s="1">
        <v>0.0</v>
      </c>
    </row>
    <row r="101">
      <c r="A101" s="1" t="s">
        <v>41</v>
      </c>
      <c r="B101" s="1" t="s">
        <v>42</v>
      </c>
      <c r="C101" s="1">
        <v>514.62</v>
      </c>
      <c r="D101" s="1">
        <v>522.44</v>
      </c>
      <c r="E101" s="1">
        <v>7.82</v>
      </c>
      <c r="F101" s="1">
        <v>0.0</v>
      </c>
      <c r="G101" s="1">
        <v>7.82</v>
      </c>
      <c r="H101" s="1">
        <v>160.0</v>
      </c>
      <c r="I101" s="1">
        <v>20.46</v>
      </c>
      <c r="J101" s="1">
        <v>20.46</v>
      </c>
      <c r="K101" s="1" t="s">
        <v>43</v>
      </c>
      <c r="L101" s="1">
        <v>-160.0</v>
      </c>
      <c r="M101" s="1">
        <v>0.0</v>
      </c>
    </row>
    <row r="105">
      <c r="A105" s="77" t="s">
        <v>45</v>
      </c>
    </row>
    <row r="106">
      <c r="A106" s="78" t="s">
        <v>46</v>
      </c>
      <c r="B106" s="79"/>
      <c r="C106" s="79"/>
      <c r="D106" s="79"/>
      <c r="E106" s="80">
        <f t="shared" ref="E106:J106" si="1">SUMIF($K$2:$K$103,"superdense",E1:E103)</f>
        <v>140.22</v>
      </c>
      <c r="F106" s="80">
        <f t="shared" si="1"/>
        <v>0</v>
      </c>
      <c r="G106" s="80">
        <f t="shared" si="1"/>
        <v>140.19</v>
      </c>
      <c r="H106" s="80">
        <f t="shared" si="1"/>
        <v>6656</v>
      </c>
      <c r="I106" s="80">
        <f t="shared" si="1"/>
        <v>2287.24</v>
      </c>
      <c r="J106" s="80">
        <f t="shared" si="1"/>
        <v>2288.09</v>
      </c>
      <c r="K106" s="80"/>
      <c r="L106" s="80">
        <f>IFERROR(__xludf.DUMMYFUNCTION("SUM(FILTER(L$1:L$103,$K$1:$K$103=""superdense""))"),3360.0)</f>
        <v>3360</v>
      </c>
      <c r="M106" s="80">
        <f>IFERROR(__xludf.DUMMYFUNCTION("SUM(FILTER(M1:M103,$K$1:$K$103=""superdense""))"),3360.0)</f>
        <v>3360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2.59425</v>
      </c>
      <c r="F107" s="80">
        <f t="shared" ref="F107:J107" si="2">AVERAGEIF($K$2:$K$103,"superdense",F2:F103)</f>
        <v>0</v>
      </c>
      <c r="G107" s="80">
        <f t="shared" si="2"/>
        <v>2.59325</v>
      </c>
      <c r="H107" s="80">
        <f t="shared" si="2"/>
        <v>168</v>
      </c>
      <c r="I107" s="80">
        <f t="shared" si="2"/>
        <v>67.5335</v>
      </c>
      <c r="J107" s="80">
        <f t="shared" si="2"/>
        <v>67.56275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IFERROR(__xludf.DUMMYFUNCTION("MAX(FILTER(E1:E103,$K$1:$K$103=""superdense""))"),3.64)</f>
        <v>3.64</v>
      </c>
      <c r="F108" s="81">
        <f>IFERROR(__xludf.DUMMYFUNCTION("MAX(FILTER(F1:F103,$K$1:$K$103=""superdense""))"),0.0)</f>
        <v>0</v>
      </c>
      <c r="G108" s="81">
        <f>IFERROR(__xludf.DUMMYFUNCTION("MAX(FILTER(G1:G103,$K$1:$K$103=""superdense""))"),3.64)</f>
        <v>3.64</v>
      </c>
      <c r="H108" s="81">
        <f>IFERROR(__xludf.DUMMYFUNCTION("MAX(FILTER(H1:H103,$K$1:$K$103=""superdense""))"),168.0)</f>
        <v>168</v>
      </c>
      <c r="I108" s="81">
        <f>IFERROR(__xludf.DUMMYFUNCTION("MAX(FILTER(I1:I103,$K$1:$K$103=""superdense""))"),127.19)</f>
        <v>127.19</v>
      </c>
      <c r="J108" s="81">
        <f>IFERROR(__xludf.DUMMYFUNCTION("MAX(FILTER(J1:J103,$K$1:$K$103=""superdense""))"),127.28)</f>
        <v>127.28</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IFERROR(__xludf.DUMMYFUNCTION("MIN(FILTER(E1:E103,$K$1:$K$103=""superdense""))"),1.32)</f>
        <v>1.32</v>
      </c>
      <c r="F109" s="82">
        <f>IFERROR(__xludf.DUMMYFUNCTION("MIN(FILTER(F1:F103,$K$1:$K$103=""superdense""))"),0.0)</f>
        <v>0</v>
      </c>
      <c r="G109" s="82">
        <f>IFERROR(__xludf.DUMMYFUNCTION("MIN(FILTER(G1:G103,$K$1:$K$103=""superdense""))"),1.32)</f>
        <v>1.32</v>
      </c>
      <c r="H109" s="82">
        <f>IFERROR(__xludf.DUMMYFUNCTION("MIN(FILTER(H1:H103,$K$1:$K$103=""superdense""))"),168.0)</f>
        <v>168</v>
      </c>
      <c r="I109" s="82">
        <f>IFERROR(__xludf.DUMMYFUNCTION("MIN(FILTER(I1:I103,$K1:$K103=""superdense""))"),46.2)</f>
        <v>46.2</v>
      </c>
      <c r="J109" s="82">
        <f>IFERROR(__xludf.DUMMYFUNCTION("MIN(FILTER(J1:J103,$K1:$K103=""superdense""))"),46.21)</f>
        <v>46.21</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IFERROR(__xludf.DUMMYFUNCTION("MEDIAN(FILTER(E1:E103,$K$1:$K$103=""superdense""))"),2.5599999999999996)</f>
        <v>2.56</v>
      </c>
      <c r="F110" s="83">
        <f>IFERROR(__xludf.DUMMYFUNCTION("MEDIAN(FILTER(F1:F103,$K$1:$K$103=""superdense""))"),0.0)</f>
        <v>0</v>
      </c>
      <c r="G110" s="83">
        <f>IFERROR(__xludf.DUMMYFUNCTION("MEDIAN(FILTER(G1:G103,$K$1:$K$103=""superdense""))"),2.5599999999999996)</f>
        <v>2.56</v>
      </c>
      <c r="H110" s="83">
        <f>IFERROR(__xludf.DUMMYFUNCTION("MEDIAN(FILTER(H1:H103,$K$1:$K$103=""superdense""))"),168.0)</f>
        <v>168</v>
      </c>
      <c r="I110" s="83">
        <f>IFERROR(__xludf.DUMMYFUNCTION("MEDIAN(FILTER(I1:I103,$K$1:$K$103=""superdense""))"),65.64500000000001)</f>
        <v>65.645</v>
      </c>
      <c r="J110" s="83">
        <f>IFERROR(__xludf.DUMMYFUNCTION("MEDIAN(FILTER(J1:J103,$K$1:$K$103=""superdense""))"),65.67)</f>
        <v>65.67</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IFERROR(__xludf.DUMMYFUNCTION("STDEV.S(FILTER(E1:E103,$K$1:$K$103=""superdense""))"),0.5240810638999099)</f>
        <v>0.5240810639</v>
      </c>
      <c r="F111" s="83">
        <f>IFERROR(__xludf.DUMMYFUNCTION("STDEV.S(FILTER(F1:F103,$K$1:$K$103=""superdense""))"),0.0)</f>
        <v>0</v>
      </c>
      <c r="G111" s="83">
        <f>IFERROR(__xludf.DUMMYFUNCTION("STDEV.S(FILTER(G1:G103,$K$1:$K$103=""superdense""))"),0.5242155922704774)</f>
        <v>0.5242155923</v>
      </c>
      <c r="H111" s="83">
        <f>IFERROR(__xludf.DUMMYFUNCTION("STDEV.S(FILTER(H1:H103,$K$1:$K$103=""superdense""))"),0.0)</f>
        <v>0</v>
      </c>
      <c r="I111" s="83">
        <f>IFERROR(__xludf.DUMMYFUNCTION("STDEV.S(FILTER(I1:I103,$K$1:$K$103=""superdense""))"),14.98089835894449)</f>
        <v>14.98089836</v>
      </c>
      <c r="J111" s="83">
        <f>IFERROR(__xludf.DUMMYFUNCTION("STDEV.S(FILTER(J1:J103,$K$1:$K$103=""superdense""))"),14.993799571053469)</f>
        <v>14.99379957</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9600</v>
      </c>
    </row>
    <row r="131">
      <c r="A131" s="77" t="s">
        <v>54</v>
      </c>
      <c r="B131" s="3">
        <f>SUM(H2:H103)-B130</f>
        <v>6720</v>
      </c>
    </row>
    <row r="132">
      <c r="A132" s="77" t="s">
        <v>55</v>
      </c>
      <c r="B132" s="3">
        <f>SUM(M2:M103)</f>
        <v>3360</v>
      </c>
    </row>
    <row r="133">
      <c r="A133" s="77" t="s">
        <v>56</v>
      </c>
      <c r="B133" s="3">
        <f>B131/B132</f>
        <v>2</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1.21</v>
      </c>
      <c r="D2" s="1">
        <v>7.38</v>
      </c>
      <c r="E2" s="1">
        <v>6.17</v>
      </c>
      <c r="F2" s="1">
        <v>0.0</v>
      </c>
      <c r="G2" s="1">
        <v>6.17</v>
      </c>
      <c r="H2" s="1">
        <v>160.0</v>
      </c>
      <c r="I2" s="1">
        <v>25.92</v>
      </c>
      <c r="J2" s="1">
        <v>25.92</v>
      </c>
      <c r="K2" s="1" t="s">
        <v>43</v>
      </c>
      <c r="L2" s="1">
        <v>-160.0</v>
      </c>
      <c r="M2" s="1">
        <v>0.0</v>
      </c>
    </row>
    <row r="3">
      <c r="A3" s="1" t="s">
        <v>41</v>
      </c>
      <c r="B3" s="1" t="s">
        <v>42</v>
      </c>
      <c r="C3" s="1">
        <v>7.44</v>
      </c>
      <c r="D3" s="1">
        <v>11.31</v>
      </c>
      <c r="E3" s="1">
        <v>3.87</v>
      </c>
      <c r="F3" s="1">
        <v>0.0</v>
      </c>
      <c r="G3" s="1">
        <v>3.87</v>
      </c>
      <c r="H3" s="1">
        <v>160.0</v>
      </c>
      <c r="I3" s="1">
        <v>41.32</v>
      </c>
      <c r="J3" s="1">
        <v>41.32</v>
      </c>
      <c r="K3" s="1" t="s">
        <v>43</v>
      </c>
      <c r="L3" s="1">
        <v>-160.0</v>
      </c>
      <c r="M3" s="1">
        <v>0.0</v>
      </c>
    </row>
    <row r="4">
      <c r="A4" s="1" t="s">
        <v>41</v>
      </c>
      <c r="B4" s="1" t="s">
        <v>42</v>
      </c>
      <c r="C4" s="1">
        <v>11.56</v>
      </c>
      <c r="D4" s="1">
        <v>21.39</v>
      </c>
      <c r="E4" s="1">
        <v>9.83</v>
      </c>
      <c r="F4" s="1">
        <v>0.0</v>
      </c>
      <c r="G4" s="1">
        <v>9.83</v>
      </c>
      <c r="H4" s="1">
        <v>160.0</v>
      </c>
      <c r="I4" s="1">
        <v>16.28</v>
      </c>
      <c r="J4" s="1">
        <v>16.28</v>
      </c>
      <c r="K4" s="1" t="s">
        <v>43</v>
      </c>
      <c r="L4" s="1">
        <v>-160.0</v>
      </c>
      <c r="M4" s="1">
        <v>0.0</v>
      </c>
    </row>
    <row r="5">
      <c r="A5" s="1" t="s">
        <v>41</v>
      </c>
      <c r="B5" s="1" t="s">
        <v>42</v>
      </c>
      <c r="C5" s="1">
        <v>21.55</v>
      </c>
      <c r="D5" s="1">
        <v>29.67</v>
      </c>
      <c r="E5" s="1">
        <v>8.13</v>
      </c>
      <c r="F5" s="1">
        <v>0.0</v>
      </c>
      <c r="G5" s="1">
        <v>8.13</v>
      </c>
      <c r="H5" s="1">
        <v>160.0</v>
      </c>
      <c r="I5" s="1">
        <v>19.69</v>
      </c>
      <c r="J5" s="1">
        <v>19.69</v>
      </c>
      <c r="K5" s="1" t="s">
        <v>43</v>
      </c>
      <c r="L5" s="1">
        <v>-160.0</v>
      </c>
      <c r="M5" s="1">
        <v>0.0</v>
      </c>
    </row>
    <row r="6">
      <c r="A6" s="1" t="s">
        <v>41</v>
      </c>
      <c r="B6" s="1" t="s">
        <v>42</v>
      </c>
      <c r="C6" s="1">
        <v>29.74</v>
      </c>
      <c r="D6" s="1">
        <v>37.14</v>
      </c>
      <c r="E6" s="1">
        <v>7.4</v>
      </c>
      <c r="F6" s="1">
        <v>0.0</v>
      </c>
      <c r="G6" s="1">
        <v>7.4</v>
      </c>
      <c r="H6" s="1">
        <v>160.0</v>
      </c>
      <c r="I6" s="1">
        <v>21.63</v>
      </c>
      <c r="J6" s="1">
        <v>21.63</v>
      </c>
      <c r="K6" s="1" t="s">
        <v>43</v>
      </c>
      <c r="L6" s="1">
        <v>-160.0</v>
      </c>
      <c r="M6" s="1">
        <v>0.0</v>
      </c>
    </row>
    <row r="7">
      <c r="A7" s="1" t="s">
        <v>41</v>
      </c>
      <c r="B7" s="1" t="s">
        <v>42</v>
      </c>
      <c r="C7" s="1">
        <v>37.19</v>
      </c>
      <c r="D7" s="1">
        <v>43.89</v>
      </c>
      <c r="E7" s="1">
        <v>6.7</v>
      </c>
      <c r="F7" s="1">
        <v>0.0</v>
      </c>
      <c r="G7" s="1">
        <v>6.7</v>
      </c>
      <c r="H7" s="1">
        <v>160.0</v>
      </c>
      <c r="I7" s="1">
        <v>23.88</v>
      </c>
      <c r="J7" s="1">
        <v>23.88</v>
      </c>
      <c r="K7" s="1" t="s">
        <v>43</v>
      </c>
      <c r="L7" s="1">
        <v>-160.0</v>
      </c>
      <c r="M7" s="1">
        <v>0.0</v>
      </c>
    </row>
    <row r="8">
      <c r="A8" s="1" t="s">
        <v>41</v>
      </c>
      <c r="B8" s="1" t="s">
        <v>42</v>
      </c>
      <c r="C8" s="1">
        <v>43.91</v>
      </c>
      <c r="D8" s="1">
        <v>49.86</v>
      </c>
      <c r="E8" s="1">
        <v>5.95</v>
      </c>
      <c r="F8" s="1">
        <v>0.0</v>
      </c>
      <c r="G8" s="1">
        <v>5.95</v>
      </c>
      <c r="H8" s="1">
        <v>160.0</v>
      </c>
      <c r="I8" s="1">
        <v>26.88</v>
      </c>
      <c r="J8" s="1">
        <v>26.88</v>
      </c>
      <c r="K8" s="1" t="s">
        <v>43</v>
      </c>
      <c r="L8" s="1">
        <v>-160.0</v>
      </c>
      <c r="M8" s="1">
        <v>0.0</v>
      </c>
    </row>
    <row r="9">
      <c r="A9" s="1" t="s">
        <v>41</v>
      </c>
      <c r="B9" s="1" t="s">
        <v>42</v>
      </c>
      <c r="C9" s="1">
        <v>49.99</v>
      </c>
      <c r="D9" s="1">
        <v>55.96</v>
      </c>
      <c r="E9" s="1">
        <v>5.97</v>
      </c>
      <c r="F9" s="1">
        <v>0.0</v>
      </c>
      <c r="G9" s="1">
        <v>5.97</v>
      </c>
      <c r="H9" s="1">
        <v>160.0</v>
      </c>
      <c r="I9" s="1">
        <v>26.81</v>
      </c>
      <c r="J9" s="1">
        <v>26.81</v>
      </c>
      <c r="K9" s="1" t="s">
        <v>43</v>
      </c>
      <c r="L9" s="1">
        <v>-160.0</v>
      </c>
      <c r="M9" s="1">
        <v>0.0</v>
      </c>
    </row>
    <row r="10">
      <c r="A10" s="1" t="s">
        <v>41</v>
      </c>
      <c r="B10" s="1" t="s">
        <v>42</v>
      </c>
      <c r="C10" s="1">
        <v>56.01</v>
      </c>
      <c r="D10" s="1">
        <v>58.65</v>
      </c>
      <c r="E10" s="1">
        <v>2.64</v>
      </c>
      <c r="F10" s="1">
        <v>0.0</v>
      </c>
      <c r="G10" s="1">
        <v>2.64</v>
      </c>
      <c r="H10" s="1">
        <v>168.0</v>
      </c>
      <c r="I10" s="1">
        <v>63.65</v>
      </c>
      <c r="J10" s="1">
        <v>63.67</v>
      </c>
      <c r="K10" s="1" t="s">
        <v>44</v>
      </c>
      <c r="L10" s="1">
        <v>84.0</v>
      </c>
      <c r="M10" s="1">
        <v>84.0</v>
      </c>
    </row>
    <row r="11">
      <c r="A11" s="1" t="s">
        <v>41</v>
      </c>
      <c r="B11" s="1" t="s">
        <v>42</v>
      </c>
      <c r="C11" s="1">
        <v>59.14</v>
      </c>
      <c r="D11" s="1">
        <v>61.84</v>
      </c>
      <c r="E11" s="1">
        <v>2.7</v>
      </c>
      <c r="F11" s="1">
        <v>0.0</v>
      </c>
      <c r="G11" s="1">
        <v>2.7</v>
      </c>
      <c r="H11" s="1">
        <v>168.0</v>
      </c>
      <c r="I11" s="1">
        <v>62.17</v>
      </c>
      <c r="J11" s="1">
        <v>62.19</v>
      </c>
      <c r="K11" s="1" t="s">
        <v>44</v>
      </c>
      <c r="L11" s="1">
        <v>84.0</v>
      </c>
      <c r="M11" s="1">
        <v>84.0</v>
      </c>
    </row>
    <row r="12">
      <c r="A12" s="1" t="s">
        <v>41</v>
      </c>
      <c r="B12" s="1" t="s">
        <v>42</v>
      </c>
      <c r="C12" s="1">
        <v>61.96</v>
      </c>
      <c r="D12" s="1">
        <v>65.24</v>
      </c>
      <c r="E12" s="1">
        <v>3.28</v>
      </c>
      <c r="F12" s="1">
        <v>0.0</v>
      </c>
      <c r="G12" s="1">
        <v>3.28</v>
      </c>
      <c r="H12" s="1">
        <v>168.0</v>
      </c>
      <c r="I12" s="1">
        <v>51.22</v>
      </c>
      <c r="J12" s="1">
        <v>51.24</v>
      </c>
      <c r="K12" s="1" t="s">
        <v>44</v>
      </c>
      <c r="L12" s="1">
        <v>84.0</v>
      </c>
      <c r="M12" s="1">
        <v>84.0</v>
      </c>
    </row>
    <row r="13">
      <c r="A13" s="1" t="s">
        <v>41</v>
      </c>
      <c r="B13" s="1" t="s">
        <v>42</v>
      </c>
      <c r="C13" s="1">
        <v>65.71</v>
      </c>
      <c r="D13" s="1">
        <v>68.66</v>
      </c>
      <c r="E13" s="1">
        <v>2.94</v>
      </c>
      <c r="F13" s="1">
        <v>0.0</v>
      </c>
      <c r="G13" s="1">
        <v>2.94</v>
      </c>
      <c r="H13" s="1">
        <v>168.0</v>
      </c>
      <c r="I13" s="1">
        <v>57.05</v>
      </c>
      <c r="J13" s="1">
        <v>57.07</v>
      </c>
      <c r="K13" s="1" t="s">
        <v>44</v>
      </c>
      <c r="L13" s="1">
        <v>84.0</v>
      </c>
      <c r="M13" s="1">
        <v>84.0</v>
      </c>
    </row>
    <row r="14">
      <c r="A14" s="1" t="s">
        <v>41</v>
      </c>
      <c r="B14" s="1" t="s">
        <v>42</v>
      </c>
      <c r="C14" s="1">
        <v>68.87</v>
      </c>
      <c r="D14" s="1">
        <v>71.55</v>
      </c>
      <c r="E14" s="1">
        <v>2.68</v>
      </c>
      <c r="F14" s="1">
        <v>0.0</v>
      </c>
      <c r="G14" s="1">
        <v>2.68</v>
      </c>
      <c r="H14" s="1">
        <v>168.0</v>
      </c>
      <c r="I14" s="1">
        <v>62.7</v>
      </c>
      <c r="J14" s="1">
        <v>62.72</v>
      </c>
      <c r="K14" s="1" t="s">
        <v>44</v>
      </c>
      <c r="L14" s="1">
        <v>84.0</v>
      </c>
      <c r="M14" s="1">
        <v>84.0</v>
      </c>
    </row>
    <row r="15">
      <c r="A15" s="1" t="s">
        <v>41</v>
      </c>
      <c r="B15" s="1" t="s">
        <v>42</v>
      </c>
      <c r="C15" s="1">
        <v>71.75</v>
      </c>
      <c r="D15" s="1">
        <v>80.86</v>
      </c>
      <c r="E15" s="1">
        <v>9.11</v>
      </c>
      <c r="F15" s="1">
        <v>0.0</v>
      </c>
      <c r="G15" s="1">
        <v>9.11</v>
      </c>
      <c r="H15" s="1">
        <v>160.0</v>
      </c>
      <c r="I15" s="1">
        <v>17.57</v>
      </c>
      <c r="J15" s="1">
        <v>17.57</v>
      </c>
      <c r="K15" s="1" t="s">
        <v>43</v>
      </c>
      <c r="L15" s="1">
        <v>-160.0</v>
      </c>
      <c r="M15" s="1">
        <v>0.0</v>
      </c>
    </row>
    <row r="16">
      <c r="A16" s="1" t="s">
        <v>41</v>
      </c>
      <c r="B16" s="1" t="s">
        <v>42</v>
      </c>
      <c r="C16" s="1">
        <v>81.06</v>
      </c>
      <c r="D16" s="1">
        <v>86.5</v>
      </c>
      <c r="E16" s="1">
        <v>5.44</v>
      </c>
      <c r="F16" s="1">
        <v>0.0</v>
      </c>
      <c r="G16" s="1">
        <v>5.44</v>
      </c>
      <c r="H16" s="1">
        <v>160.0</v>
      </c>
      <c r="I16" s="1">
        <v>29.43</v>
      </c>
      <c r="J16" s="1">
        <v>29.43</v>
      </c>
      <c r="K16" s="1" t="s">
        <v>43</v>
      </c>
      <c r="L16" s="1">
        <v>-160.0</v>
      </c>
      <c r="M16" s="1">
        <v>0.0</v>
      </c>
    </row>
    <row r="17">
      <c r="A17" s="1" t="s">
        <v>41</v>
      </c>
      <c r="B17" s="1" t="s">
        <v>42</v>
      </c>
      <c r="C17" s="1">
        <v>86.59</v>
      </c>
      <c r="D17" s="1">
        <v>92.3</v>
      </c>
      <c r="E17" s="1">
        <v>5.71</v>
      </c>
      <c r="F17" s="1">
        <v>0.0</v>
      </c>
      <c r="G17" s="1">
        <v>5.71</v>
      </c>
      <c r="H17" s="1">
        <v>160.0</v>
      </c>
      <c r="I17" s="1">
        <v>28.03</v>
      </c>
      <c r="J17" s="1">
        <v>28.03</v>
      </c>
      <c r="K17" s="1" t="s">
        <v>43</v>
      </c>
      <c r="L17" s="1">
        <v>-160.0</v>
      </c>
      <c r="M17" s="1">
        <v>0.0</v>
      </c>
    </row>
    <row r="18">
      <c r="A18" s="1" t="s">
        <v>41</v>
      </c>
      <c r="B18" s="1" t="s">
        <v>42</v>
      </c>
      <c r="C18" s="1">
        <v>92.41</v>
      </c>
      <c r="D18" s="1">
        <v>98.75</v>
      </c>
      <c r="E18" s="1">
        <v>6.34</v>
      </c>
      <c r="F18" s="1">
        <v>0.0</v>
      </c>
      <c r="G18" s="1">
        <v>6.34</v>
      </c>
      <c r="H18" s="1">
        <v>160.0</v>
      </c>
      <c r="I18" s="1">
        <v>25.23</v>
      </c>
      <c r="J18" s="1">
        <v>25.23</v>
      </c>
      <c r="K18" s="1" t="s">
        <v>43</v>
      </c>
      <c r="L18" s="1">
        <v>-160.0</v>
      </c>
      <c r="M18" s="1">
        <v>0.0</v>
      </c>
    </row>
    <row r="19">
      <c r="A19" s="1" t="s">
        <v>41</v>
      </c>
      <c r="B19" s="1" t="s">
        <v>42</v>
      </c>
      <c r="C19" s="1">
        <v>98.79</v>
      </c>
      <c r="D19" s="1">
        <v>107.31</v>
      </c>
      <c r="E19" s="1">
        <v>8.53</v>
      </c>
      <c r="F19" s="1">
        <v>0.0</v>
      </c>
      <c r="G19" s="1">
        <v>8.53</v>
      </c>
      <c r="H19" s="1">
        <v>160.0</v>
      </c>
      <c r="I19" s="1">
        <v>18.76</v>
      </c>
      <c r="J19" s="1">
        <v>18.76</v>
      </c>
      <c r="K19" s="1" t="s">
        <v>43</v>
      </c>
      <c r="L19" s="1">
        <v>-160.0</v>
      </c>
      <c r="M19" s="1">
        <v>0.0</v>
      </c>
    </row>
    <row r="20">
      <c r="A20" s="1" t="s">
        <v>41</v>
      </c>
      <c r="B20" s="1" t="s">
        <v>42</v>
      </c>
      <c r="C20" s="1">
        <v>107.52</v>
      </c>
      <c r="D20" s="1">
        <v>111.68</v>
      </c>
      <c r="E20" s="1">
        <v>4.16</v>
      </c>
      <c r="F20" s="1">
        <v>0.0</v>
      </c>
      <c r="G20" s="1">
        <v>4.16</v>
      </c>
      <c r="H20" s="1">
        <v>160.0</v>
      </c>
      <c r="I20" s="1">
        <v>38.48</v>
      </c>
      <c r="J20" s="1">
        <v>38.48</v>
      </c>
      <c r="K20" s="1" t="s">
        <v>43</v>
      </c>
      <c r="L20" s="1">
        <v>-160.0</v>
      </c>
      <c r="M20" s="1">
        <v>0.0</v>
      </c>
    </row>
    <row r="21">
      <c r="A21" s="1" t="s">
        <v>41</v>
      </c>
      <c r="B21" s="1" t="s">
        <v>42</v>
      </c>
      <c r="C21" s="1">
        <v>111.73</v>
      </c>
      <c r="D21" s="1">
        <v>117.81</v>
      </c>
      <c r="E21" s="1">
        <v>6.08</v>
      </c>
      <c r="F21" s="1">
        <v>0.0</v>
      </c>
      <c r="G21" s="1">
        <v>6.08</v>
      </c>
      <c r="H21" s="1">
        <v>160.0</v>
      </c>
      <c r="I21" s="1">
        <v>26.33</v>
      </c>
      <c r="J21" s="1">
        <v>26.33</v>
      </c>
      <c r="K21" s="1" t="s">
        <v>43</v>
      </c>
      <c r="L21" s="1">
        <v>-160.0</v>
      </c>
      <c r="M21" s="1">
        <v>0.0</v>
      </c>
    </row>
    <row r="22">
      <c r="A22" s="1" t="s">
        <v>41</v>
      </c>
      <c r="B22" s="1" t="s">
        <v>42</v>
      </c>
      <c r="C22" s="1">
        <v>117.97</v>
      </c>
      <c r="D22" s="1">
        <v>124.6</v>
      </c>
      <c r="E22" s="1">
        <v>6.63</v>
      </c>
      <c r="F22" s="1">
        <v>0.0</v>
      </c>
      <c r="G22" s="1">
        <v>6.63</v>
      </c>
      <c r="H22" s="1">
        <v>160.0</v>
      </c>
      <c r="I22" s="1">
        <v>24.14</v>
      </c>
      <c r="J22" s="1">
        <v>24.14</v>
      </c>
      <c r="K22" s="1" t="s">
        <v>43</v>
      </c>
      <c r="L22" s="1">
        <v>-160.0</v>
      </c>
      <c r="M22" s="1">
        <v>0.0</v>
      </c>
    </row>
    <row r="23">
      <c r="A23" s="1" t="s">
        <v>41</v>
      </c>
      <c r="B23" s="1" t="s">
        <v>42</v>
      </c>
      <c r="C23" s="1">
        <v>124.77</v>
      </c>
      <c r="D23" s="1">
        <v>127.3</v>
      </c>
      <c r="E23" s="1">
        <v>2.53</v>
      </c>
      <c r="F23" s="1">
        <v>0.0</v>
      </c>
      <c r="G23" s="1">
        <v>2.53</v>
      </c>
      <c r="H23" s="1">
        <v>168.0</v>
      </c>
      <c r="I23" s="1">
        <v>66.38</v>
      </c>
      <c r="J23" s="1">
        <v>66.4</v>
      </c>
      <c r="K23" s="1" t="s">
        <v>44</v>
      </c>
      <c r="L23" s="1">
        <v>84.0</v>
      </c>
      <c r="M23" s="1">
        <v>84.0</v>
      </c>
    </row>
    <row r="24">
      <c r="A24" s="1" t="s">
        <v>41</v>
      </c>
      <c r="B24" s="1" t="s">
        <v>42</v>
      </c>
      <c r="C24" s="1">
        <v>127.47</v>
      </c>
      <c r="D24" s="1">
        <v>130.18</v>
      </c>
      <c r="E24" s="1">
        <v>2.7</v>
      </c>
      <c r="F24" s="1">
        <v>0.0</v>
      </c>
      <c r="G24" s="1">
        <v>2.7</v>
      </c>
      <c r="H24" s="1">
        <v>168.0</v>
      </c>
      <c r="I24" s="1">
        <v>62.13</v>
      </c>
      <c r="J24" s="1">
        <v>62.16</v>
      </c>
      <c r="K24" s="1" t="s">
        <v>44</v>
      </c>
      <c r="L24" s="1">
        <v>84.0</v>
      </c>
      <c r="M24" s="1">
        <v>84.0</v>
      </c>
    </row>
    <row r="25">
      <c r="A25" s="1" t="s">
        <v>41</v>
      </c>
      <c r="B25" s="1" t="s">
        <v>42</v>
      </c>
      <c r="C25" s="1">
        <v>130.52</v>
      </c>
      <c r="D25" s="1">
        <v>132.82</v>
      </c>
      <c r="E25" s="1">
        <v>2.3</v>
      </c>
      <c r="F25" s="1">
        <v>0.0</v>
      </c>
      <c r="G25" s="1">
        <v>2.3</v>
      </c>
      <c r="H25" s="1">
        <v>168.0</v>
      </c>
      <c r="I25" s="1">
        <v>73.07</v>
      </c>
      <c r="J25" s="1">
        <v>73.1</v>
      </c>
      <c r="K25" s="1" t="s">
        <v>44</v>
      </c>
      <c r="L25" s="1">
        <v>84.0</v>
      </c>
      <c r="M25" s="1">
        <v>84.0</v>
      </c>
    </row>
    <row r="26">
      <c r="A26" s="1" t="s">
        <v>41</v>
      </c>
      <c r="B26" s="1" t="s">
        <v>42</v>
      </c>
      <c r="C26" s="1">
        <v>132.92</v>
      </c>
      <c r="D26" s="1">
        <v>135.04</v>
      </c>
      <c r="E26" s="1">
        <v>2.12</v>
      </c>
      <c r="F26" s="1">
        <v>0.0</v>
      </c>
      <c r="G26" s="1">
        <v>2.12</v>
      </c>
      <c r="H26" s="1">
        <v>168.0</v>
      </c>
      <c r="I26" s="1">
        <v>79.18</v>
      </c>
      <c r="J26" s="1">
        <v>79.21</v>
      </c>
      <c r="K26" s="1" t="s">
        <v>44</v>
      </c>
      <c r="L26" s="1">
        <v>84.0</v>
      </c>
      <c r="M26" s="1">
        <v>84.0</v>
      </c>
    </row>
    <row r="27">
      <c r="A27" s="1" t="s">
        <v>41</v>
      </c>
      <c r="B27" s="1" t="s">
        <v>42</v>
      </c>
      <c r="C27" s="1">
        <v>135.45</v>
      </c>
      <c r="D27" s="1">
        <v>137.41</v>
      </c>
      <c r="E27" s="1">
        <v>1.96</v>
      </c>
      <c r="F27" s="1">
        <v>0.0</v>
      </c>
      <c r="G27" s="1">
        <v>1.96</v>
      </c>
      <c r="H27" s="1">
        <v>168.0</v>
      </c>
      <c r="I27" s="1">
        <v>85.59</v>
      </c>
      <c r="J27" s="1">
        <v>85.64</v>
      </c>
      <c r="K27" s="1" t="s">
        <v>44</v>
      </c>
      <c r="L27" s="1">
        <v>84.0</v>
      </c>
      <c r="M27" s="1">
        <v>84.0</v>
      </c>
    </row>
    <row r="28">
      <c r="A28" s="1" t="s">
        <v>41</v>
      </c>
      <c r="B28" s="1" t="s">
        <v>42</v>
      </c>
      <c r="C28" s="1">
        <v>137.62</v>
      </c>
      <c r="D28" s="1">
        <v>142.47</v>
      </c>
      <c r="E28" s="1">
        <v>4.85</v>
      </c>
      <c r="F28" s="1">
        <v>0.0</v>
      </c>
      <c r="G28" s="1">
        <v>4.85</v>
      </c>
      <c r="H28" s="1">
        <v>160.0</v>
      </c>
      <c r="I28" s="1">
        <v>32.99</v>
      </c>
      <c r="J28" s="1">
        <v>32.99</v>
      </c>
      <c r="K28" s="1" t="s">
        <v>43</v>
      </c>
      <c r="L28" s="1">
        <v>-160.0</v>
      </c>
      <c r="M28" s="1">
        <v>0.0</v>
      </c>
    </row>
    <row r="29">
      <c r="A29" s="1" t="s">
        <v>41</v>
      </c>
      <c r="B29" s="1" t="s">
        <v>42</v>
      </c>
      <c r="C29" s="1">
        <v>142.53</v>
      </c>
      <c r="D29" s="1">
        <v>148.98</v>
      </c>
      <c r="E29" s="1">
        <v>6.45</v>
      </c>
      <c r="F29" s="1">
        <v>0.0</v>
      </c>
      <c r="G29" s="1">
        <v>6.45</v>
      </c>
      <c r="H29" s="1">
        <v>160.0</v>
      </c>
      <c r="I29" s="1">
        <v>24.82</v>
      </c>
      <c r="J29" s="1">
        <v>24.82</v>
      </c>
      <c r="K29" s="1" t="s">
        <v>43</v>
      </c>
      <c r="L29" s="1">
        <v>-160.0</v>
      </c>
      <c r="M29" s="1">
        <v>0.0</v>
      </c>
    </row>
    <row r="30">
      <c r="A30" s="1" t="s">
        <v>41</v>
      </c>
      <c r="B30" s="1" t="s">
        <v>42</v>
      </c>
      <c r="C30" s="1">
        <v>149.22</v>
      </c>
      <c r="D30" s="1">
        <v>156.78</v>
      </c>
      <c r="E30" s="1">
        <v>7.57</v>
      </c>
      <c r="F30" s="1">
        <v>0.0</v>
      </c>
      <c r="G30" s="1">
        <v>7.57</v>
      </c>
      <c r="H30" s="1">
        <v>160.0</v>
      </c>
      <c r="I30" s="1">
        <v>21.15</v>
      </c>
      <c r="J30" s="1">
        <v>21.15</v>
      </c>
      <c r="K30" s="1" t="s">
        <v>43</v>
      </c>
      <c r="L30" s="1">
        <v>-160.0</v>
      </c>
      <c r="M30" s="1">
        <v>0.0</v>
      </c>
    </row>
    <row r="31">
      <c r="A31" s="1" t="s">
        <v>41</v>
      </c>
      <c r="B31" s="1" t="s">
        <v>42</v>
      </c>
      <c r="C31" s="1">
        <v>156.82</v>
      </c>
      <c r="D31" s="1">
        <v>163.15</v>
      </c>
      <c r="E31" s="1">
        <v>6.33</v>
      </c>
      <c r="F31" s="1">
        <v>0.0</v>
      </c>
      <c r="G31" s="1">
        <v>6.33</v>
      </c>
      <c r="H31" s="1">
        <v>160.0</v>
      </c>
      <c r="I31" s="1">
        <v>25.26</v>
      </c>
      <c r="J31" s="1">
        <v>25.26</v>
      </c>
      <c r="K31" s="1" t="s">
        <v>43</v>
      </c>
      <c r="L31" s="1">
        <v>-160.0</v>
      </c>
      <c r="M31" s="1">
        <v>0.0</v>
      </c>
    </row>
    <row r="32">
      <c r="A32" s="1" t="s">
        <v>41</v>
      </c>
      <c r="B32" s="1" t="s">
        <v>42</v>
      </c>
      <c r="C32" s="1">
        <v>163.25</v>
      </c>
      <c r="D32" s="1">
        <v>168.2</v>
      </c>
      <c r="E32" s="1">
        <v>4.96</v>
      </c>
      <c r="F32" s="1">
        <v>0.0</v>
      </c>
      <c r="G32" s="1">
        <v>4.96</v>
      </c>
      <c r="H32" s="1">
        <v>160.0</v>
      </c>
      <c r="I32" s="1">
        <v>32.27</v>
      </c>
      <c r="J32" s="1">
        <v>32.27</v>
      </c>
      <c r="K32" s="1" t="s">
        <v>43</v>
      </c>
      <c r="L32" s="1">
        <v>-160.0</v>
      </c>
      <c r="M32" s="1">
        <v>0.0</v>
      </c>
    </row>
    <row r="33">
      <c r="A33" s="1" t="s">
        <v>41</v>
      </c>
      <c r="B33" s="1" t="s">
        <v>42</v>
      </c>
      <c r="C33" s="1">
        <v>168.84</v>
      </c>
      <c r="D33" s="1">
        <v>175.56</v>
      </c>
      <c r="E33" s="1">
        <v>6.72</v>
      </c>
      <c r="F33" s="1">
        <v>0.0</v>
      </c>
      <c r="G33" s="1">
        <v>6.72</v>
      </c>
      <c r="H33" s="1">
        <v>160.0</v>
      </c>
      <c r="I33" s="1">
        <v>23.81</v>
      </c>
      <c r="J33" s="1">
        <v>23.81</v>
      </c>
      <c r="K33" s="1" t="s">
        <v>43</v>
      </c>
      <c r="L33" s="1">
        <v>-160.0</v>
      </c>
      <c r="M33" s="1">
        <v>0.0</v>
      </c>
    </row>
    <row r="34">
      <c r="A34" s="1" t="s">
        <v>41</v>
      </c>
      <c r="B34" s="1" t="s">
        <v>42</v>
      </c>
      <c r="C34" s="1">
        <v>175.71</v>
      </c>
      <c r="D34" s="1">
        <v>182.97</v>
      </c>
      <c r="E34" s="1">
        <v>7.26</v>
      </c>
      <c r="F34" s="1">
        <v>0.0</v>
      </c>
      <c r="G34" s="1">
        <v>7.26</v>
      </c>
      <c r="H34" s="1">
        <v>160.0</v>
      </c>
      <c r="I34" s="1">
        <v>22.04</v>
      </c>
      <c r="J34" s="1">
        <v>22.04</v>
      </c>
      <c r="K34" s="1" t="s">
        <v>43</v>
      </c>
      <c r="L34" s="1">
        <v>-160.0</v>
      </c>
      <c r="M34" s="1">
        <v>0.0</v>
      </c>
    </row>
    <row r="35">
      <c r="A35" s="1" t="s">
        <v>41</v>
      </c>
      <c r="B35" s="1" t="s">
        <v>42</v>
      </c>
      <c r="C35" s="1">
        <v>182.97</v>
      </c>
      <c r="D35" s="1">
        <v>189.81</v>
      </c>
      <c r="E35" s="1">
        <v>6.84</v>
      </c>
      <c r="F35" s="1">
        <v>0.0</v>
      </c>
      <c r="G35" s="1">
        <v>6.84</v>
      </c>
      <c r="H35" s="1">
        <v>160.0</v>
      </c>
      <c r="I35" s="1">
        <v>23.38</v>
      </c>
      <c r="J35" s="1">
        <v>23.38</v>
      </c>
      <c r="K35" s="1" t="s">
        <v>43</v>
      </c>
      <c r="L35" s="1">
        <v>-160.0</v>
      </c>
      <c r="M35" s="1">
        <v>0.0</v>
      </c>
    </row>
    <row r="36">
      <c r="A36" s="1" t="s">
        <v>41</v>
      </c>
      <c r="B36" s="1" t="s">
        <v>42</v>
      </c>
      <c r="C36" s="1">
        <v>189.86</v>
      </c>
      <c r="D36" s="1">
        <v>193.39</v>
      </c>
      <c r="E36" s="1">
        <v>3.53</v>
      </c>
      <c r="F36" s="1">
        <v>0.0</v>
      </c>
      <c r="G36" s="1">
        <v>3.52</v>
      </c>
      <c r="H36" s="1">
        <v>168.0</v>
      </c>
      <c r="I36" s="1">
        <v>47.65</v>
      </c>
      <c r="J36" s="1">
        <v>47.67</v>
      </c>
      <c r="K36" s="1" t="s">
        <v>44</v>
      </c>
      <c r="L36" s="1">
        <v>84.0</v>
      </c>
      <c r="M36" s="1">
        <v>84.0</v>
      </c>
    </row>
    <row r="37">
      <c r="A37" s="1" t="s">
        <v>41</v>
      </c>
      <c r="B37" s="1" t="s">
        <v>42</v>
      </c>
      <c r="C37" s="1">
        <v>194.13</v>
      </c>
      <c r="D37" s="1">
        <v>196.94</v>
      </c>
      <c r="E37" s="1">
        <v>2.82</v>
      </c>
      <c r="F37" s="1">
        <v>0.0</v>
      </c>
      <c r="G37" s="1">
        <v>2.81</v>
      </c>
      <c r="H37" s="1">
        <v>168.0</v>
      </c>
      <c r="I37" s="1">
        <v>59.66</v>
      </c>
      <c r="J37" s="1">
        <v>59.68</v>
      </c>
      <c r="K37" s="1" t="s">
        <v>44</v>
      </c>
      <c r="L37" s="1">
        <v>84.0</v>
      </c>
      <c r="M37" s="1">
        <v>84.0</v>
      </c>
    </row>
    <row r="38">
      <c r="A38" s="1" t="s">
        <v>41</v>
      </c>
      <c r="B38" s="1" t="s">
        <v>42</v>
      </c>
      <c r="C38" s="1">
        <v>197.57</v>
      </c>
      <c r="D38" s="1">
        <v>200.56</v>
      </c>
      <c r="E38" s="1">
        <v>2.99</v>
      </c>
      <c r="F38" s="1">
        <v>0.0</v>
      </c>
      <c r="G38" s="1">
        <v>2.98</v>
      </c>
      <c r="H38" s="1">
        <v>168.0</v>
      </c>
      <c r="I38" s="1">
        <v>56.28</v>
      </c>
      <c r="J38" s="1">
        <v>56.3</v>
      </c>
      <c r="K38" s="1" t="s">
        <v>44</v>
      </c>
      <c r="L38" s="1">
        <v>84.0</v>
      </c>
      <c r="M38" s="1">
        <v>84.0</v>
      </c>
    </row>
    <row r="39">
      <c r="A39" s="1" t="s">
        <v>41</v>
      </c>
      <c r="B39" s="1" t="s">
        <v>42</v>
      </c>
      <c r="C39" s="1">
        <v>200.68</v>
      </c>
      <c r="D39" s="1">
        <v>202.85</v>
      </c>
      <c r="E39" s="1">
        <v>2.17</v>
      </c>
      <c r="F39" s="1">
        <v>0.0</v>
      </c>
      <c r="G39" s="1">
        <v>2.17</v>
      </c>
      <c r="H39" s="1">
        <v>168.0</v>
      </c>
      <c r="I39" s="1">
        <v>77.44</v>
      </c>
      <c r="J39" s="1">
        <v>77.48</v>
      </c>
      <c r="K39" s="1" t="s">
        <v>44</v>
      </c>
      <c r="L39" s="1">
        <v>84.0</v>
      </c>
      <c r="M39" s="1">
        <v>84.0</v>
      </c>
    </row>
    <row r="40">
      <c r="A40" s="1" t="s">
        <v>41</v>
      </c>
      <c r="B40" s="1" t="s">
        <v>42</v>
      </c>
      <c r="C40" s="1">
        <v>202.99</v>
      </c>
      <c r="D40" s="1">
        <v>205.29</v>
      </c>
      <c r="E40" s="1">
        <v>2.29</v>
      </c>
      <c r="F40" s="1">
        <v>0.0</v>
      </c>
      <c r="G40" s="1">
        <v>2.29</v>
      </c>
      <c r="H40" s="1">
        <v>168.0</v>
      </c>
      <c r="I40" s="1">
        <v>73.23</v>
      </c>
      <c r="J40" s="1">
        <v>73.26</v>
      </c>
      <c r="K40" s="1" t="s">
        <v>44</v>
      </c>
      <c r="L40" s="1">
        <v>84.0</v>
      </c>
      <c r="M40" s="1">
        <v>84.0</v>
      </c>
    </row>
    <row r="41">
      <c r="A41" s="1" t="s">
        <v>41</v>
      </c>
      <c r="B41" s="1" t="s">
        <v>42</v>
      </c>
      <c r="C41" s="1">
        <v>205.42</v>
      </c>
      <c r="D41" s="1">
        <v>212.79</v>
      </c>
      <c r="E41" s="1">
        <v>7.36</v>
      </c>
      <c r="F41" s="1">
        <v>0.0</v>
      </c>
      <c r="G41" s="1">
        <v>7.36</v>
      </c>
      <c r="H41" s="1">
        <v>160.0</v>
      </c>
      <c r="I41" s="1">
        <v>21.73</v>
      </c>
      <c r="J41" s="1">
        <v>21.73</v>
      </c>
      <c r="K41" s="1" t="s">
        <v>43</v>
      </c>
      <c r="L41" s="1">
        <v>-160.0</v>
      </c>
      <c r="M41" s="1">
        <v>0.0</v>
      </c>
    </row>
    <row r="42">
      <c r="A42" s="1" t="s">
        <v>41</v>
      </c>
      <c r="B42" s="1" t="s">
        <v>42</v>
      </c>
      <c r="C42" s="1">
        <v>212.96</v>
      </c>
      <c r="D42" s="1">
        <v>222.55</v>
      </c>
      <c r="E42" s="1">
        <v>9.6</v>
      </c>
      <c r="F42" s="1">
        <v>0.0</v>
      </c>
      <c r="G42" s="1">
        <v>9.6</v>
      </c>
      <c r="H42" s="1">
        <v>160.0</v>
      </c>
      <c r="I42" s="1">
        <v>16.67</v>
      </c>
      <c r="J42" s="1">
        <v>16.67</v>
      </c>
      <c r="K42" s="1" t="s">
        <v>43</v>
      </c>
      <c r="L42" s="1">
        <v>-160.0</v>
      </c>
      <c r="M42" s="1">
        <v>0.0</v>
      </c>
    </row>
    <row r="43">
      <c r="A43" s="1" t="s">
        <v>41</v>
      </c>
      <c r="B43" s="1" t="s">
        <v>42</v>
      </c>
      <c r="C43" s="1">
        <v>222.6</v>
      </c>
      <c r="D43" s="1">
        <v>227.37</v>
      </c>
      <c r="E43" s="1">
        <v>4.77</v>
      </c>
      <c r="F43" s="1">
        <v>0.0</v>
      </c>
      <c r="G43" s="1">
        <v>4.77</v>
      </c>
      <c r="H43" s="1">
        <v>160.0</v>
      </c>
      <c r="I43" s="1">
        <v>33.53</v>
      </c>
      <c r="J43" s="1">
        <v>33.53</v>
      </c>
      <c r="K43" s="1" t="s">
        <v>43</v>
      </c>
      <c r="L43" s="1">
        <v>-160.0</v>
      </c>
      <c r="M43" s="1">
        <v>0.0</v>
      </c>
    </row>
    <row r="44">
      <c r="A44" s="1" t="s">
        <v>41</v>
      </c>
      <c r="B44" s="1" t="s">
        <v>42</v>
      </c>
      <c r="C44" s="1">
        <v>227.42</v>
      </c>
      <c r="D44" s="1">
        <v>232.29</v>
      </c>
      <c r="E44" s="1">
        <v>4.87</v>
      </c>
      <c r="F44" s="1">
        <v>0.0</v>
      </c>
      <c r="G44" s="1">
        <v>4.87</v>
      </c>
      <c r="H44" s="1">
        <v>160.0</v>
      </c>
      <c r="I44" s="1">
        <v>32.88</v>
      </c>
      <c r="J44" s="1">
        <v>32.88</v>
      </c>
      <c r="K44" s="1" t="s">
        <v>43</v>
      </c>
      <c r="L44" s="1">
        <v>-160.0</v>
      </c>
      <c r="M44" s="1">
        <v>0.0</v>
      </c>
    </row>
    <row r="45">
      <c r="A45" s="1" t="s">
        <v>41</v>
      </c>
      <c r="B45" s="1" t="s">
        <v>42</v>
      </c>
      <c r="C45" s="1">
        <v>232.3</v>
      </c>
      <c r="D45" s="1">
        <v>240.19</v>
      </c>
      <c r="E45" s="1">
        <v>7.89</v>
      </c>
      <c r="F45" s="1">
        <v>0.0</v>
      </c>
      <c r="G45" s="1">
        <v>7.89</v>
      </c>
      <c r="H45" s="1">
        <v>160.0</v>
      </c>
      <c r="I45" s="1">
        <v>20.28</v>
      </c>
      <c r="J45" s="1">
        <v>20.28</v>
      </c>
      <c r="K45" s="1" t="s">
        <v>43</v>
      </c>
      <c r="L45" s="1">
        <v>-160.0</v>
      </c>
      <c r="M45" s="1">
        <v>0.0</v>
      </c>
    </row>
    <row r="46">
      <c r="A46" s="1" t="s">
        <v>41</v>
      </c>
      <c r="B46" s="1" t="s">
        <v>42</v>
      </c>
      <c r="C46" s="1">
        <v>240.23</v>
      </c>
      <c r="D46" s="1">
        <v>244.76</v>
      </c>
      <c r="E46" s="1">
        <v>4.52</v>
      </c>
      <c r="F46" s="1">
        <v>0.0</v>
      </c>
      <c r="G46" s="1">
        <v>4.52</v>
      </c>
      <c r="H46" s="1">
        <v>160.0</v>
      </c>
      <c r="I46" s="1">
        <v>35.36</v>
      </c>
      <c r="J46" s="1">
        <v>35.36</v>
      </c>
      <c r="K46" s="1" t="s">
        <v>43</v>
      </c>
      <c r="L46" s="1">
        <v>-160.0</v>
      </c>
      <c r="M46" s="1">
        <v>0.0</v>
      </c>
    </row>
    <row r="47">
      <c r="A47" s="1" t="s">
        <v>41</v>
      </c>
      <c r="B47" s="1" t="s">
        <v>42</v>
      </c>
      <c r="C47" s="1">
        <v>244.77</v>
      </c>
      <c r="D47" s="1">
        <v>252.27</v>
      </c>
      <c r="E47" s="1">
        <v>7.5</v>
      </c>
      <c r="F47" s="1">
        <v>0.0</v>
      </c>
      <c r="G47" s="1">
        <v>7.5</v>
      </c>
      <c r="H47" s="1">
        <v>160.0</v>
      </c>
      <c r="I47" s="1">
        <v>21.34</v>
      </c>
      <c r="J47" s="1">
        <v>21.34</v>
      </c>
      <c r="K47" s="1" t="s">
        <v>43</v>
      </c>
      <c r="L47" s="1">
        <v>-160.0</v>
      </c>
      <c r="M47" s="1">
        <v>0.0</v>
      </c>
    </row>
    <row r="48">
      <c r="A48" s="1" t="s">
        <v>41</v>
      </c>
      <c r="B48" s="1" t="s">
        <v>42</v>
      </c>
      <c r="C48" s="1">
        <v>252.49</v>
      </c>
      <c r="D48" s="1">
        <v>258.49</v>
      </c>
      <c r="E48" s="1">
        <v>6.01</v>
      </c>
      <c r="F48" s="1">
        <v>0.0</v>
      </c>
      <c r="G48" s="1">
        <v>6.01</v>
      </c>
      <c r="H48" s="1">
        <v>160.0</v>
      </c>
      <c r="I48" s="1">
        <v>26.63</v>
      </c>
      <c r="J48" s="1">
        <v>26.63</v>
      </c>
      <c r="K48" s="1" t="s">
        <v>43</v>
      </c>
      <c r="L48" s="1">
        <v>-160.0</v>
      </c>
      <c r="M48" s="1">
        <v>0.0</v>
      </c>
    </row>
    <row r="49">
      <c r="A49" s="1" t="s">
        <v>41</v>
      </c>
      <c r="B49" s="1" t="s">
        <v>42</v>
      </c>
      <c r="C49" s="1">
        <v>258.7</v>
      </c>
      <c r="D49" s="1">
        <v>261.32</v>
      </c>
      <c r="E49" s="1">
        <v>2.62</v>
      </c>
      <c r="F49" s="1">
        <v>0.0</v>
      </c>
      <c r="G49" s="1">
        <v>2.62</v>
      </c>
      <c r="H49" s="1">
        <v>168.0</v>
      </c>
      <c r="I49" s="1">
        <v>64.12</v>
      </c>
      <c r="J49" s="1">
        <v>64.15</v>
      </c>
      <c r="K49" s="1" t="s">
        <v>44</v>
      </c>
      <c r="L49" s="1">
        <v>84.0</v>
      </c>
      <c r="M49" s="1">
        <v>84.0</v>
      </c>
    </row>
    <row r="50">
      <c r="A50" s="1" t="s">
        <v>41</v>
      </c>
      <c r="B50" s="1" t="s">
        <v>42</v>
      </c>
      <c r="C50" s="1">
        <v>261.7</v>
      </c>
      <c r="D50" s="1">
        <v>264.23</v>
      </c>
      <c r="E50" s="1">
        <v>2.53</v>
      </c>
      <c r="F50" s="1">
        <v>0.0</v>
      </c>
      <c r="G50" s="1">
        <v>2.53</v>
      </c>
      <c r="H50" s="1">
        <v>168.0</v>
      </c>
      <c r="I50" s="1">
        <v>66.46</v>
      </c>
      <c r="J50" s="1">
        <v>66.48</v>
      </c>
      <c r="K50" s="1" t="s">
        <v>44</v>
      </c>
      <c r="L50" s="1">
        <v>84.0</v>
      </c>
      <c r="M50" s="1">
        <v>84.0</v>
      </c>
    </row>
    <row r="51">
      <c r="A51" s="1" t="s">
        <v>41</v>
      </c>
      <c r="B51" s="1" t="s">
        <v>42</v>
      </c>
      <c r="C51" s="1">
        <v>264.35</v>
      </c>
      <c r="D51" s="1">
        <v>267.08</v>
      </c>
      <c r="E51" s="1">
        <v>2.73</v>
      </c>
      <c r="F51" s="1">
        <v>0.0</v>
      </c>
      <c r="G51" s="1">
        <v>2.73</v>
      </c>
      <c r="H51" s="1">
        <v>168.0</v>
      </c>
      <c r="I51" s="1">
        <v>61.48</v>
      </c>
      <c r="J51" s="1">
        <v>61.5</v>
      </c>
      <c r="K51" s="1" t="s">
        <v>44</v>
      </c>
      <c r="L51" s="1">
        <v>84.0</v>
      </c>
      <c r="M51" s="1">
        <v>84.0</v>
      </c>
    </row>
    <row r="52">
      <c r="A52" s="1" t="s">
        <v>41</v>
      </c>
      <c r="B52" s="1" t="s">
        <v>42</v>
      </c>
      <c r="C52" s="1">
        <v>267.38</v>
      </c>
      <c r="D52" s="1">
        <v>270.48</v>
      </c>
      <c r="E52" s="1">
        <v>3.1</v>
      </c>
      <c r="F52" s="1">
        <v>0.0</v>
      </c>
      <c r="G52" s="1">
        <v>3.1</v>
      </c>
      <c r="H52" s="1">
        <v>168.0</v>
      </c>
      <c r="I52" s="1">
        <v>54.21</v>
      </c>
      <c r="J52" s="1">
        <v>54.23</v>
      </c>
      <c r="K52" s="1" t="s">
        <v>44</v>
      </c>
      <c r="L52" s="1">
        <v>84.0</v>
      </c>
      <c r="M52" s="1">
        <v>84.0</v>
      </c>
    </row>
    <row r="53">
      <c r="A53" s="1" t="s">
        <v>41</v>
      </c>
      <c r="B53" s="1" t="s">
        <v>42</v>
      </c>
      <c r="C53" s="1">
        <v>270.53</v>
      </c>
      <c r="D53" s="1">
        <v>273.26</v>
      </c>
      <c r="E53" s="1">
        <v>2.72</v>
      </c>
      <c r="F53" s="1">
        <v>0.0</v>
      </c>
      <c r="G53" s="1">
        <v>2.72</v>
      </c>
      <c r="H53" s="1">
        <v>168.0</v>
      </c>
      <c r="I53" s="1">
        <v>61.74</v>
      </c>
      <c r="J53" s="1">
        <v>61.76</v>
      </c>
      <c r="K53" s="1" t="s">
        <v>44</v>
      </c>
      <c r="L53" s="1">
        <v>84.0</v>
      </c>
      <c r="M53" s="1">
        <v>84.0</v>
      </c>
    </row>
    <row r="54">
      <c r="A54" s="1" t="s">
        <v>41</v>
      </c>
      <c r="B54" s="1" t="s">
        <v>42</v>
      </c>
      <c r="C54" s="1">
        <v>273.53</v>
      </c>
      <c r="D54" s="1">
        <v>282.39</v>
      </c>
      <c r="E54" s="1">
        <v>8.87</v>
      </c>
      <c r="F54" s="1">
        <v>0.0</v>
      </c>
      <c r="G54" s="1">
        <v>8.87</v>
      </c>
      <c r="H54" s="1">
        <v>160.0</v>
      </c>
      <c r="I54" s="1">
        <v>18.04</v>
      </c>
      <c r="J54" s="1">
        <v>18.04</v>
      </c>
      <c r="K54" s="1" t="s">
        <v>43</v>
      </c>
      <c r="L54" s="1">
        <v>-160.0</v>
      </c>
      <c r="M54" s="1">
        <v>0.0</v>
      </c>
    </row>
    <row r="55">
      <c r="A55" s="1" t="s">
        <v>41</v>
      </c>
      <c r="B55" s="1" t="s">
        <v>42</v>
      </c>
      <c r="C55" s="1">
        <v>282.41</v>
      </c>
      <c r="D55" s="1">
        <v>288.62</v>
      </c>
      <c r="E55" s="1">
        <v>6.22</v>
      </c>
      <c r="F55" s="1">
        <v>0.0</v>
      </c>
      <c r="G55" s="1">
        <v>6.22</v>
      </c>
      <c r="H55" s="1">
        <v>160.0</v>
      </c>
      <c r="I55" s="1">
        <v>25.74</v>
      </c>
      <c r="J55" s="1">
        <v>25.74</v>
      </c>
      <c r="K55" s="1" t="s">
        <v>43</v>
      </c>
      <c r="L55" s="1">
        <v>-160.0</v>
      </c>
      <c r="M55" s="1">
        <v>0.0</v>
      </c>
    </row>
    <row r="56">
      <c r="A56" s="1" t="s">
        <v>41</v>
      </c>
      <c r="B56" s="1" t="s">
        <v>42</v>
      </c>
      <c r="C56" s="1">
        <v>288.67</v>
      </c>
      <c r="D56" s="1">
        <v>295.06</v>
      </c>
      <c r="E56" s="1">
        <v>6.39</v>
      </c>
      <c r="F56" s="1">
        <v>0.0</v>
      </c>
      <c r="G56" s="1">
        <v>6.39</v>
      </c>
      <c r="H56" s="1">
        <v>160.0</v>
      </c>
      <c r="I56" s="1">
        <v>25.04</v>
      </c>
      <c r="J56" s="1">
        <v>25.04</v>
      </c>
      <c r="K56" s="1" t="s">
        <v>43</v>
      </c>
      <c r="L56" s="1">
        <v>-160.0</v>
      </c>
      <c r="M56" s="1">
        <v>0.0</v>
      </c>
    </row>
    <row r="57">
      <c r="A57" s="1" t="s">
        <v>41</v>
      </c>
      <c r="B57" s="1" t="s">
        <v>42</v>
      </c>
      <c r="C57" s="1">
        <v>295.2</v>
      </c>
      <c r="D57" s="1">
        <v>301.69</v>
      </c>
      <c r="E57" s="1">
        <v>6.49</v>
      </c>
      <c r="F57" s="1">
        <v>0.0</v>
      </c>
      <c r="G57" s="1">
        <v>6.49</v>
      </c>
      <c r="H57" s="1">
        <v>160.0</v>
      </c>
      <c r="I57" s="1">
        <v>24.65</v>
      </c>
      <c r="J57" s="1">
        <v>24.65</v>
      </c>
      <c r="K57" s="1" t="s">
        <v>43</v>
      </c>
      <c r="L57" s="1">
        <v>-160.0</v>
      </c>
      <c r="M57" s="1">
        <v>0.0</v>
      </c>
    </row>
    <row r="58">
      <c r="A58" s="1" t="s">
        <v>41</v>
      </c>
      <c r="B58" s="1" t="s">
        <v>42</v>
      </c>
      <c r="C58" s="1">
        <v>301.71</v>
      </c>
      <c r="D58" s="1">
        <v>308.9</v>
      </c>
      <c r="E58" s="1">
        <v>7.19</v>
      </c>
      <c r="F58" s="1">
        <v>0.0</v>
      </c>
      <c r="G58" s="1">
        <v>7.19</v>
      </c>
      <c r="H58" s="1">
        <v>160.0</v>
      </c>
      <c r="I58" s="1">
        <v>22.25</v>
      </c>
      <c r="J58" s="1">
        <v>22.25</v>
      </c>
      <c r="K58" s="1" t="s">
        <v>43</v>
      </c>
      <c r="L58" s="1">
        <v>-160.0</v>
      </c>
      <c r="M58" s="1">
        <v>0.0</v>
      </c>
    </row>
    <row r="59">
      <c r="A59" s="1" t="s">
        <v>41</v>
      </c>
      <c r="B59" s="1" t="s">
        <v>42</v>
      </c>
      <c r="C59" s="1">
        <v>308.9</v>
      </c>
      <c r="D59" s="1">
        <v>316.88</v>
      </c>
      <c r="E59" s="1">
        <v>7.98</v>
      </c>
      <c r="F59" s="1">
        <v>0.0</v>
      </c>
      <c r="G59" s="1">
        <v>7.98</v>
      </c>
      <c r="H59" s="1">
        <v>160.0</v>
      </c>
      <c r="I59" s="1">
        <v>20.05</v>
      </c>
      <c r="J59" s="1">
        <v>20.05</v>
      </c>
      <c r="K59" s="1" t="s">
        <v>43</v>
      </c>
      <c r="L59" s="1">
        <v>-160.0</v>
      </c>
      <c r="M59" s="1">
        <v>0.0</v>
      </c>
    </row>
    <row r="60">
      <c r="A60" s="1" t="s">
        <v>41</v>
      </c>
      <c r="B60" s="1" t="s">
        <v>42</v>
      </c>
      <c r="C60" s="1">
        <v>316.96</v>
      </c>
      <c r="D60" s="1">
        <v>324.01</v>
      </c>
      <c r="E60" s="1">
        <v>7.06</v>
      </c>
      <c r="F60" s="1">
        <v>0.0</v>
      </c>
      <c r="G60" s="1">
        <v>7.06</v>
      </c>
      <c r="H60" s="1">
        <v>160.0</v>
      </c>
      <c r="I60" s="1">
        <v>22.68</v>
      </c>
      <c r="J60" s="1">
        <v>22.68</v>
      </c>
      <c r="K60" s="1" t="s">
        <v>43</v>
      </c>
      <c r="L60" s="1">
        <v>-160.0</v>
      </c>
      <c r="M60" s="1">
        <v>0.0</v>
      </c>
    </row>
    <row r="61">
      <c r="A61" s="1" t="s">
        <v>41</v>
      </c>
      <c r="B61" s="1" t="s">
        <v>42</v>
      </c>
      <c r="C61" s="1">
        <v>324.06</v>
      </c>
      <c r="D61" s="1">
        <v>329.83</v>
      </c>
      <c r="E61" s="1">
        <v>5.77</v>
      </c>
      <c r="F61" s="1">
        <v>0.0</v>
      </c>
      <c r="G61" s="1">
        <v>5.77</v>
      </c>
      <c r="H61" s="1">
        <v>160.0</v>
      </c>
      <c r="I61" s="1">
        <v>27.73</v>
      </c>
      <c r="J61" s="1">
        <v>27.73</v>
      </c>
      <c r="K61" s="1" t="s">
        <v>43</v>
      </c>
      <c r="L61" s="1">
        <v>-160.0</v>
      </c>
      <c r="M61" s="1">
        <v>0.0</v>
      </c>
    </row>
    <row r="62">
      <c r="A62" s="1" t="s">
        <v>41</v>
      </c>
      <c r="B62" s="1" t="s">
        <v>42</v>
      </c>
      <c r="C62" s="1">
        <v>329.91</v>
      </c>
      <c r="D62" s="1">
        <v>332.32</v>
      </c>
      <c r="E62" s="1">
        <v>2.41</v>
      </c>
      <c r="F62" s="1">
        <v>0.0</v>
      </c>
      <c r="G62" s="1">
        <v>2.41</v>
      </c>
      <c r="H62" s="1">
        <v>168.0</v>
      </c>
      <c r="I62" s="1">
        <v>69.72</v>
      </c>
      <c r="J62" s="1">
        <v>69.75</v>
      </c>
      <c r="K62" s="1" t="s">
        <v>44</v>
      </c>
      <c r="L62" s="1">
        <v>84.0</v>
      </c>
      <c r="M62" s="1">
        <v>84.0</v>
      </c>
    </row>
    <row r="63">
      <c r="A63" s="1" t="s">
        <v>41</v>
      </c>
      <c r="B63" s="1" t="s">
        <v>42</v>
      </c>
      <c r="C63" s="1">
        <v>332.94</v>
      </c>
      <c r="D63" s="1">
        <v>335.06</v>
      </c>
      <c r="E63" s="1">
        <v>2.12</v>
      </c>
      <c r="F63" s="1">
        <v>0.0</v>
      </c>
      <c r="G63" s="1">
        <v>2.12</v>
      </c>
      <c r="H63" s="1">
        <v>168.0</v>
      </c>
      <c r="I63" s="1">
        <v>79.39</v>
      </c>
      <c r="J63" s="1">
        <v>79.43</v>
      </c>
      <c r="K63" s="1" t="s">
        <v>44</v>
      </c>
      <c r="L63" s="1">
        <v>84.0</v>
      </c>
      <c r="M63" s="1">
        <v>84.0</v>
      </c>
    </row>
    <row r="64">
      <c r="A64" s="1" t="s">
        <v>41</v>
      </c>
      <c r="B64" s="1" t="s">
        <v>42</v>
      </c>
      <c r="C64" s="1">
        <v>335.37</v>
      </c>
      <c r="D64" s="1">
        <v>337.79</v>
      </c>
      <c r="E64" s="1">
        <v>2.42</v>
      </c>
      <c r="F64" s="1">
        <v>0.0</v>
      </c>
      <c r="G64" s="1">
        <v>2.42</v>
      </c>
      <c r="H64" s="1">
        <v>168.0</v>
      </c>
      <c r="I64" s="1">
        <v>69.49</v>
      </c>
      <c r="J64" s="1">
        <v>69.52</v>
      </c>
      <c r="K64" s="1" t="s">
        <v>44</v>
      </c>
      <c r="L64" s="1">
        <v>84.0</v>
      </c>
      <c r="M64" s="1">
        <v>84.0</v>
      </c>
    </row>
    <row r="65">
      <c r="A65" s="1" t="s">
        <v>41</v>
      </c>
      <c r="B65" s="1" t="s">
        <v>42</v>
      </c>
      <c r="C65" s="1">
        <v>338.07</v>
      </c>
      <c r="D65" s="1">
        <v>340.28</v>
      </c>
      <c r="E65" s="1">
        <v>2.21</v>
      </c>
      <c r="F65" s="1">
        <v>0.0</v>
      </c>
      <c r="G65" s="1">
        <v>2.21</v>
      </c>
      <c r="H65" s="1">
        <v>168.0</v>
      </c>
      <c r="I65" s="1">
        <v>75.9</v>
      </c>
      <c r="J65" s="1">
        <v>75.93</v>
      </c>
      <c r="K65" s="1" t="s">
        <v>44</v>
      </c>
      <c r="L65" s="1">
        <v>84.0</v>
      </c>
      <c r="M65" s="1">
        <v>84.0</v>
      </c>
    </row>
    <row r="66">
      <c r="A66" s="1" t="s">
        <v>41</v>
      </c>
      <c r="B66" s="1" t="s">
        <v>42</v>
      </c>
      <c r="C66" s="1">
        <v>341.02</v>
      </c>
      <c r="D66" s="1">
        <v>344.08</v>
      </c>
      <c r="E66" s="1">
        <v>3.06</v>
      </c>
      <c r="F66" s="1">
        <v>0.0</v>
      </c>
      <c r="G66" s="1">
        <v>3.06</v>
      </c>
      <c r="H66" s="1">
        <v>168.0</v>
      </c>
      <c r="I66" s="1">
        <v>54.9</v>
      </c>
      <c r="J66" s="1">
        <v>54.92</v>
      </c>
      <c r="K66" s="1" t="s">
        <v>44</v>
      </c>
      <c r="L66" s="1">
        <v>84.0</v>
      </c>
      <c r="M66" s="1">
        <v>84.0</v>
      </c>
    </row>
    <row r="67">
      <c r="A67" s="1" t="s">
        <v>41</v>
      </c>
      <c r="B67" s="1" t="s">
        <v>42</v>
      </c>
      <c r="C67" s="1">
        <v>344.27</v>
      </c>
      <c r="D67" s="1">
        <v>350.9</v>
      </c>
      <c r="E67" s="1">
        <v>6.63</v>
      </c>
      <c r="F67" s="1">
        <v>0.0</v>
      </c>
      <c r="G67" s="1">
        <v>6.63</v>
      </c>
      <c r="H67" s="1">
        <v>160.0</v>
      </c>
      <c r="I67" s="1">
        <v>24.13</v>
      </c>
      <c r="J67" s="1">
        <v>24.13</v>
      </c>
      <c r="K67" s="1" t="s">
        <v>43</v>
      </c>
      <c r="L67" s="1">
        <v>-160.0</v>
      </c>
      <c r="M67" s="1">
        <v>0.0</v>
      </c>
    </row>
    <row r="68">
      <c r="A68" s="1" t="s">
        <v>41</v>
      </c>
      <c r="B68" s="1" t="s">
        <v>42</v>
      </c>
      <c r="C68" s="1">
        <v>351.03</v>
      </c>
      <c r="D68" s="1">
        <v>356.32</v>
      </c>
      <c r="E68" s="1">
        <v>5.29</v>
      </c>
      <c r="F68" s="1">
        <v>0.0</v>
      </c>
      <c r="G68" s="1">
        <v>5.29</v>
      </c>
      <c r="H68" s="1">
        <v>160.0</v>
      </c>
      <c r="I68" s="1">
        <v>30.26</v>
      </c>
      <c r="J68" s="1">
        <v>30.26</v>
      </c>
      <c r="K68" s="1" t="s">
        <v>43</v>
      </c>
      <c r="L68" s="1">
        <v>-160.0</v>
      </c>
      <c r="M68" s="1">
        <v>0.0</v>
      </c>
    </row>
    <row r="69">
      <c r="A69" s="1" t="s">
        <v>41</v>
      </c>
      <c r="B69" s="1" t="s">
        <v>42</v>
      </c>
      <c r="C69" s="1">
        <v>356.34</v>
      </c>
      <c r="D69" s="1">
        <v>363.69</v>
      </c>
      <c r="E69" s="1">
        <v>7.35</v>
      </c>
      <c r="F69" s="1">
        <v>0.0</v>
      </c>
      <c r="G69" s="1">
        <v>7.35</v>
      </c>
      <c r="H69" s="1">
        <v>160.0</v>
      </c>
      <c r="I69" s="1">
        <v>21.76</v>
      </c>
      <c r="J69" s="1">
        <v>21.76</v>
      </c>
      <c r="K69" s="1" t="s">
        <v>43</v>
      </c>
      <c r="L69" s="1">
        <v>-160.0</v>
      </c>
      <c r="M69" s="1">
        <v>0.0</v>
      </c>
    </row>
    <row r="70">
      <c r="A70" s="1" t="s">
        <v>41</v>
      </c>
      <c r="B70" s="1" t="s">
        <v>42</v>
      </c>
      <c r="C70" s="1">
        <v>363.72</v>
      </c>
      <c r="D70" s="1">
        <v>371.71</v>
      </c>
      <c r="E70" s="1">
        <v>7.99</v>
      </c>
      <c r="F70" s="1">
        <v>0.0</v>
      </c>
      <c r="G70" s="1">
        <v>7.99</v>
      </c>
      <c r="H70" s="1">
        <v>160.0</v>
      </c>
      <c r="I70" s="1">
        <v>20.03</v>
      </c>
      <c r="J70" s="1">
        <v>20.03</v>
      </c>
      <c r="K70" s="1" t="s">
        <v>43</v>
      </c>
      <c r="L70" s="1">
        <v>-160.0</v>
      </c>
      <c r="M70" s="1">
        <v>0.0</v>
      </c>
    </row>
    <row r="71">
      <c r="A71" s="1" t="s">
        <v>41</v>
      </c>
      <c r="B71" s="1" t="s">
        <v>42</v>
      </c>
      <c r="C71" s="1">
        <v>371.77</v>
      </c>
      <c r="D71" s="1">
        <v>381.49</v>
      </c>
      <c r="E71" s="1">
        <v>9.72</v>
      </c>
      <c r="F71" s="1">
        <v>0.0</v>
      </c>
      <c r="G71" s="1">
        <v>9.72</v>
      </c>
      <c r="H71" s="1">
        <v>160.0</v>
      </c>
      <c r="I71" s="1">
        <v>16.46</v>
      </c>
      <c r="J71" s="1">
        <v>16.46</v>
      </c>
      <c r="K71" s="1" t="s">
        <v>43</v>
      </c>
      <c r="L71" s="1">
        <v>-160.0</v>
      </c>
      <c r="M71" s="1">
        <v>0.0</v>
      </c>
    </row>
    <row r="72">
      <c r="A72" s="1" t="s">
        <v>41</v>
      </c>
      <c r="B72" s="1" t="s">
        <v>42</v>
      </c>
      <c r="C72" s="1">
        <v>381.55</v>
      </c>
      <c r="D72" s="1">
        <v>389.01</v>
      </c>
      <c r="E72" s="1">
        <v>7.46</v>
      </c>
      <c r="F72" s="1">
        <v>0.0</v>
      </c>
      <c r="G72" s="1">
        <v>7.46</v>
      </c>
      <c r="H72" s="1">
        <v>160.0</v>
      </c>
      <c r="I72" s="1">
        <v>21.46</v>
      </c>
      <c r="J72" s="1">
        <v>21.46</v>
      </c>
      <c r="K72" s="1" t="s">
        <v>43</v>
      </c>
      <c r="L72" s="1">
        <v>-160.0</v>
      </c>
      <c r="M72" s="1">
        <v>0.0</v>
      </c>
    </row>
    <row r="73">
      <c r="A73" s="1" t="s">
        <v>41</v>
      </c>
      <c r="B73" s="1" t="s">
        <v>42</v>
      </c>
      <c r="C73" s="1">
        <v>389.11</v>
      </c>
      <c r="D73" s="1">
        <v>399.74</v>
      </c>
      <c r="E73" s="1">
        <v>10.63</v>
      </c>
      <c r="F73" s="1">
        <v>0.0</v>
      </c>
      <c r="G73" s="1">
        <v>10.63</v>
      </c>
      <c r="H73" s="1">
        <v>160.0</v>
      </c>
      <c r="I73" s="1">
        <v>15.05</v>
      </c>
      <c r="J73" s="1">
        <v>15.05</v>
      </c>
      <c r="K73" s="1" t="s">
        <v>43</v>
      </c>
      <c r="L73" s="1">
        <v>-160.0</v>
      </c>
      <c r="M73" s="1">
        <v>0.0</v>
      </c>
    </row>
    <row r="74">
      <c r="A74" s="1" t="s">
        <v>41</v>
      </c>
      <c r="B74" s="1" t="s">
        <v>42</v>
      </c>
      <c r="C74" s="1">
        <v>399.92</v>
      </c>
      <c r="D74" s="1">
        <v>408.46</v>
      </c>
      <c r="E74" s="1">
        <v>8.53</v>
      </c>
      <c r="F74" s="1">
        <v>0.0</v>
      </c>
      <c r="G74" s="1">
        <v>8.53</v>
      </c>
      <c r="H74" s="1">
        <v>160.0</v>
      </c>
      <c r="I74" s="1">
        <v>18.75</v>
      </c>
      <c r="J74" s="1">
        <v>18.75</v>
      </c>
      <c r="K74" s="1" t="s">
        <v>43</v>
      </c>
      <c r="L74" s="1">
        <v>-160.0</v>
      </c>
      <c r="M74" s="1">
        <v>0.0</v>
      </c>
    </row>
    <row r="75">
      <c r="A75" s="1" t="s">
        <v>41</v>
      </c>
      <c r="B75" s="1" t="s">
        <v>42</v>
      </c>
      <c r="C75" s="1">
        <v>408.51</v>
      </c>
      <c r="D75" s="1">
        <v>410.69</v>
      </c>
      <c r="E75" s="1">
        <v>2.19</v>
      </c>
      <c r="F75" s="1">
        <v>0.0</v>
      </c>
      <c r="G75" s="1">
        <v>2.19</v>
      </c>
      <c r="H75" s="1">
        <v>168.0</v>
      </c>
      <c r="I75" s="1">
        <v>76.81</v>
      </c>
      <c r="J75" s="1">
        <v>76.85</v>
      </c>
      <c r="K75" s="1" t="s">
        <v>44</v>
      </c>
      <c r="L75" s="1">
        <v>84.0</v>
      </c>
      <c r="M75" s="1">
        <v>84.0</v>
      </c>
    </row>
    <row r="76">
      <c r="A76" s="1" t="s">
        <v>41</v>
      </c>
      <c r="B76" s="1" t="s">
        <v>42</v>
      </c>
      <c r="C76" s="1">
        <v>410.85</v>
      </c>
      <c r="D76" s="1">
        <v>413.28</v>
      </c>
      <c r="E76" s="1">
        <v>2.44</v>
      </c>
      <c r="F76" s="1">
        <v>0.0</v>
      </c>
      <c r="G76" s="1">
        <v>2.44</v>
      </c>
      <c r="H76" s="1">
        <v>168.0</v>
      </c>
      <c r="I76" s="1">
        <v>68.91</v>
      </c>
      <c r="J76" s="1">
        <v>68.95</v>
      </c>
      <c r="K76" s="1" t="s">
        <v>44</v>
      </c>
      <c r="L76" s="1">
        <v>84.0</v>
      </c>
      <c r="M76" s="1">
        <v>84.0</v>
      </c>
    </row>
    <row r="77">
      <c r="A77" s="1" t="s">
        <v>41</v>
      </c>
      <c r="B77" s="1" t="s">
        <v>42</v>
      </c>
      <c r="C77" s="1">
        <v>413.47</v>
      </c>
      <c r="D77" s="1">
        <v>416.93</v>
      </c>
      <c r="E77" s="1">
        <v>3.46</v>
      </c>
      <c r="F77" s="1">
        <v>0.0</v>
      </c>
      <c r="G77" s="1">
        <v>3.46</v>
      </c>
      <c r="H77" s="1">
        <v>168.0</v>
      </c>
      <c r="I77" s="1">
        <v>48.54</v>
      </c>
      <c r="J77" s="1">
        <v>48.56</v>
      </c>
      <c r="K77" s="1" t="s">
        <v>44</v>
      </c>
      <c r="L77" s="1">
        <v>84.0</v>
      </c>
      <c r="M77" s="1">
        <v>84.0</v>
      </c>
    </row>
    <row r="78">
      <c r="A78" s="1" t="s">
        <v>41</v>
      </c>
      <c r="B78" s="1" t="s">
        <v>42</v>
      </c>
      <c r="C78" s="1">
        <v>417.33</v>
      </c>
      <c r="D78" s="1">
        <v>420.25</v>
      </c>
      <c r="E78" s="1">
        <v>2.93</v>
      </c>
      <c r="F78" s="1">
        <v>0.0</v>
      </c>
      <c r="G78" s="1">
        <v>2.92</v>
      </c>
      <c r="H78" s="1">
        <v>168.0</v>
      </c>
      <c r="I78" s="1">
        <v>57.42</v>
      </c>
      <c r="J78" s="1">
        <v>57.45</v>
      </c>
      <c r="K78" s="1" t="s">
        <v>44</v>
      </c>
      <c r="L78" s="1">
        <v>84.0</v>
      </c>
      <c r="M78" s="1">
        <v>84.0</v>
      </c>
    </row>
    <row r="79">
      <c r="A79" s="1" t="s">
        <v>41</v>
      </c>
      <c r="B79" s="1" t="s">
        <v>42</v>
      </c>
      <c r="C79" s="1">
        <v>420.55</v>
      </c>
      <c r="D79" s="1">
        <v>423.4</v>
      </c>
      <c r="E79" s="1">
        <v>2.85</v>
      </c>
      <c r="F79" s="1">
        <v>0.0</v>
      </c>
      <c r="G79" s="1">
        <v>2.85</v>
      </c>
      <c r="H79" s="1">
        <v>168.0</v>
      </c>
      <c r="I79" s="1">
        <v>58.97</v>
      </c>
      <c r="J79" s="1">
        <v>59.0</v>
      </c>
      <c r="K79" s="1" t="s">
        <v>44</v>
      </c>
      <c r="L79" s="1">
        <v>84.0</v>
      </c>
      <c r="M79" s="1">
        <v>84.0</v>
      </c>
    </row>
    <row r="80">
      <c r="A80" s="1" t="s">
        <v>41</v>
      </c>
      <c r="B80" s="1" t="s">
        <v>42</v>
      </c>
      <c r="C80" s="1">
        <v>423.5</v>
      </c>
      <c r="D80" s="1">
        <v>431.83</v>
      </c>
      <c r="E80" s="1">
        <v>8.33</v>
      </c>
      <c r="F80" s="1">
        <v>0.0</v>
      </c>
      <c r="G80" s="1">
        <v>8.33</v>
      </c>
      <c r="H80" s="1">
        <v>160.0</v>
      </c>
      <c r="I80" s="1">
        <v>19.21</v>
      </c>
      <c r="J80" s="1">
        <v>19.21</v>
      </c>
      <c r="K80" s="1" t="s">
        <v>43</v>
      </c>
      <c r="L80" s="1">
        <v>-160.0</v>
      </c>
      <c r="M80" s="1">
        <v>0.0</v>
      </c>
    </row>
    <row r="81">
      <c r="A81" s="1" t="s">
        <v>41</v>
      </c>
      <c r="B81" s="1" t="s">
        <v>42</v>
      </c>
      <c r="C81" s="1">
        <v>431.91</v>
      </c>
      <c r="D81" s="1">
        <v>437.29</v>
      </c>
      <c r="E81" s="1">
        <v>5.38</v>
      </c>
      <c r="F81" s="1">
        <v>0.0</v>
      </c>
      <c r="G81" s="1">
        <v>5.38</v>
      </c>
      <c r="H81" s="1">
        <v>160.0</v>
      </c>
      <c r="I81" s="1">
        <v>29.74</v>
      </c>
      <c r="J81" s="1">
        <v>29.74</v>
      </c>
      <c r="K81" s="1" t="s">
        <v>43</v>
      </c>
      <c r="L81" s="1">
        <v>-160.0</v>
      </c>
      <c r="M81" s="1">
        <v>0.0</v>
      </c>
    </row>
    <row r="82">
      <c r="A82" s="1" t="s">
        <v>41</v>
      </c>
      <c r="B82" s="1" t="s">
        <v>42</v>
      </c>
      <c r="C82" s="1">
        <v>437.39</v>
      </c>
      <c r="D82" s="1">
        <v>445.34</v>
      </c>
      <c r="E82" s="1">
        <v>7.94</v>
      </c>
      <c r="F82" s="1">
        <v>0.0</v>
      </c>
      <c r="G82" s="1">
        <v>7.94</v>
      </c>
      <c r="H82" s="1">
        <v>160.0</v>
      </c>
      <c r="I82" s="1">
        <v>20.14</v>
      </c>
      <c r="J82" s="1">
        <v>20.14</v>
      </c>
      <c r="K82" s="1" t="s">
        <v>43</v>
      </c>
      <c r="L82" s="1">
        <v>-160.0</v>
      </c>
      <c r="M82" s="1">
        <v>0.0</v>
      </c>
    </row>
    <row r="83">
      <c r="A83" s="1" t="s">
        <v>41</v>
      </c>
      <c r="B83" s="1" t="s">
        <v>42</v>
      </c>
      <c r="C83" s="1">
        <v>445.37</v>
      </c>
      <c r="D83" s="1">
        <v>451.6</v>
      </c>
      <c r="E83" s="1">
        <v>6.23</v>
      </c>
      <c r="F83" s="1">
        <v>0.0</v>
      </c>
      <c r="G83" s="1">
        <v>6.23</v>
      </c>
      <c r="H83" s="1">
        <v>160.0</v>
      </c>
      <c r="I83" s="1">
        <v>25.69</v>
      </c>
      <c r="J83" s="1">
        <v>25.69</v>
      </c>
      <c r="K83" s="1" t="s">
        <v>43</v>
      </c>
      <c r="L83" s="1">
        <v>-160.0</v>
      </c>
      <c r="M83" s="1">
        <v>0.0</v>
      </c>
    </row>
    <row r="84">
      <c r="A84" s="1" t="s">
        <v>41</v>
      </c>
      <c r="B84" s="1" t="s">
        <v>42</v>
      </c>
      <c r="C84" s="1">
        <v>452.17</v>
      </c>
      <c r="D84" s="1">
        <v>458.78</v>
      </c>
      <c r="E84" s="1">
        <v>6.6</v>
      </c>
      <c r="F84" s="1">
        <v>0.0</v>
      </c>
      <c r="G84" s="1">
        <v>6.6</v>
      </c>
      <c r="H84" s="1">
        <v>160.0</v>
      </c>
      <c r="I84" s="1">
        <v>24.23</v>
      </c>
      <c r="J84" s="1">
        <v>24.23</v>
      </c>
      <c r="K84" s="1" t="s">
        <v>43</v>
      </c>
      <c r="L84" s="1">
        <v>-160.0</v>
      </c>
      <c r="M84" s="1">
        <v>0.0</v>
      </c>
    </row>
    <row r="85">
      <c r="A85" s="1" t="s">
        <v>41</v>
      </c>
      <c r="B85" s="1" t="s">
        <v>42</v>
      </c>
      <c r="C85" s="1">
        <v>458.83</v>
      </c>
      <c r="D85" s="1">
        <v>465.37</v>
      </c>
      <c r="E85" s="1">
        <v>6.54</v>
      </c>
      <c r="F85" s="1">
        <v>0.0</v>
      </c>
      <c r="G85" s="1">
        <v>6.54</v>
      </c>
      <c r="H85" s="1">
        <v>160.0</v>
      </c>
      <c r="I85" s="1">
        <v>24.48</v>
      </c>
      <c r="J85" s="1">
        <v>24.48</v>
      </c>
      <c r="K85" s="1" t="s">
        <v>43</v>
      </c>
      <c r="L85" s="1">
        <v>-160.0</v>
      </c>
      <c r="M85" s="1">
        <v>0.0</v>
      </c>
    </row>
    <row r="86">
      <c r="A86" s="1" t="s">
        <v>41</v>
      </c>
      <c r="B86" s="1" t="s">
        <v>42</v>
      </c>
      <c r="C86" s="1">
        <v>465.39</v>
      </c>
      <c r="D86" s="1">
        <v>473.13</v>
      </c>
      <c r="E86" s="1">
        <v>7.73</v>
      </c>
      <c r="F86" s="1">
        <v>0.0</v>
      </c>
      <c r="G86" s="1">
        <v>7.73</v>
      </c>
      <c r="H86" s="1">
        <v>160.0</v>
      </c>
      <c r="I86" s="1">
        <v>20.69</v>
      </c>
      <c r="J86" s="1">
        <v>20.69</v>
      </c>
      <c r="K86" s="1" t="s">
        <v>43</v>
      </c>
      <c r="L86" s="1">
        <v>-160.0</v>
      </c>
      <c r="M86" s="1">
        <v>0.0</v>
      </c>
    </row>
    <row r="87">
      <c r="A87" s="1" t="s">
        <v>41</v>
      </c>
      <c r="B87" s="1" t="s">
        <v>42</v>
      </c>
      <c r="C87" s="1">
        <v>473.22</v>
      </c>
      <c r="D87" s="1">
        <v>479.92</v>
      </c>
      <c r="E87" s="1">
        <v>6.7</v>
      </c>
      <c r="F87" s="1">
        <v>0.0</v>
      </c>
      <c r="G87" s="1">
        <v>6.7</v>
      </c>
      <c r="H87" s="1">
        <v>160.0</v>
      </c>
      <c r="I87" s="1">
        <v>23.88</v>
      </c>
      <c r="J87" s="1">
        <v>23.88</v>
      </c>
      <c r="K87" s="1" t="s">
        <v>43</v>
      </c>
      <c r="L87" s="1">
        <v>-160.0</v>
      </c>
      <c r="M87" s="1">
        <v>0.0</v>
      </c>
    </row>
    <row r="88">
      <c r="A88" s="1" t="s">
        <v>41</v>
      </c>
      <c r="B88" s="1" t="s">
        <v>42</v>
      </c>
      <c r="C88" s="1">
        <v>479.98</v>
      </c>
      <c r="D88" s="1">
        <v>482.58</v>
      </c>
      <c r="E88" s="1">
        <v>2.6</v>
      </c>
      <c r="F88" s="1">
        <v>0.0</v>
      </c>
      <c r="G88" s="1">
        <v>2.59</v>
      </c>
      <c r="H88" s="1">
        <v>168.0</v>
      </c>
      <c r="I88" s="1">
        <v>64.72</v>
      </c>
      <c r="J88" s="1">
        <v>64.75</v>
      </c>
      <c r="K88" s="1" t="s">
        <v>44</v>
      </c>
      <c r="L88" s="1">
        <v>84.0</v>
      </c>
      <c r="M88" s="1">
        <v>84.0</v>
      </c>
    </row>
    <row r="89">
      <c r="A89" s="1" t="s">
        <v>41</v>
      </c>
      <c r="B89" s="1" t="s">
        <v>42</v>
      </c>
      <c r="C89" s="1">
        <v>483.22</v>
      </c>
      <c r="D89" s="1">
        <v>485.9</v>
      </c>
      <c r="E89" s="1">
        <v>2.68</v>
      </c>
      <c r="F89" s="1">
        <v>0.0</v>
      </c>
      <c r="G89" s="1">
        <v>2.68</v>
      </c>
      <c r="H89" s="1">
        <v>168.0</v>
      </c>
      <c r="I89" s="1">
        <v>62.62</v>
      </c>
      <c r="J89" s="1">
        <v>62.65</v>
      </c>
      <c r="K89" s="1" t="s">
        <v>44</v>
      </c>
      <c r="L89" s="1">
        <v>84.0</v>
      </c>
      <c r="M89" s="1">
        <v>84.0</v>
      </c>
    </row>
    <row r="90">
      <c r="A90" s="1" t="s">
        <v>41</v>
      </c>
      <c r="B90" s="1" t="s">
        <v>42</v>
      </c>
      <c r="C90" s="1">
        <v>486.04</v>
      </c>
      <c r="D90" s="1">
        <v>488.62</v>
      </c>
      <c r="E90" s="1">
        <v>2.58</v>
      </c>
      <c r="F90" s="1">
        <v>0.0</v>
      </c>
      <c r="G90" s="1">
        <v>2.58</v>
      </c>
      <c r="H90" s="1">
        <v>168.0</v>
      </c>
      <c r="I90" s="1">
        <v>65.2</v>
      </c>
      <c r="J90" s="1">
        <v>65.23</v>
      </c>
      <c r="K90" s="1" t="s">
        <v>44</v>
      </c>
      <c r="L90" s="1">
        <v>84.0</v>
      </c>
      <c r="M90" s="1">
        <v>84.0</v>
      </c>
    </row>
    <row r="91">
      <c r="A91" s="1" t="s">
        <v>41</v>
      </c>
      <c r="B91" s="1" t="s">
        <v>42</v>
      </c>
      <c r="C91" s="1">
        <v>488.77</v>
      </c>
      <c r="D91" s="1">
        <v>491.36</v>
      </c>
      <c r="E91" s="1">
        <v>2.6</v>
      </c>
      <c r="F91" s="1">
        <v>0.0</v>
      </c>
      <c r="G91" s="1">
        <v>2.6</v>
      </c>
      <c r="H91" s="1">
        <v>168.0</v>
      </c>
      <c r="I91" s="1">
        <v>64.68</v>
      </c>
      <c r="J91" s="1">
        <v>64.7</v>
      </c>
      <c r="K91" s="1" t="s">
        <v>44</v>
      </c>
      <c r="L91" s="1">
        <v>84.0</v>
      </c>
      <c r="M91" s="1">
        <v>84.0</v>
      </c>
    </row>
    <row r="92">
      <c r="A92" s="1" t="s">
        <v>41</v>
      </c>
      <c r="B92" s="1" t="s">
        <v>42</v>
      </c>
      <c r="C92" s="1">
        <v>491.55</v>
      </c>
      <c r="D92" s="1">
        <v>493.91</v>
      </c>
      <c r="E92" s="1">
        <v>2.36</v>
      </c>
      <c r="F92" s="1">
        <v>0.0</v>
      </c>
      <c r="G92" s="1">
        <v>2.36</v>
      </c>
      <c r="H92" s="1">
        <v>168.0</v>
      </c>
      <c r="I92" s="1">
        <v>71.1</v>
      </c>
      <c r="J92" s="1">
        <v>71.13</v>
      </c>
      <c r="K92" s="1" t="s">
        <v>44</v>
      </c>
      <c r="L92" s="1">
        <v>84.0</v>
      </c>
      <c r="M92" s="1">
        <v>84.0</v>
      </c>
    </row>
    <row r="93">
      <c r="A93" s="1" t="s">
        <v>41</v>
      </c>
      <c r="B93" s="1" t="s">
        <v>42</v>
      </c>
      <c r="C93" s="1">
        <v>494.4</v>
      </c>
      <c r="D93" s="1">
        <v>501.66</v>
      </c>
      <c r="E93" s="1">
        <v>7.26</v>
      </c>
      <c r="F93" s="1">
        <v>0.0</v>
      </c>
      <c r="G93" s="1">
        <v>7.26</v>
      </c>
      <c r="H93" s="1">
        <v>160.0</v>
      </c>
      <c r="I93" s="1">
        <v>22.05</v>
      </c>
      <c r="J93" s="1">
        <v>22.05</v>
      </c>
      <c r="K93" s="1" t="s">
        <v>43</v>
      </c>
      <c r="L93" s="1">
        <v>-160.0</v>
      </c>
      <c r="M93" s="1">
        <v>0.0</v>
      </c>
    </row>
    <row r="94">
      <c r="A94" s="1" t="s">
        <v>41</v>
      </c>
      <c r="B94" s="1" t="s">
        <v>42</v>
      </c>
      <c r="C94" s="1">
        <v>501.75</v>
      </c>
      <c r="D94" s="1">
        <v>512.04</v>
      </c>
      <c r="E94" s="1">
        <v>10.29</v>
      </c>
      <c r="F94" s="1">
        <v>0.0</v>
      </c>
      <c r="G94" s="1">
        <v>10.29</v>
      </c>
      <c r="H94" s="1">
        <v>160.0</v>
      </c>
      <c r="I94" s="1">
        <v>15.55</v>
      </c>
      <c r="J94" s="1">
        <v>15.55</v>
      </c>
      <c r="K94" s="1" t="s">
        <v>43</v>
      </c>
      <c r="L94" s="1">
        <v>-160.0</v>
      </c>
      <c r="M94" s="1">
        <v>0.0</v>
      </c>
    </row>
    <row r="95">
      <c r="A95" s="1" t="s">
        <v>41</v>
      </c>
      <c r="B95" s="1" t="s">
        <v>42</v>
      </c>
      <c r="C95" s="1">
        <v>512.21</v>
      </c>
      <c r="D95" s="1">
        <v>519.44</v>
      </c>
      <c r="E95" s="1">
        <v>7.23</v>
      </c>
      <c r="F95" s="1">
        <v>0.0</v>
      </c>
      <c r="G95" s="1">
        <v>7.23</v>
      </c>
      <c r="H95" s="1">
        <v>160.0</v>
      </c>
      <c r="I95" s="1">
        <v>22.15</v>
      </c>
      <c r="J95" s="1">
        <v>22.15</v>
      </c>
      <c r="K95" s="1" t="s">
        <v>43</v>
      </c>
      <c r="L95" s="1">
        <v>-160.0</v>
      </c>
      <c r="M95" s="1">
        <v>0.0</v>
      </c>
    </row>
    <row r="96">
      <c r="A96" s="1" t="s">
        <v>41</v>
      </c>
      <c r="B96" s="1" t="s">
        <v>42</v>
      </c>
      <c r="C96" s="1">
        <v>519.51</v>
      </c>
      <c r="D96" s="1">
        <v>523.64</v>
      </c>
      <c r="E96" s="1">
        <v>4.13</v>
      </c>
      <c r="F96" s="1">
        <v>0.0</v>
      </c>
      <c r="G96" s="1">
        <v>4.13</v>
      </c>
      <c r="H96" s="1">
        <v>160.0</v>
      </c>
      <c r="I96" s="1">
        <v>38.75</v>
      </c>
      <c r="J96" s="1">
        <v>38.75</v>
      </c>
      <c r="K96" s="1" t="s">
        <v>43</v>
      </c>
      <c r="L96" s="1">
        <v>-160.0</v>
      </c>
      <c r="M96" s="1">
        <v>0.0</v>
      </c>
    </row>
    <row r="97">
      <c r="A97" s="1" t="s">
        <v>41</v>
      </c>
      <c r="B97" s="1" t="s">
        <v>42</v>
      </c>
      <c r="C97" s="1">
        <v>523.73</v>
      </c>
      <c r="D97" s="1">
        <v>528.6</v>
      </c>
      <c r="E97" s="1">
        <v>4.87</v>
      </c>
      <c r="F97" s="1">
        <v>0.0</v>
      </c>
      <c r="G97" s="1">
        <v>4.87</v>
      </c>
      <c r="H97" s="1">
        <v>160.0</v>
      </c>
      <c r="I97" s="1">
        <v>32.86</v>
      </c>
      <c r="J97" s="1">
        <v>32.86</v>
      </c>
      <c r="K97" s="1" t="s">
        <v>43</v>
      </c>
      <c r="L97" s="1">
        <v>-160.0</v>
      </c>
      <c r="M97" s="1">
        <v>0.0</v>
      </c>
    </row>
    <row r="98">
      <c r="A98" s="1" t="s">
        <v>41</v>
      </c>
      <c r="B98" s="1" t="s">
        <v>42</v>
      </c>
      <c r="C98" s="1">
        <v>529.03</v>
      </c>
      <c r="D98" s="1">
        <v>536.82</v>
      </c>
      <c r="E98" s="1">
        <v>7.79</v>
      </c>
      <c r="F98" s="1">
        <v>0.0</v>
      </c>
      <c r="G98" s="1">
        <v>7.79</v>
      </c>
      <c r="H98" s="1">
        <v>160.0</v>
      </c>
      <c r="I98" s="1">
        <v>20.55</v>
      </c>
      <c r="J98" s="1">
        <v>20.55</v>
      </c>
      <c r="K98" s="1" t="s">
        <v>43</v>
      </c>
      <c r="L98" s="1">
        <v>-160.0</v>
      </c>
      <c r="M98" s="1">
        <v>0.0</v>
      </c>
    </row>
    <row r="99">
      <c r="A99" s="1" t="s">
        <v>41</v>
      </c>
      <c r="B99" s="1" t="s">
        <v>42</v>
      </c>
      <c r="C99" s="1">
        <v>536.94</v>
      </c>
      <c r="D99" s="1">
        <v>545.13</v>
      </c>
      <c r="E99" s="1">
        <v>8.19</v>
      </c>
      <c r="F99" s="1">
        <v>0.0</v>
      </c>
      <c r="G99" s="1">
        <v>8.19</v>
      </c>
      <c r="H99" s="1">
        <v>160.0</v>
      </c>
      <c r="I99" s="1">
        <v>19.54</v>
      </c>
      <c r="J99" s="1">
        <v>19.54</v>
      </c>
      <c r="K99" s="1" t="s">
        <v>43</v>
      </c>
      <c r="L99" s="1">
        <v>-160.0</v>
      </c>
      <c r="M99" s="1">
        <v>0.0</v>
      </c>
    </row>
    <row r="100">
      <c r="A100" s="1" t="s">
        <v>41</v>
      </c>
      <c r="B100" s="1" t="s">
        <v>42</v>
      </c>
      <c r="C100" s="1">
        <v>545.2</v>
      </c>
      <c r="D100" s="1">
        <v>552.01</v>
      </c>
      <c r="E100" s="1">
        <v>6.81</v>
      </c>
      <c r="F100" s="1">
        <v>0.0</v>
      </c>
      <c r="G100" s="1">
        <v>6.81</v>
      </c>
      <c r="H100" s="1">
        <v>160.0</v>
      </c>
      <c r="I100" s="1">
        <v>23.51</v>
      </c>
      <c r="J100" s="1">
        <v>23.51</v>
      </c>
      <c r="K100" s="1" t="s">
        <v>43</v>
      </c>
      <c r="L100" s="1">
        <v>-160.0</v>
      </c>
      <c r="M100" s="1">
        <v>0.0</v>
      </c>
    </row>
    <row r="101">
      <c r="A101" s="1" t="s">
        <v>41</v>
      </c>
      <c r="B101" s="1" t="s">
        <v>42</v>
      </c>
      <c r="C101" s="1">
        <v>552.06</v>
      </c>
      <c r="D101" s="1">
        <v>555.3</v>
      </c>
      <c r="E101" s="1">
        <v>3.24</v>
      </c>
      <c r="F101" s="1">
        <v>0.0</v>
      </c>
      <c r="G101" s="1">
        <v>3.24</v>
      </c>
      <c r="H101" s="1">
        <v>168.0</v>
      </c>
      <c r="I101" s="1">
        <v>51.8</v>
      </c>
      <c r="J101" s="1">
        <v>51.82</v>
      </c>
      <c r="K101" s="1" t="s">
        <v>44</v>
      </c>
      <c r="L101" s="1">
        <v>84.0</v>
      </c>
      <c r="M101" s="1">
        <v>84.0</v>
      </c>
    </row>
    <row r="102">
      <c r="A102" s="1" t="s">
        <v>41</v>
      </c>
      <c r="B102" s="1" t="s">
        <v>42</v>
      </c>
      <c r="C102" s="1">
        <v>555.92</v>
      </c>
      <c r="D102" s="1">
        <v>559.4</v>
      </c>
      <c r="E102" s="1">
        <v>3.48</v>
      </c>
      <c r="F102" s="1">
        <v>0.0</v>
      </c>
      <c r="G102" s="1">
        <v>3.48</v>
      </c>
      <c r="H102" s="1">
        <v>168.0</v>
      </c>
      <c r="I102" s="1">
        <v>48.24</v>
      </c>
      <c r="J102" s="1">
        <v>48.25</v>
      </c>
      <c r="K102" s="1" t="s">
        <v>44</v>
      </c>
      <c r="L102" s="1">
        <v>84.0</v>
      </c>
      <c r="M102" s="1">
        <v>84.0</v>
      </c>
    </row>
    <row r="103">
      <c r="A103" s="1" t="s">
        <v>41</v>
      </c>
      <c r="B103" s="1" t="s">
        <v>42</v>
      </c>
      <c r="C103" s="1">
        <v>559.9</v>
      </c>
      <c r="D103" s="1">
        <v>561.87</v>
      </c>
      <c r="E103" s="1">
        <v>1.97</v>
      </c>
      <c r="F103" s="1">
        <v>0.0</v>
      </c>
      <c r="G103" s="1">
        <v>1.97</v>
      </c>
      <c r="H103" s="1">
        <v>168.0</v>
      </c>
      <c r="I103" s="1">
        <v>85.22</v>
      </c>
      <c r="J103" s="1">
        <v>85.26</v>
      </c>
      <c r="K103" s="1" t="s">
        <v>44</v>
      </c>
      <c r="L103" s="1">
        <v>84.0</v>
      </c>
      <c r="M103" s="1">
        <v>84.0</v>
      </c>
    </row>
    <row r="105">
      <c r="A105" s="77" t="s">
        <v>45</v>
      </c>
    </row>
    <row r="106">
      <c r="A106" s="78" t="s">
        <v>46</v>
      </c>
      <c r="B106" s="79"/>
      <c r="C106" s="79"/>
      <c r="D106" s="79"/>
      <c r="E106" s="80">
        <f t="shared" ref="E106:J106" si="1">SUMIF($K$2:$K$103,"superdense",E1:E103)</f>
        <v>134.32</v>
      </c>
      <c r="F106" s="80">
        <f t="shared" si="1"/>
        <v>0</v>
      </c>
      <c r="G106" s="80">
        <f t="shared" si="1"/>
        <v>134.27</v>
      </c>
      <c r="H106" s="80">
        <f t="shared" si="1"/>
        <v>6320</v>
      </c>
      <c r="I106" s="80">
        <f t="shared" si="1"/>
        <v>2100.42</v>
      </c>
      <c r="J106" s="80">
        <f t="shared" si="1"/>
        <v>2101.2</v>
      </c>
      <c r="K106" s="80"/>
      <c r="L106" s="80">
        <f>IFERROR(__xludf.DUMMYFUNCTION("SUM(FILTER(L$1:L$103,$K$1:$K$103=""superdense""))"),3192.0)</f>
        <v>3192</v>
      </c>
      <c r="M106" s="80">
        <f>IFERROR(__xludf.DUMMYFUNCTION("SUM(FILTER(M1:M103,$K$1:$K$103=""superdense""))"),3192.0)</f>
        <v>3192</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2.656578947</v>
      </c>
      <c r="F107" s="80">
        <f t="shared" ref="F107:J107" si="2">AVERAGEIF($K$2:$K$103,"superdense",F2:F103)</f>
        <v>0</v>
      </c>
      <c r="G107" s="80">
        <f t="shared" si="2"/>
        <v>2.655263158</v>
      </c>
      <c r="H107" s="80">
        <f t="shared" si="2"/>
        <v>168</v>
      </c>
      <c r="I107" s="80">
        <f t="shared" si="2"/>
        <v>64.71157895</v>
      </c>
      <c r="J107" s="80">
        <f t="shared" si="2"/>
        <v>64.73842105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IFERROR(__xludf.DUMMYFUNCTION("MAX(FILTER(E1:E103,$K$1:$K$103=""superdense""))"),3.53)</f>
        <v>3.53</v>
      </c>
      <c r="F108" s="81">
        <f>IFERROR(__xludf.DUMMYFUNCTION("MAX(FILTER(F1:F103,$K$1:$K$103=""superdense""))"),0.0)</f>
        <v>0</v>
      </c>
      <c r="G108" s="81">
        <f>IFERROR(__xludf.DUMMYFUNCTION("MAX(FILTER(G1:G103,$K$1:$K$103=""superdense""))"),3.52)</f>
        <v>3.52</v>
      </c>
      <c r="H108" s="81">
        <f>IFERROR(__xludf.DUMMYFUNCTION("MAX(FILTER(H1:H103,$K$1:$K$103=""superdense""))"),168.0)</f>
        <v>168</v>
      </c>
      <c r="I108" s="81">
        <f>IFERROR(__xludf.DUMMYFUNCTION("MAX(FILTER(I1:I103,$K$1:$K$103=""superdense""))"),85.59)</f>
        <v>85.59</v>
      </c>
      <c r="J108" s="81">
        <f>IFERROR(__xludf.DUMMYFUNCTION("MAX(FILTER(J1:J103,$K$1:$K$103=""superdense""))"),85.64)</f>
        <v>85.64</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IFERROR(__xludf.DUMMYFUNCTION("MIN(FILTER(E1:E103,$K$1:$K$103=""superdense""))"),1.96)</f>
        <v>1.96</v>
      </c>
      <c r="F109" s="82">
        <f>IFERROR(__xludf.DUMMYFUNCTION("MIN(FILTER(F1:F103,$K$1:$K$103=""superdense""))"),0.0)</f>
        <v>0</v>
      </c>
      <c r="G109" s="82">
        <f>IFERROR(__xludf.DUMMYFUNCTION("MIN(FILTER(G1:G103,$K$1:$K$103=""superdense""))"),1.96)</f>
        <v>1.96</v>
      </c>
      <c r="H109" s="82">
        <f>IFERROR(__xludf.DUMMYFUNCTION("MIN(FILTER(H1:H103,$K$1:$K$103=""superdense""))"),168.0)</f>
        <v>168</v>
      </c>
      <c r="I109" s="82">
        <f>IFERROR(__xludf.DUMMYFUNCTION("MIN(FILTER(I1:I103,$K1:$K103=""superdense""))"),47.65)</f>
        <v>47.65</v>
      </c>
      <c r="J109" s="82">
        <f>IFERROR(__xludf.DUMMYFUNCTION("MIN(FILTER(J1:J103,$K1:$K103=""superdense""))"),47.67)</f>
        <v>47.67</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IFERROR(__xludf.DUMMYFUNCTION("MEDIAN(FILTER(E1:E103,$K$1:$K$103=""superdense""))"),2.63)</f>
        <v>2.63</v>
      </c>
      <c r="F110" s="83">
        <f>IFERROR(__xludf.DUMMYFUNCTION("MEDIAN(FILTER(F1:F103,$K$1:$K$103=""superdense""))"),0.0)</f>
        <v>0</v>
      </c>
      <c r="G110" s="83">
        <f>IFERROR(__xludf.DUMMYFUNCTION("MEDIAN(FILTER(G1:G103,$K$1:$K$103=""superdense""))"),2.63)</f>
        <v>2.63</v>
      </c>
      <c r="H110" s="83">
        <f>IFERROR(__xludf.DUMMYFUNCTION("MEDIAN(FILTER(H1:H103,$K$1:$K$103=""superdense""))"),168.0)</f>
        <v>168</v>
      </c>
      <c r="I110" s="83">
        <f>IFERROR(__xludf.DUMMYFUNCTION("MEDIAN(FILTER(I1:I103,$K$1:$K$103=""superdense""))"),63.885000000000005)</f>
        <v>63.885</v>
      </c>
      <c r="J110" s="83">
        <f>IFERROR(__xludf.DUMMYFUNCTION("MEDIAN(FILTER(J1:J103,$K$1:$K$103=""superdense""))"),63.910000000000004)</f>
        <v>63.91</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IFERROR(__xludf.DUMMYFUNCTION("STDEV.S(FILTER(E1:E103,$K$1:$K$103=""superdense""))"),0.41148561641663856)</f>
        <v>0.4114856164</v>
      </c>
      <c r="F111" s="83">
        <f>IFERROR(__xludf.DUMMYFUNCTION("STDEV.S(FILTER(F1:F103,$K$1:$K$103=""superdense""))"),0.0)</f>
        <v>0</v>
      </c>
      <c r="G111" s="83">
        <f>IFERROR(__xludf.DUMMYFUNCTION("STDEV.S(FILTER(G1:G103,$K$1:$K$103=""superdense""))"),0.41045615259192914)</f>
        <v>0.4104561526</v>
      </c>
      <c r="H111" s="83">
        <f>IFERROR(__xludf.DUMMYFUNCTION("STDEV.S(FILTER(H1:H103,$K$1:$K$103=""superdense""))"),0.0)</f>
        <v>0</v>
      </c>
      <c r="I111" s="83">
        <f>IFERROR(__xludf.DUMMYFUNCTION("STDEV.S(FILTER(I1:I103,$K$1:$K$103=""superdense""))"),9.908601102977311)</f>
        <v>9.908601103</v>
      </c>
      <c r="J111" s="83">
        <f>IFERROR(__xludf.DUMMYFUNCTION("STDEV.S(FILTER(J1:J103,$K$1:$K$103=""superdense""))"),9.915378862155764)</f>
        <v>9.915378862</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10240</v>
      </c>
    </row>
    <row r="131">
      <c r="A131" s="77" t="s">
        <v>54</v>
      </c>
      <c r="B131" s="3">
        <f>SUM(H2:H103)-B130</f>
        <v>6384</v>
      </c>
    </row>
    <row r="132">
      <c r="A132" s="77" t="s">
        <v>55</v>
      </c>
      <c r="B132" s="3">
        <f>SUM(M2:M103)</f>
        <v>3192</v>
      </c>
    </row>
    <row r="133">
      <c r="A133" s="77" t="s">
        <v>56</v>
      </c>
      <c r="B133" s="3">
        <f>B131/B132</f>
        <v>2</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1.24</v>
      </c>
      <c r="D2" s="1">
        <v>10.71</v>
      </c>
      <c r="E2" s="1">
        <v>9.46</v>
      </c>
      <c r="F2" s="1">
        <v>0.0</v>
      </c>
      <c r="G2" s="1">
        <v>9.46</v>
      </c>
      <c r="H2" s="1">
        <v>160.0</v>
      </c>
      <c r="I2" s="1">
        <v>16.9</v>
      </c>
      <c r="J2" s="1">
        <v>16.9</v>
      </c>
      <c r="K2" s="1" t="s">
        <v>43</v>
      </c>
      <c r="L2" s="1">
        <v>-160.0</v>
      </c>
      <c r="M2" s="1">
        <v>0.0</v>
      </c>
    </row>
    <row r="3">
      <c r="A3" s="1" t="s">
        <v>41</v>
      </c>
      <c r="B3" s="1" t="s">
        <v>42</v>
      </c>
      <c r="C3" s="1">
        <v>10.98</v>
      </c>
      <c r="D3" s="1">
        <v>15.41</v>
      </c>
      <c r="E3" s="1">
        <v>4.43</v>
      </c>
      <c r="F3" s="1">
        <v>0.0</v>
      </c>
      <c r="G3" s="1">
        <v>4.43</v>
      </c>
      <c r="H3" s="1">
        <v>160.0</v>
      </c>
      <c r="I3" s="1">
        <v>36.14</v>
      </c>
      <c r="J3" s="1">
        <v>36.14</v>
      </c>
      <c r="K3" s="1" t="s">
        <v>43</v>
      </c>
      <c r="L3" s="1">
        <v>-160.0</v>
      </c>
      <c r="M3" s="1">
        <v>0.0</v>
      </c>
    </row>
    <row r="4">
      <c r="A4" s="1" t="s">
        <v>41</v>
      </c>
      <c r="B4" s="1" t="s">
        <v>42</v>
      </c>
      <c r="C4" s="1">
        <v>15.42</v>
      </c>
      <c r="D4" s="1">
        <v>22.06</v>
      </c>
      <c r="E4" s="1">
        <v>6.63</v>
      </c>
      <c r="F4" s="1">
        <v>0.0</v>
      </c>
      <c r="G4" s="1">
        <v>6.63</v>
      </c>
      <c r="H4" s="1">
        <v>160.0</v>
      </c>
      <c r="I4" s="1">
        <v>24.12</v>
      </c>
      <c r="J4" s="1">
        <v>24.12</v>
      </c>
      <c r="K4" s="1" t="s">
        <v>43</v>
      </c>
      <c r="L4" s="1">
        <v>-160.0</v>
      </c>
      <c r="M4" s="1">
        <v>0.0</v>
      </c>
    </row>
    <row r="5">
      <c r="A5" s="1" t="s">
        <v>41</v>
      </c>
      <c r="B5" s="1" t="s">
        <v>42</v>
      </c>
      <c r="C5" s="1">
        <v>22.08</v>
      </c>
      <c r="D5" s="1">
        <v>29.52</v>
      </c>
      <c r="E5" s="1">
        <v>7.45</v>
      </c>
      <c r="F5" s="1">
        <v>0.0</v>
      </c>
      <c r="G5" s="1">
        <v>7.45</v>
      </c>
      <c r="H5" s="1">
        <v>160.0</v>
      </c>
      <c r="I5" s="1">
        <v>21.48</v>
      </c>
      <c r="J5" s="1">
        <v>21.48</v>
      </c>
      <c r="K5" s="1" t="s">
        <v>43</v>
      </c>
      <c r="L5" s="1">
        <v>-160.0</v>
      </c>
      <c r="M5" s="1">
        <v>0.0</v>
      </c>
    </row>
    <row r="6">
      <c r="A6" s="1" t="s">
        <v>41</v>
      </c>
      <c r="B6" s="1" t="s">
        <v>42</v>
      </c>
      <c r="C6" s="1">
        <v>29.59</v>
      </c>
      <c r="D6" s="1">
        <v>36.35</v>
      </c>
      <c r="E6" s="1">
        <v>6.76</v>
      </c>
      <c r="F6" s="1">
        <v>0.0</v>
      </c>
      <c r="G6" s="1">
        <v>6.76</v>
      </c>
      <c r="H6" s="1">
        <v>160.0</v>
      </c>
      <c r="I6" s="1">
        <v>23.66</v>
      </c>
      <c r="J6" s="1">
        <v>23.66</v>
      </c>
      <c r="K6" s="1" t="s">
        <v>43</v>
      </c>
      <c r="L6" s="1">
        <v>-160.0</v>
      </c>
      <c r="M6" s="1">
        <v>0.0</v>
      </c>
    </row>
    <row r="7">
      <c r="A7" s="1" t="s">
        <v>41</v>
      </c>
      <c r="B7" s="1" t="s">
        <v>42</v>
      </c>
      <c r="C7" s="1">
        <v>36.43</v>
      </c>
      <c r="D7" s="1">
        <v>45.1</v>
      </c>
      <c r="E7" s="1">
        <v>8.67</v>
      </c>
      <c r="F7" s="1">
        <v>0.0</v>
      </c>
      <c r="G7" s="1">
        <v>8.67</v>
      </c>
      <c r="H7" s="1">
        <v>160.0</v>
      </c>
      <c r="I7" s="1">
        <v>18.46</v>
      </c>
      <c r="J7" s="1">
        <v>18.46</v>
      </c>
      <c r="K7" s="1" t="s">
        <v>43</v>
      </c>
      <c r="L7" s="1">
        <v>-160.0</v>
      </c>
      <c r="M7" s="1">
        <v>0.0</v>
      </c>
    </row>
    <row r="8">
      <c r="A8" s="1" t="s">
        <v>41</v>
      </c>
      <c r="B8" s="1" t="s">
        <v>42</v>
      </c>
      <c r="C8" s="1">
        <v>45.23</v>
      </c>
      <c r="D8" s="1">
        <v>53.36</v>
      </c>
      <c r="E8" s="1">
        <v>8.13</v>
      </c>
      <c r="F8" s="1">
        <v>0.0</v>
      </c>
      <c r="G8" s="1">
        <v>8.13</v>
      </c>
      <c r="H8" s="1">
        <v>160.0</v>
      </c>
      <c r="I8" s="1">
        <v>19.69</v>
      </c>
      <c r="J8" s="1">
        <v>19.69</v>
      </c>
      <c r="K8" s="1" t="s">
        <v>43</v>
      </c>
      <c r="L8" s="1">
        <v>-160.0</v>
      </c>
      <c r="M8" s="1">
        <v>0.0</v>
      </c>
    </row>
    <row r="9">
      <c r="A9" s="1" t="s">
        <v>41</v>
      </c>
      <c r="B9" s="1" t="s">
        <v>42</v>
      </c>
      <c r="C9" s="1">
        <v>53.43</v>
      </c>
      <c r="D9" s="1">
        <v>61.97</v>
      </c>
      <c r="E9" s="1">
        <v>8.54</v>
      </c>
      <c r="F9" s="1">
        <v>0.0</v>
      </c>
      <c r="G9" s="1">
        <v>8.54</v>
      </c>
      <c r="H9" s="1">
        <v>160.0</v>
      </c>
      <c r="I9" s="1">
        <v>18.74</v>
      </c>
      <c r="J9" s="1">
        <v>18.74</v>
      </c>
      <c r="K9" s="1" t="s">
        <v>43</v>
      </c>
      <c r="L9" s="1">
        <v>-160.0</v>
      </c>
      <c r="M9" s="1">
        <v>0.0</v>
      </c>
    </row>
    <row r="10">
      <c r="A10" s="1" t="s">
        <v>41</v>
      </c>
      <c r="B10" s="1" t="s">
        <v>42</v>
      </c>
      <c r="C10" s="1">
        <v>62.03</v>
      </c>
      <c r="D10" s="1">
        <v>69.24</v>
      </c>
      <c r="E10" s="1">
        <v>7.21</v>
      </c>
      <c r="F10" s="1">
        <v>0.0</v>
      </c>
      <c r="G10" s="1">
        <v>7.21</v>
      </c>
      <c r="H10" s="1">
        <v>160.0</v>
      </c>
      <c r="I10" s="1">
        <v>22.19</v>
      </c>
      <c r="J10" s="1">
        <v>22.19</v>
      </c>
      <c r="K10" s="1" t="s">
        <v>43</v>
      </c>
      <c r="L10" s="1">
        <v>-160.0</v>
      </c>
      <c r="M10" s="1">
        <v>0.0</v>
      </c>
    </row>
    <row r="11">
      <c r="A11" s="1" t="s">
        <v>41</v>
      </c>
      <c r="B11" s="1" t="s">
        <v>42</v>
      </c>
      <c r="C11" s="1">
        <v>69.28</v>
      </c>
      <c r="D11" s="1">
        <v>71.43</v>
      </c>
      <c r="E11" s="1">
        <v>2.16</v>
      </c>
      <c r="F11" s="1">
        <v>0.0</v>
      </c>
      <c r="G11" s="1">
        <v>2.16</v>
      </c>
      <c r="H11" s="1">
        <v>168.0</v>
      </c>
      <c r="I11" s="1">
        <v>77.79</v>
      </c>
      <c r="J11" s="1">
        <v>77.84</v>
      </c>
      <c r="K11" s="1" t="s">
        <v>44</v>
      </c>
      <c r="L11" s="1">
        <v>84.0</v>
      </c>
      <c r="M11" s="1">
        <v>84.0</v>
      </c>
    </row>
    <row r="12">
      <c r="A12" s="1" t="s">
        <v>41</v>
      </c>
      <c r="B12" s="1" t="s">
        <v>42</v>
      </c>
      <c r="C12" s="1">
        <v>71.86</v>
      </c>
      <c r="D12" s="1">
        <v>74.29</v>
      </c>
      <c r="E12" s="1">
        <v>2.43</v>
      </c>
      <c r="F12" s="1">
        <v>0.0</v>
      </c>
      <c r="G12" s="1">
        <v>2.43</v>
      </c>
      <c r="H12" s="1">
        <v>168.0</v>
      </c>
      <c r="I12" s="1">
        <v>69.05</v>
      </c>
      <c r="J12" s="1">
        <v>69.09</v>
      </c>
      <c r="K12" s="1" t="s">
        <v>44</v>
      </c>
      <c r="L12" s="1">
        <v>84.0</v>
      </c>
      <c r="M12" s="1">
        <v>84.0</v>
      </c>
    </row>
    <row r="13">
      <c r="A13" s="1" t="s">
        <v>41</v>
      </c>
      <c r="B13" s="1" t="s">
        <v>42</v>
      </c>
      <c r="C13" s="1">
        <v>74.53</v>
      </c>
      <c r="D13" s="1">
        <v>77.43</v>
      </c>
      <c r="E13" s="1">
        <v>2.89</v>
      </c>
      <c r="F13" s="1">
        <v>0.0</v>
      </c>
      <c r="G13" s="1">
        <v>2.89</v>
      </c>
      <c r="H13" s="1">
        <v>168.0</v>
      </c>
      <c r="I13" s="1">
        <v>58.07</v>
      </c>
      <c r="J13" s="1">
        <v>58.11</v>
      </c>
      <c r="K13" s="1" t="s">
        <v>44</v>
      </c>
      <c r="L13" s="1">
        <v>84.0</v>
      </c>
      <c r="M13" s="1">
        <v>84.0</v>
      </c>
    </row>
    <row r="14">
      <c r="A14" s="1" t="s">
        <v>41</v>
      </c>
      <c r="B14" s="1" t="s">
        <v>42</v>
      </c>
      <c r="C14" s="1">
        <v>77.72</v>
      </c>
      <c r="D14" s="1">
        <v>80.08</v>
      </c>
      <c r="E14" s="1">
        <v>2.36</v>
      </c>
      <c r="F14" s="1">
        <v>0.0</v>
      </c>
      <c r="G14" s="1">
        <v>2.36</v>
      </c>
      <c r="H14" s="1">
        <v>168.0</v>
      </c>
      <c r="I14" s="1">
        <v>71.26</v>
      </c>
      <c r="J14" s="1">
        <v>71.3</v>
      </c>
      <c r="K14" s="1" t="s">
        <v>44</v>
      </c>
      <c r="L14" s="1">
        <v>84.0</v>
      </c>
      <c r="M14" s="1">
        <v>84.0</v>
      </c>
    </row>
    <row r="15">
      <c r="A15" s="1" t="s">
        <v>41</v>
      </c>
      <c r="B15" s="1" t="s">
        <v>42</v>
      </c>
      <c r="C15" s="1">
        <v>80.25</v>
      </c>
      <c r="D15" s="1">
        <v>82.74</v>
      </c>
      <c r="E15" s="1">
        <v>2.49</v>
      </c>
      <c r="F15" s="1">
        <v>0.0</v>
      </c>
      <c r="G15" s="1">
        <v>2.49</v>
      </c>
      <c r="H15" s="1">
        <v>168.0</v>
      </c>
      <c r="I15" s="1">
        <v>67.41</v>
      </c>
      <c r="J15" s="1">
        <v>67.44</v>
      </c>
      <c r="K15" s="1" t="s">
        <v>44</v>
      </c>
      <c r="L15" s="1">
        <v>84.0</v>
      </c>
      <c r="M15" s="1">
        <v>84.0</v>
      </c>
    </row>
    <row r="16">
      <c r="A16" s="1" t="s">
        <v>41</v>
      </c>
      <c r="B16" s="1" t="s">
        <v>42</v>
      </c>
      <c r="C16" s="1">
        <v>82.95</v>
      </c>
      <c r="D16" s="1">
        <v>92.23</v>
      </c>
      <c r="E16" s="1">
        <v>9.28</v>
      </c>
      <c r="F16" s="1">
        <v>0.0</v>
      </c>
      <c r="G16" s="1">
        <v>9.28</v>
      </c>
      <c r="H16" s="1">
        <v>160.0</v>
      </c>
      <c r="I16" s="1">
        <v>17.24</v>
      </c>
      <c r="J16" s="1">
        <v>17.24</v>
      </c>
      <c r="K16" s="1" t="s">
        <v>43</v>
      </c>
      <c r="L16" s="1">
        <v>-160.0</v>
      </c>
      <c r="M16" s="1">
        <v>0.0</v>
      </c>
    </row>
    <row r="17">
      <c r="A17" s="1" t="s">
        <v>41</v>
      </c>
      <c r="B17" s="1" t="s">
        <v>42</v>
      </c>
      <c r="C17" s="1">
        <v>92.27</v>
      </c>
      <c r="D17" s="1">
        <v>99.58</v>
      </c>
      <c r="E17" s="1">
        <v>7.31</v>
      </c>
      <c r="F17" s="1">
        <v>0.0</v>
      </c>
      <c r="G17" s="1">
        <v>7.31</v>
      </c>
      <c r="H17" s="1">
        <v>160.0</v>
      </c>
      <c r="I17" s="1">
        <v>21.89</v>
      </c>
      <c r="J17" s="1">
        <v>21.89</v>
      </c>
      <c r="K17" s="1" t="s">
        <v>43</v>
      </c>
      <c r="L17" s="1">
        <v>-160.0</v>
      </c>
      <c r="M17" s="1">
        <v>0.0</v>
      </c>
    </row>
    <row r="18">
      <c r="A18" s="1" t="s">
        <v>41</v>
      </c>
      <c r="B18" s="1" t="s">
        <v>42</v>
      </c>
      <c r="C18" s="1">
        <v>99.97</v>
      </c>
      <c r="D18" s="1">
        <v>107.74</v>
      </c>
      <c r="E18" s="1">
        <v>7.77</v>
      </c>
      <c r="F18" s="1">
        <v>0.0</v>
      </c>
      <c r="G18" s="1">
        <v>7.77</v>
      </c>
      <c r="H18" s="1">
        <v>160.0</v>
      </c>
      <c r="I18" s="1">
        <v>20.58</v>
      </c>
      <c r="J18" s="1">
        <v>20.58</v>
      </c>
      <c r="K18" s="1" t="s">
        <v>43</v>
      </c>
      <c r="L18" s="1">
        <v>-160.0</v>
      </c>
      <c r="M18" s="1">
        <v>0.0</v>
      </c>
    </row>
    <row r="19">
      <c r="A19" s="1" t="s">
        <v>41</v>
      </c>
      <c r="B19" s="1" t="s">
        <v>42</v>
      </c>
      <c r="C19" s="1">
        <v>107.83</v>
      </c>
      <c r="D19" s="1">
        <v>118.88</v>
      </c>
      <c r="E19" s="1">
        <v>11.05</v>
      </c>
      <c r="F19" s="1">
        <v>0.0</v>
      </c>
      <c r="G19" s="1">
        <v>11.05</v>
      </c>
      <c r="H19" s="1">
        <v>160.0</v>
      </c>
      <c r="I19" s="1">
        <v>14.49</v>
      </c>
      <c r="J19" s="1">
        <v>14.49</v>
      </c>
      <c r="K19" s="1" t="s">
        <v>43</v>
      </c>
      <c r="L19" s="1">
        <v>-160.0</v>
      </c>
      <c r="M19" s="1">
        <v>0.0</v>
      </c>
    </row>
    <row r="20">
      <c r="A20" s="1" t="s">
        <v>41</v>
      </c>
      <c r="B20" s="1" t="s">
        <v>42</v>
      </c>
      <c r="C20" s="1">
        <v>118.91</v>
      </c>
      <c r="D20" s="1">
        <v>123.92</v>
      </c>
      <c r="E20" s="1">
        <v>5.01</v>
      </c>
      <c r="F20" s="1">
        <v>0.0</v>
      </c>
      <c r="G20" s="1">
        <v>5.01</v>
      </c>
      <c r="H20" s="1">
        <v>160.0</v>
      </c>
      <c r="I20" s="1">
        <v>31.96</v>
      </c>
      <c r="J20" s="1">
        <v>31.96</v>
      </c>
      <c r="K20" s="1" t="s">
        <v>43</v>
      </c>
      <c r="L20" s="1">
        <v>-160.0</v>
      </c>
      <c r="M20" s="1">
        <v>0.0</v>
      </c>
    </row>
    <row r="21">
      <c r="A21" s="1" t="s">
        <v>41</v>
      </c>
      <c r="B21" s="1" t="s">
        <v>42</v>
      </c>
      <c r="C21" s="1">
        <v>124.09</v>
      </c>
      <c r="D21" s="1">
        <v>130.84</v>
      </c>
      <c r="E21" s="1">
        <v>6.75</v>
      </c>
      <c r="F21" s="1">
        <v>0.0</v>
      </c>
      <c r="G21" s="1">
        <v>6.75</v>
      </c>
      <c r="H21" s="1">
        <v>160.0</v>
      </c>
      <c r="I21" s="1">
        <v>23.69</v>
      </c>
      <c r="J21" s="1">
        <v>23.69</v>
      </c>
      <c r="K21" s="1" t="s">
        <v>43</v>
      </c>
      <c r="L21" s="1">
        <v>-160.0</v>
      </c>
      <c r="M21" s="1">
        <v>0.0</v>
      </c>
    </row>
    <row r="22">
      <c r="A22" s="1" t="s">
        <v>41</v>
      </c>
      <c r="B22" s="1" t="s">
        <v>42</v>
      </c>
      <c r="C22" s="1">
        <v>130.9</v>
      </c>
      <c r="D22" s="1">
        <v>135.49</v>
      </c>
      <c r="E22" s="1">
        <v>4.59</v>
      </c>
      <c r="F22" s="1">
        <v>0.0</v>
      </c>
      <c r="G22" s="1">
        <v>4.59</v>
      </c>
      <c r="H22" s="1">
        <v>160.0</v>
      </c>
      <c r="I22" s="1">
        <v>34.88</v>
      </c>
      <c r="J22" s="1">
        <v>34.88</v>
      </c>
      <c r="K22" s="1" t="s">
        <v>43</v>
      </c>
      <c r="L22" s="1">
        <v>-160.0</v>
      </c>
      <c r="M22" s="1">
        <v>0.0</v>
      </c>
    </row>
    <row r="23">
      <c r="A23" s="1" t="s">
        <v>41</v>
      </c>
      <c r="B23" s="1" t="s">
        <v>42</v>
      </c>
      <c r="C23" s="1">
        <v>135.55</v>
      </c>
      <c r="D23" s="1">
        <v>141.04</v>
      </c>
      <c r="E23" s="1">
        <v>5.49</v>
      </c>
      <c r="F23" s="1">
        <v>0.0</v>
      </c>
      <c r="G23" s="1">
        <v>5.49</v>
      </c>
      <c r="H23" s="1">
        <v>160.0</v>
      </c>
      <c r="I23" s="1">
        <v>29.13</v>
      </c>
      <c r="J23" s="1">
        <v>29.13</v>
      </c>
      <c r="K23" s="1" t="s">
        <v>43</v>
      </c>
      <c r="L23" s="1">
        <v>-160.0</v>
      </c>
      <c r="M23" s="1">
        <v>0.0</v>
      </c>
    </row>
    <row r="24">
      <c r="A24" s="1" t="s">
        <v>41</v>
      </c>
      <c r="B24" s="1" t="s">
        <v>42</v>
      </c>
      <c r="C24" s="1">
        <v>141.09</v>
      </c>
      <c r="D24" s="1">
        <v>148.62</v>
      </c>
      <c r="E24" s="1">
        <v>7.52</v>
      </c>
      <c r="F24" s="1">
        <v>0.0</v>
      </c>
      <c r="G24" s="1">
        <v>7.52</v>
      </c>
      <c r="H24" s="1">
        <v>160.0</v>
      </c>
      <c r="I24" s="1">
        <v>21.26</v>
      </c>
      <c r="J24" s="1">
        <v>21.26</v>
      </c>
      <c r="K24" s="1" t="s">
        <v>43</v>
      </c>
      <c r="L24" s="1">
        <v>-160.0</v>
      </c>
      <c r="M24" s="1">
        <v>0.0</v>
      </c>
    </row>
    <row r="25">
      <c r="A25" s="1" t="s">
        <v>41</v>
      </c>
      <c r="B25" s="1" t="s">
        <v>42</v>
      </c>
      <c r="C25" s="1">
        <v>148.69</v>
      </c>
      <c r="D25" s="1">
        <v>151.93</v>
      </c>
      <c r="E25" s="1">
        <v>3.24</v>
      </c>
      <c r="F25" s="1">
        <v>0.0</v>
      </c>
      <c r="G25" s="1">
        <v>3.24</v>
      </c>
      <c r="H25" s="1">
        <v>168.0</v>
      </c>
      <c r="I25" s="1">
        <v>51.8</v>
      </c>
      <c r="J25" s="1">
        <v>51.82</v>
      </c>
      <c r="K25" s="1" t="s">
        <v>44</v>
      </c>
      <c r="L25" s="1">
        <v>84.0</v>
      </c>
      <c r="M25" s="1">
        <v>84.0</v>
      </c>
    </row>
    <row r="26">
      <c r="A26" s="1" t="s">
        <v>41</v>
      </c>
      <c r="B26" s="1" t="s">
        <v>42</v>
      </c>
      <c r="C26" s="1">
        <v>152.15</v>
      </c>
      <c r="D26" s="1">
        <v>154.97</v>
      </c>
      <c r="E26" s="1">
        <v>2.81</v>
      </c>
      <c r="F26" s="1">
        <v>0.0</v>
      </c>
      <c r="G26" s="1">
        <v>2.81</v>
      </c>
      <c r="H26" s="1">
        <v>168.0</v>
      </c>
      <c r="I26" s="1">
        <v>59.7</v>
      </c>
      <c r="J26" s="1">
        <v>59.73</v>
      </c>
      <c r="K26" s="1" t="s">
        <v>44</v>
      </c>
      <c r="L26" s="1">
        <v>84.0</v>
      </c>
      <c r="M26" s="1">
        <v>84.0</v>
      </c>
    </row>
    <row r="27">
      <c r="A27" s="1" t="s">
        <v>41</v>
      </c>
      <c r="B27" s="1" t="s">
        <v>42</v>
      </c>
      <c r="C27" s="1">
        <v>155.15</v>
      </c>
      <c r="D27" s="1">
        <v>158.49</v>
      </c>
      <c r="E27" s="1">
        <v>3.34</v>
      </c>
      <c r="F27" s="1">
        <v>0.0</v>
      </c>
      <c r="G27" s="1">
        <v>3.33</v>
      </c>
      <c r="H27" s="1">
        <v>168.0</v>
      </c>
      <c r="I27" s="1">
        <v>50.36</v>
      </c>
      <c r="J27" s="1">
        <v>50.39</v>
      </c>
      <c r="K27" s="1" t="s">
        <v>44</v>
      </c>
      <c r="L27" s="1">
        <v>84.0</v>
      </c>
      <c r="M27" s="1">
        <v>84.0</v>
      </c>
    </row>
    <row r="28">
      <c r="A28" s="1" t="s">
        <v>41</v>
      </c>
      <c r="B28" s="1" t="s">
        <v>42</v>
      </c>
      <c r="C28" s="1">
        <v>158.62</v>
      </c>
      <c r="D28" s="1">
        <v>160.72</v>
      </c>
      <c r="E28" s="1">
        <v>2.1</v>
      </c>
      <c r="F28" s="1">
        <v>0.0</v>
      </c>
      <c r="G28" s="1">
        <v>2.1</v>
      </c>
      <c r="H28" s="1">
        <v>168.0</v>
      </c>
      <c r="I28" s="1">
        <v>80.03</v>
      </c>
      <c r="J28" s="1">
        <v>80.08</v>
      </c>
      <c r="K28" s="1" t="s">
        <v>44</v>
      </c>
      <c r="L28" s="1">
        <v>84.0</v>
      </c>
      <c r="M28" s="1">
        <v>84.0</v>
      </c>
    </row>
    <row r="29">
      <c r="A29" s="1" t="s">
        <v>41</v>
      </c>
      <c r="B29" s="1" t="s">
        <v>42</v>
      </c>
      <c r="C29" s="1">
        <v>161.09</v>
      </c>
      <c r="D29" s="1">
        <v>164.28</v>
      </c>
      <c r="E29" s="1">
        <v>3.2</v>
      </c>
      <c r="F29" s="1">
        <v>0.0</v>
      </c>
      <c r="G29" s="1">
        <v>3.2</v>
      </c>
      <c r="H29" s="1">
        <v>168.0</v>
      </c>
      <c r="I29" s="1">
        <v>52.55</v>
      </c>
      <c r="J29" s="1">
        <v>52.57</v>
      </c>
      <c r="K29" s="1" t="s">
        <v>44</v>
      </c>
      <c r="L29" s="1">
        <v>84.0</v>
      </c>
      <c r="M29" s="1">
        <v>84.0</v>
      </c>
    </row>
    <row r="30">
      <c r="A30" s="1" t="s">
        <v>41</v>
      </c>
      <c r="B30" s="1" t="s">
        <v>42</v>
      </c>
      <c r="C30" s="1">
        <v>164.42</v>
      </c>
      <c r="D30" s="1">
        <v>170.01</v>
      </c>
      <c r="E30" s="1">
        <v>5.6</v>
      </c>
      <c r="F30" s="1">
        <v>0.0</v>
      </c>
      <c r="G30" s="1">
        <v>5.6</v>
      </c>
      <c r="H30" s="1">
        <v>160.0</v>
      </c>
      <c r="I30" s="1">
        <v>28.59</v>
      </c>
      <c r="J30" s="1">
        <v>28.59</v>
      </c>
      <c r="K30" s="1" t="s">
        <v>43</v>
      </c>
      <c r="L30" s="1">
        <v>-160.0</v>
      </c>
      <c r="M30" s="1">
        <v>0.0</v>
      </c>
    </row>
    <row r="31">
      <c r="A31" s="1" t="s">
        <v>41</v>
      </c>
      <c r="B31" s="1" t="s">
        <v>42</v>
      </c>
      <c r="C31" s="1">
        <v>170.05</v>
      </c>
      <c r="D31" s="1">
        <v>178.15</v>
      </c>
      <c r="E31" s="1">
        <v>8.1</v>
      </c>
      <c r="F31" s="1">
        <v>0.0</v>
      </c>
      <c r="G31" s="1">
        <v>8.1</v>
      </c>
      <c r="H31" s="1">
        <v>160.0</v>
      </c>
      <c r="I31" s="1">
        <v>19.76</v>
      </c>
      <c r="J31" s="1">
        <v>19.76</v>
      </c>
      <c r="K31" s="1" t="s">
        <v>43</v>
      </c>
      <c r="L31" s="1">
        <v>-160.0</v>
      </c>
      <c r="M31" s="1">
        <v>0.0</v>
      </c>
    </row>
    <row r="32">
      <c r="A32" s="1" t="s">
        <v>41</v>
      </c>
      <c r="B32" s="1" t="s">
        <v>42</v>
      </c>
      <c r="C32" s="1">
        <v>178.27</v>
      </c>
      <c r="D32" s="1">
        <v>187.71</v>
      </c>
      <c r="E32" s="1">
        <v>9.44</v>
      </c>
      <c r="F32" s="1">
        <v>0.0</v>
      </c>
      <c r="G32" s="1">
        <v>9.44</v>
      </c>
      <c r="H32" s="1">
        <v>160.0</v>
      </c>
      <c r="I32" s="1">
        <v>16.95</v>
      </c>
      <c r="J32" s="1">
        <v>16.95</v>
      </c>
      <c r="K32" s="1" t="s">
        <v>43</v>
      </c>
      <c r="L32" s="1">
        <v>-160.0</v>
      </c>
      <c r="M32" s="1">
        <v>0.0</v>
      </c>
    </row>
    <row r="33">
      <c r="A33" s="1" t="s">
        <v>41</v>
      </c>
      <c r="B33" s="1" t="s">
        <v>42</v>
      </c>
      <c r="C33" s="1">
        <v>187.79</v>
      </c>
      <c r="D33" s="1">
        <v>194.59</v>
      </c>
      <c r="E33" s="1">
        <v>6.8</v>
      </c>
      <c r="F33" s="1">
        <v>0.0</v>
      </c>
      <c r="G33" s="1">
        <v>6.8</v>
      </c>
      <c r="H33" s="1">
        <v>160.0</v>
      </c>
      <c r="I33" s="1">
        <v>23.55</v>
      </c>
      <c r="J33" s="1">
        <v>23.55</v>
      </c>
      <c r="K33" s="1" t="s">
        <v>43</v>
      </c>
      <c r="L33" s="1">
        <v>-160.0</v>
      </c>
      <c r="M33" s="1">
        <v>0.0</v>
      </c>
    </row>
    <row r="34">
      <c r="A34" s="1" t="s">
        <v>41</v>
      </c>
      <c r="B34" s="1" t="s">
        <v>42</v>
      </c>
      <c r="C34" s="1">
        <v>194.62</v>
      </c>
      <c r="D34" s="1">
        <v>203.53</v>
      </c>
      <c r="E34" s="1">
        <v>8.92</v>
      </c>
      <c r="F34" s="1">
        <v>0.0</v>
      </c>
      <c r="G34" s="1">
        <v>8.92</v>
      </c>
      <c r="H34" s="1">
        <v>160.0</v>
      </c>
      <c r="I34" s="1">
        <v>17.95</v>
      </c>
      <c r="J34" s="1">
        <v>17.95</v>
      </c>
      <c r="K34" s="1" t="s">
        <v>43</v>
      </c>
      <c r="L34" s="1">
        <v>-160.0</v>
      </c>
      <c r="M34" s="1">
        <v>0.0</v>
      </c>
    </row>
    <row r="35">
      <c r="A35" s="1" t="s">
        <v>41</v>
      </c>
      <c r="B35" s="1" t="s">
        <v>42</v>
      </c>
      <c r="C35" s="1">
        <v>203.55</v>
      </c>
      <c r="D35" s="1">
        <v>208.83</v>
      </c>
      <c r="E35" s="1">
        <v>5.28</v>
      </c>
      <c r="F35" s="1">
        <v>0.0</v>
      </c>
      <c r="G35" s="1">
        <v>5.28</v>
      </c>
      <c r="H35" s="1">
        <v>160.0</v>
      </c>
      <c r="I35" s="1">
        <v>30.33</v>
      </c>
      <c r="J35" s="1">
        <v>30.33</v>
      </c>
      <c r="K35" s="1" t="s">
        <v>43</v>
      </c>
      <c r="L35" s="1">
        <v>-160.0</v>
      </c>
      <c r="M35" s="1">
        <v>0.0</v>
      </c>
    </row>
    <row r="36">
      <c r="A36" s="1" t="s">
        <v>41</v>
      </c>
      <c r="B36" s="1" t="s">
        <v>42</v>
      </c>
      <c r="C36" s="1">
        <v>208.86</v>
      </c>
      <c r="D36" s="1">
        <v>216.96</v>
      </c>
      <c r="E36" s="1">
        <v>8.1</v>
      </c>
      <c r="F36" s="1">
        <v>0.0</v>
      </c>
      <c r="G36" s="1">
        <v>8.1</v>
      </c>
      <c r="H36" s="1">
        <v>160.0</v>
      </c>
      <c r="I36" s="1">
        <v>19.75</v>
      </c>
      <c r="J36" s="1">
        <v>19.75</v>
      </c>
      <c r="K36" s="1" t="s">
        <v>43</v>
      </c>
      <c r="L36" s="1">
        <v>-160.0</v>
      </c>
      <c r="M36" s="1">
        <v>0.0</v>
      </c>
    </row>
    <row r="37">
      <c r="A37" s="1" t="s">
        <v>41</v>
      </c>
      <c r="B37" s="1" t="s">
        <v>42</v>
      </c>
      <c r="C37" s="1">
        <v>217.1</v>
      </c>
      <c r="D37" s="1">
        <v>227.21</v>
      </c>
      <c r="E37" s="1">
        <v>10.11</v>
      </c>
      <c r="F37" s="1">
        <v>0.0</v>
      </c>
      <c r="G37" s="1">
        <v>10.11</v>
      </c>
      <c r="H37" s="1">
        <v>160.0</v>
      </c>
      <c r="I37" s="1">
        <v>15.82</v>
      </c>
      <c r="J37" s="1">
        <v>15.82</v>
      </c>
      <c r="K37" s="1" t="s">
        <v>43</v>
      </c>
      <c r="L37" s="1">
        <v>-160.0</v>
      </c>
      <c r="M37" s="1">
        <v>0.0</v>
      </c>
    </row>
    <row r="38">
      <c r="A38" s="1" t="s">
        <v>41</v>
      </c>
      <c r="B38" s="1" t="s">
        <v>42</v>
      </c>
      <c r="C38" s="1">
        <v>227.27</v>
      </c>
      <c r="D38" s="1">
        <v>234.59</v>
      </c>
      <c r="E38" s="1">
        <v>7.32</v>
      </c>
      <c r="F38" s="1">
        <v>0.0</v>
      </c>
      <c r="G38" s="1">
        <v>7.32</v>
      </c>
      <c r="H38" s="1">
        <v>160.0</v>
      </c>
      <c r="I38" s="1">
        <v>21.86</v>
      </c>
      <c r="J38" s="1">
        <v>21.86</v>
      </c>
      <c r="K38" s="1" t="s">
        <v>43</v>
      </c>
      <c r="L38" s="1">
        <v>-160.0</v>
      </c>
      <c r="M38" s="1">
        <v>0.0</v>
      </c>
    </row>
    <row r="39">
      <c r="A39" s="1" t="s">
        <v>41</v>
      </c>
      <c r="B39" s="1" t="s">
        <v>42</v>
      </c>
      <c r="C39" s="1">
        <v>234.65</v>
      </c>
      <c r="D39" s="1">
        <v>237.15</v>
      </c>
      <c r="E39" s="1">
        <v>2.51</v>
      </c>
      <c r="F39" s="1">
        <v>0.0</v>
      </c>
      <c r="G39" s="1">
        <v>2.5</v>
      </c>
      <c r="H39" s="1">
        <v>168.0</v>
      </c>
      <c r="I39" s="1">
        <v>67.04</v>
      </c>
      <c r="J39" s="1">
        <v>67.08</v>
      </c>
      <c r="K39" s="1" t="s">
        <v>44</v>
      </c>
      <c r="L39" s="1">
        <v>84.0</v>
      </c>
      <c r="M39" s="1">
        <v>84.0</v>
      </c>
    </row>
    <row r="40">
      <c r="A40" s="1" t="s">
        <v>41</v>
      </c>
      <c r="B40" s="1" t="s">
        <v>42</v>
      </c>
      <c r="C40" s="1">
        <v>237.65</v>
      </c>
      <c r="D40" s="1">
        <v>240.08</v>
      </c>
      <c r="E40" s="1">
        <v>2.43</v>
      </c>
      <c r="F40" s="1">
        <v>0.0</v>
      </c>
      <c r="G40" s="1">
        <v>2.43</v>
      </c>
      <c r="H40" s="1">
        <v>168.0</v>
      </c>
      <c r="I40" s="1">
        <v>68.99</v>
      </c>
      <c r="J40" s="1">
        <v>69.03</v>
      </c>
      <c r="K40" s="1" t="s">
        <v>44</v>
      </c>
      <c r="L40" s="1">
        <v>84.0</v>
      </c>
      <c r="M40" s="1">
        <v>84.0</v>
      </c>
    </row>
    <row r="41">
      <c r="A41" s="1" t="s">
        <v>41</v>
      </c>
      <c r="B41" s="1" t="s">
        <v>42</v>
      </c>
      <c r="C41" s="1">
        <v>240.79</v>
      </c>
      <c r="D41" s="1">
        <v>243.74</v>
      </c>
      <c r="E41" s="1">
        <v>2.96</v>
      </c>
      <c r="F41" s="1">
        <v>0.0</v>
      </c>
      <c r="G41" s="1">
        <v>2.96</v>
      </c>
      <c r="H41" s="1">
        <v>168.0</v>
      </c>
      <c r="I41" s="1">
        <v>56.79</v>
      </c>
      <c r="J41" s="1">
        <v>56.82</v>
      </c>
      <c r="K41" s="1" t="s">
        <v>44</v>
      </c>
      <c r="L41" s="1">
        <v>84.0</v>
      </c>
      <c r="M41" s="1">
        <v>84.0</v>
      </c>
    </row>
    <row r="42">
      <c r="A42" s="1" t="s">
        <v>41</v>
      </c>
      <c r="B42" s="1" t="s">
        <v>42</v>
      </c>
      <c r="C42" s="1">
        <v>243.96</v>
      </c>
      <c r="D42" s="1">
        <v>246.55</v>
      </c>
      <c r="E42" s="1">
        <v>2.59</v>
      </c>
      <c r="F42" s="1">
        <v>0.0</v>
      </c>
      <c r="G42" s="1">
        <v>2.59</v>
      </c>
      <c r="H42" s="1">
        <v>168.0</v>
      </c>
      <c r="I42" s="1">
        <v>64.83</v>
      </c>
      <c r="J42" s="1">
        <v>64.87</v>
      </c>
      <c r="K42" s="1" t="s">
        <v>44</v>
      </c>
      <c r="L42" s="1">
        <v>84.0</v>
      </c>
      <c r="M42" s="1">
        <v>84.0</v>
      </c>
    </row>
    <row r="43">
      <c r="A43" s="1" t="s">
        <v>41</v>
      </c>
      <c r="B43" s="1" t="s">
        <v>42</v>
      </c>
      <c r="C43" s="1">
        <v>246.82</v>
      </c>
      <c r="D43" s="1">
        <v>249.12</v>
      </c>
      <c r="E43" s="1">
        <v>2.3</v>
      </c>
      <c r="F43" s="1">
        <v>0.0</v>
      </c>
      <c r="G43" s="1">
        <v>2.3</v>
      </c>
      <c r="H43" s="1">
        <v>168.0</v>
      </c>
      <c r="I43" s="1">
        <v>73.13</v>
      </c>
      <c r="J43" s="1">
        <v>73.18</v>
      </c>
      <c r="K43" s="1" t="s">
        <v>44</v>
      </c>
      <c r="L43" s="1">
        <v>84.0</v>
      </c>
      <c r="M43" s="1">
        <v>84.0</v>
      </c>
    </row>
    <row r="44">
      <c r="A44" s="1" t="s">
        <v>41</v>
      </c>
      <c r="B44" s="1" t="s">
        <v>42</v>
      </c>
      <c r="C44" s="1">
        <v>249.36</v>
      </c>
      <c r="D44" s="1">
        <v>256.37</v>
      </c>
      <c r="E44" s="1">
        <v>7.01</v>
      </c>
      <c r="F44" s="1">
        <v>0.0</v>
      </c>
      <c r="G44" s="1">
        <v>7.01</v>
      </c>
      <c r="H44" s="1">
        <v>160.0</v>
      </c>
      <c r="I44" s="1">
        <v>22.81</v>
      </c>
      <c r="J44" s="1">
        <v>22.81</v>
      </c>
      <c r="K44" s="1" t="s">
        <v>43</v>
      </c>
      <c r="L44" s="1">
        <v>-160.0</v>
      </c>
      <c r="M44" s="1">
        <v>0.0</v>
      </c>
    </row>
    <row r="45">
      <c r="A45" s="1" t="s">
        <v>41</v>
      </c>
      <c r="B45" s="1" t="s">
        <v>42</v>
      </c>
      <c r="C45" s="1">
        <v>256.43</v>
      </c>
      <c r="D45" s="1">
        <v>263.02</v>
      </c>
      <c r="E45" s="1">
        <v>6.59</v>
      </c>
      <c r="F45" s="1">
        <v>0.0</v>
      </c>
      <c r="G45" s="1">
        <v>6.59</v>
      </c>
      <c r="H45" s="1">
        <v>160.0</v>
      </c>
      <c r="I45" s="1">
        <v>24.29</v>
      </c>
      <c r="J45" s="1">
        <v>24.29</v>
      </c>
      <c r="K45" s="1" t="s">
        <v>43</v>
      </c>
      <c r="L45" s="1">
        <v>-160.0</v>
      </c>
      <c r="M45" s="1">
        <v>0.0</v>
      </c>
    </row>
    <row r="46">
      <c r="A46" s="1" t="s">
        <v>41</v>
      </c>
      <c r="B46" s="1" t="s">
        <v>42</v>
      </c>
      <c r="C46" s="1">
        <v>263.11</v>
      </c>
      <c r="D46" s="1">
        <v>270.42</v>
      </c>
      <c r="E46" s="1">
        <v>7.32</v>
      </c>
      <c r="F46" s="1">
        <v>0.0</v>
      </c>
      <c r="G46" s="1">
        <v>7.32</v>
      </c>
      <c r="H46" s="1">
        <v>160.0</v>
      </c>
      <c r="I46" s="1">
        <v>21.87</v>
      </c>
      <c r="J46" s="1">
        <v>21.87</v>
      </c>
      <c r="K46" s="1" t="s">
        <v>43</v>
      </c>
      <c r="L46" s="1">
        <v>-160.0</v>
      </c>
      <c r="M46" s="1">
        <v>0.0</v>
      </c>
    </row>
    <row r="47">
      <c r="A47" s="1" t="s">
        <v>41</v>
      </c>
      <c r="B47" s="1" t="s">
        <v>42</v>
      </c>
      <c r="C47" s="1">
        <v>270.44</v>
      </c>
      <c r="D47" s="1">
        <v>277.3</v>
      </c>
      <c r="E47" s="1">
        <v>6.86</v>
      </c>
      <c r="F47" s="1">
        <v>0.0</v>
      </c>
      <c r="G47" s="1">
        <v>6.86</v>
      </c>
      <c r="H47" s="1">
        <v>160.0</v>
      </c>
      <c r="I47" s="1">
        <v>23.32</v>
      </c>
      <c r="J47" s="1">
        <v>23.32</v>
      </c>
      <c r="K47" s="1" t="s">
        <v>43</v>
      </c>
      <c r="L47" s="1">
        <v>-160.0</v>
      </c>
      <c r="M47" s="1">
        <v>0.0</v>
      </c>
    </row>
    <row r="48">
      <c r="A48" s="1" t="s">
        <v>41</v>
      </c>
      <c r="B48" s="1" t="s">
        <v>42</v>
      </c>
      <c r="C48" s="1">
        <v>277.31</v>
      </c>
      <c r="D48" s="1">
        <v>286.67</v>
      </c>
      <c r="E48" s="1">
        <v>9.36</v>
      </c>
      <c r="F48" s="1">
        <v>0.0</v>
      </c>
      <c r="G48" s="1">
        <v>9.36</v>
      </c>
      <c r="H48" s="1">
        <v>160.0</v>
      </c>
      <c r="I48" s="1">
        <v>17.09</v>
      </c>
      <c r="J48" s="1">
        <v>17.09</v>
      </c>
      <c r="K48" s="1" t="s">
        <v>43</v>
      </c>
      <c r="L48" s="1">
        <v>-160.0</v>
      </c>
      <c r="M48" s="1">
        <v>0.0</v>
      </c>
    </row>
    <row r="49">
      <c r="A49" s="1" t="s">
        <v>41</v>
      </c>
      <c r="B49" s="1" t="s">
        <v>42</v>
      </c>
      <c r="C49" s="1">
        <v>286.84</v>
      </c>
      <c r="D49" s="1">
        <v>293.85</v>
      </c>
      <c r="E49" s="1">
        <v>7.0</v>
      </c>
      <c r="F49" s="1">
        <v>0.0</v>
      </c>
      <c r="G49" s="1">
        <v>7.0</v>
      </c>
      <c r="H49" s="1">
        <v>160.0</v>
      </c>
      <c r="I49" s="1">
        <v>22.84</v>
      </c>
      <c r="J49" s="1">
        <v>22.84</v>
      </c>
      <c r="K49" s="1" t="s">
        <v>43</v>
      </c>
      <c r="L49" s="1">
        <v>-160.0</v>
      </c>
      <c r="M49" s="1">
        <v>0.0</v>
      </c>
    </row>
    <row r="50">
      <c r="A50" s="1" t="s">
        <v>41</v>
      </c>
      <c r="B50" s="1" t="s">
        <v>42</v>
      </c>
      <c r="C50" s="1">
        <v>294.12</v>
      </c>
      <c r="D50" s="1">
        <v>304.41</v>
      </c>
      <c r="E50" s="1">
        <v>10.29</v>
      </c>
      <c r="F50" s="1">
        <v>0.0</v>
      </c>
      <c r="G50" s="1">
        <v>10.29</v>
      </c>
      <c r="H50" s="1">
        <v>160.0</v>
      </c>
      <c r="I50" s="1">
        <v>15.54</v>
      </c>
      <c r="J50" s="1">
        <v>15.54</v>
      </c>
      <c r="K50" s="1" t="s">
        <v>43</v>
      </c>
      <c r="L50" s="1">
        <v>-160.0</v>
      </c>
      <c r="M50" s="1">
        <v>0.0</v>
      </c>
    </row>
    <row r="51">
      <c r="A51" s="1" t="s">
        <v>41</v>
      </c>
      <c r="B51" s="1" t="s">
        <v>42</v>
      </c>
      <c r="C51" s="1">
        <v>304.47</v>
      </c>
      <c r="D51" s="1">
        <v>310.12</v>
      </c>
      <c r="E51" s="1">
        <v>5.64</v>
      </c>
      <c r="F51" s="1">
        <v>0.0</v>
      </c>
      <c r="G51" s="1">
        <v>5.64</v>
      </c>
      <c r="H51" s="1">
        <v>160.0</v>
      </c>
      <c r="I51" s="1">
        <v>28.34</v>
      </c>
      <c r="J51" s="1">
        <v>28.34</v>
      </c>
      <c r="K51" s="1" t="s">
        <v>43</v>
      </c>
      <c r="L51" s="1">
        <v>-160.0</v>
      </c>
      <c r="M51" s="1">
        <v>0.0</v>
      </c>
    </row>
    <row r="52">
      <c r="A52" s="1" t="s">
        <v>41</v>
      </c>
      <c r="B52" s="1" t="s">
        <v>42</v>
      </c>
      <c r="C52" s="1">
        <v>310.24</v>
      </c>
      <c r="D52" s="1">
        <v>319.18</v>
      </c>
      <c r="E52" s="1">
        <v>8.94</v>
      </c>
      <c r="F52" s="1">
        <v>0.0</v>
      </c>
      <c r="G52" s="1">
        <v>8.94</v>
      </c>
      <c r="H52" s="1">
        <v>160.0</v>
      </c>
      <c r="I52" s="1">
        <v>17.89</v>
      </c>
      <c r="J52" s="1">
        <v>17.89</v>
      </c>
      <c r="K52" s="1" t="s">
        <v>43</v>
      </c>
      <c r="L52" s="1">
        <v>-160.0</v>
      </c>
      <c r="M52" s="1">
        <v>0.0</v>
      </c>
    </row>
    <row r="53">
      <c r="A53" s="1" t="s">
        <v>41</v>
      </c>
      <c r="B53" s="1" t="s">
        <v>42</v>
      </c>
      <c r="C53" s="1">
        <v>319.22</v>
      </c>
      <c r="D53" s="1">
        <v>321.46</v>
      </c>
      <c r="E53" s="1">
        <v>2.24</v>
      </c>
      <c r="F53" s="1">
        <v>0.0</v>
      </c>
      <c r="G53" s="1">
        <v>2.24</v>
      </c>
      <c r="H53" s="1">
        <v>168.0</v>
      </c>
      <c r="I53" s="1">
        <v>74.94</v>
      </c>
      <c r="J53" s="1">
        <v>74.98</v>
      </c>
      <c r="K53" s="1" t="s">
        <v>44</v>
      </c>
      <c r="L53" s="1">
        <v>84.0</v>
      </c>
      <c r="M53" s="1">
        <v>84.0</v>
      </c>
    </row>
    <row r="54">
      <c r="A54" s="1" t="s">
        <v>41</v>
      </c>
      <c r="B54" s="1" t="s">
        <v>42</v>
      </c>
      <c r="C54" s="1">
        <v>321.65</v>
      </c>
      <c r="D54" s="1">
        <v>324.71</v>
      </c>
      <c r="E54" s="1">
        <v>3.06</v>
      </c>
      <c r="F54" s="1">
        <v>0.0</v>
      </c>
      <c r="G54" s="1">
        <v>3.05</v>
      </c>
      <c r="H54" s="1">
        <v>168.0</v>
      </c>
      <c r="I54" s="1">
        <v>54.96</v>
      </c>
      <c r="J54" s="1">
        <v>54.99</v>
      </c>
      <c r="K54" s="1" t="s">
        <v>44</v>
      </c>
      <c r="L54" s="1">
        <v>84.0</v>
      </c>
      <c r="M54" s="1">
        <v>84.0</v>
      </c>
    </row>
    <row r="55">
      <c r="A55" s="1" t="s">
        <v>41</v>
      </c>
      <c r="B55" s="1" t="s">
        <v>42</v>
      </c>
      <c r="C55" s="1">
        <v>324.87</v>
      </c>
      <c r="D55" s="1">
        <v>327.77</v>
      </c>
      <c r="E55" s="1">
        <v>2.9</v>
      </c>
      <c r="F55" s="1">
        <v>0.0</v>
      </c>
      <c r="G55" s="1">
        <v>2.9</v>
      </c>
      <c r="H55" s="1">
        <v>168.0</v>
      </c>
      <c r="I55" s="1">
        <v>57.95</v>
      </c>
      <c r="J55" s="1">
        <v>57.98</v>
      </c>
      <c r="K55" s="1" t="s">
        <v>44</v>
      </c>
      <c r="L55" s="1">
        <v>84.0</v>
      </c>
      <c r="M55" s="1">
        <v>84.0</v>
      </c>
    </row>
    <row r="56">
      <c r="A56" s="1" t="s">
        <v>41</v>
      </c>
      <c r="B56" s="1" t="s">
        <v>42</v>
      </c>
      <c r="C56" s="1">
        <v>328.14</v>
      </c>
      <c r="D56" s="1">
        <v>330.94</v>
      </c>
      <c r="E56" s="1">
        <v>2.8</v>
      </c>
      <c r="F56" s="1">
        <v>0.0</v>
      </c>
      <c r="G56" s="1">
        <v>2.79</v>
      </c>
      <c r="H56" s="1">
        <v>168.0</v>
      </c>
      <c r="I56" s="1">
        <v>60.09</v>
      </c>
      <c r="J56" s="1">
        <v>60.13</v>
      </c>
      <c r="K56" s="1" t="s">
        <v>44</v>
      </c>
      <c r="L56" s="1">
        <v>84.0</v>
      </c>
      <c r="M56" s="1">
        <v>84.0</v>
      </c>
    </row>
    <row r="57">
      <c r="A57" s="1" t="s">
        <v>41</v>
      </c>
      <c r="B57" s="1" t="s">
        <v>42</v>
      </c>
      <c r="C57" s="1">
        <v>331.09</v>
      </c>
      <c r="D57" s="1">
        <v>333.93</v>
      </c>
      <c r="E57" s="1">
        <v>2.85</v>
      </c>
      <c r="F57" s="1">
        <v>0.0</v>
      </c>
      <c r="G57" s="1">
        <v>2.85</v>
      </c>
      <c r="H57" s="1">
        <v>168.0</v>
      </c>
      <c r="I57" s="1">
        <v>59.02</v>
      </c>
      <c r="J57" s="1">
        <v>59.05</v>
      </c>
      <c r="K57" s="1" t="s">
        <v>44</v>
      </c>
      <c r="L57" s="1">
        <v>84.0</v>
      </c>
      <c r="M57" s="1">
        <v>84.0</v>
      </c>
    </row>
    <row r="58">
      <c r="A58" s="1" t="s">
        <v>41</v>
      </c>
      <c r="B58" s="1" t="s">
        <v>42</v>
      </c>
      <c r="C58" s="1">
        <v>334.2</v>
      </c>
      <c r="D58" s="1">
        <v>342.82</v>
      </c>
      <c r="E58" s="1">
        <v>8.62</v>
      </c>
      <c r="F58" s="1">
        <v>0.0</v>
      </c>
      <c r="G58" s="1">
        <v>8.62</v>
      </c>
      <c r="H58" s="1">
        <v>160.0</v>
      </c>
      <c r="I58" s="1">
        <v>18.56</v>
      </c>
      <c r="J58" s="1">
        <v>18.56</v>
      </c>
      <c r="K58" s="1" t="s">
        <v>43</v>
      </c>
      <c r="L58" s="1">
        <v>-160.0</v>
      </c>
      <c r="M58" s="1">
        <v>0.0</v>
      </c>
    </row>
    <row r="59">
      <c r="A59" s="1" t="s">
        <v>41</v>
      </c>
      <c r="B59" s="1" t="s">
        <v>42</v>
      </c>
      <c r="C59" s="1">
        <v>342.88</v>
      </c>
      <c r="D59" s="1">
        <v>350.05</v>
      </c>
      <c r="E59" s="1">
        <v>7.17</v>
      </c>
      <c r="F59" s="1">
        <v>0.0</v>
      </c>
      <c r="G59" s="1">
        <v>7.17</v>
      </c>
      <c r="H59" s="1">
        <v>160.0</v>
      </c>
      <c r="I59" s="1">
        <v>22.3</v>
      </c>
      <c r="J59" s="1">
        <v>22.3</v>
      </c>
      <c r="K59" s="1" t="s">
        <v>43</v>
      </c>
      <c r="L59" s="1">
        <v>-160.0</v>
      </c>
      <c r="M59" s="1">
        <v>0.0</v>
      </c>
    </row>
    <row r="60">
      <c r="A60" s="1" t="s">
        <v>41</v>
      </c>
      <c r="B60" s="1" t="s">
        <v>42</v>
      </c>
      <c r="C60" s="1">
        <v>350.07</v>
      </c>
      <c r="D60" s="1">
        <v>361.3</v>
      </c>
      <c r="E60" s="1">
        <v>11.23</v>
      </c>
      <c r="F60" s="1">
        <v>0.0</v>
      </c>
      <c r="G60" s="1">
        <v>11.23</v>
      </c>
      <c r="H60" s="1">
        <v>160.0</v>
      </c>
      <c r="I60" s="1">
        <v>14.24</v>
      </c>
      <c r="J60" s="1">
        <v>14.24</v>
      </c>
      <c r="K60" s="1" t="s">
        <v>43</v>
      </c>
      <c r="L60" s="1">
        <v>-160.0</v>
      </c>
      <c r="M60" s="1">
        <v>0.0</v>
      </c>
    </row>
    <row r="61">
      <c r="A61" s="1" t="s">
        <v>41</v>
      </c>
      <c r="B61" s="1" t="s">
        <v>42</v>
      </c>
      <c r="C61" s="1">
        <v>361.35</v>
      </c>
      <c r="D61" s="1">
        <v>367.91</v>
      </c>
      <c r="E61" s="1">
        <v>6.57</v>
      </c>
      <c r="F61" s="1">
        <v>0.0</v>
      </c>
      <c r="G61" s="1">
        <v>6.57</v>
      </c>
      <c r="H61" s="1">
        <v>160.0</v>
      </c>
      <c r="I61" s="1">
        <v>24.37</v>
      </c>
      <c r="J61" s="1">
        <v>24.37</v>
      </c>
      <c r="K61" s="1" t="s">
        <v>43</v>
      </c>
      <c r="L61" s="1">
        <v>-160.0</v>
      </c>
      <c r="M61" s="1">
        <v>0.0</v>
      </c>
    </row>
    <row r="62">
      <c r="A62" s="1" t="s">
        <v>41</v>
      </c>
      <c r="B62" s="1" t="s">
        <v>42</v>
      </c>
      <c r="C62" s="1">
        <v>368.04</v>
      </c>
      <c r="D62" s="1">
        <v>377.07</v>
      </c>
      <c r="E62" s="1">
        <v>9.03</v>
      </c>
      <c r="F62" s="1">
        <v>0.0</v>
      </c>
      <c r="G62" s="1">
        <v>9.03</v>
      </c>
      <c r="H62" s="1">
        <v>160.0</v>
      </c>
      <c r="I62" s="1">
        <v>17.73</v>
      </c>
      <c r="J62" s="1">
        <v>17.73</v>
      </c>
      <c r="K62" s="1" t="s">
        <v>43</v>
      </c>
      <c r="L62" s="1">
        <v>-160.0</v>
      </c>
      <c r="M62" s="1">
        <v>0.0</v>
      </c>
    </row>
    <row r="63">
      <c r="A63" s="1" t="s">
        <v>41</v>
      </c>
      <c r="B63" s="1" t="s">
        <v>42</v>
      </c>
      <c r="C63" s="1">
        <v>377.2</v>
      </c>
      <c r="D63" s="1">
        <v>385.73</v>
      </c>
      <c r="E63" s="1">
        <v>8.53</v>
      </c>
      <c r="F63" s="1">
        <v>0.0</v>
      </c>
      <c r="G63" s="1">
        <v>8.53</v>
      </c>
      <c r="H63" s="1">
        <v>160.0</v>
      </c>
      <c r="I63" s="1">
        <v>18.75</v>
      </c>
      <c r="J63" s="1">
        <v>18.75</v>
      </c>
      <c r="K63" s="1" t="s">
        <v>43</v>
      </c>
      <c r="L63" s="1">
        <v>-160.0</v>
      </c>
      <c r="M63" s="1">
        <v>0.0</v>
      </c>
    </row>
    <row r="64">
      <c r="A64" s="1" t="s">
        <v>41</v>
      </c>
      <c r="B64" s="1" t="s">
        <v>42</v>
      </c>
      <c r="C64" s="1">
        <v>385.8</v>
      </c>
      <c r="D64" s="1">
        <v>393.07</v>
      </c>
      <c r="E64" s="1">
        <v>7.27</v>
      </c>
      <c r="F64" s="1">
        <v>0.0</v>
      </c>
      <c r="G64" s="1">
        <v>7.27</v>
      </c>
      <c r="H64" s="1">
        <v>160.0</v>
      </c>
      <c r="I64" s="1">
        <v>22.01</v>
      </c>
      <c r="J64" s="1">
        <v>22.01</v>
      </c>
      <c r="K64" s="1" t="s">
        <v>43</v>
      </c>
      <c r="L64" s="1">
        <v>-160.0</v>
      </c>
      <c r="M64" s="1">
        <v>0.0</v>
      </c>
    </row>
    <row r="65">
      <c r="A65" s="1" t="s">
        <v>41</v>
      </c>
      <c r="B65" s="1" t="s">
        <v>42</v>
      </c>
      <c r="C65" s="1">
        <v>393.33</v>
      </c>
      <c r="D65" s="1">
        <v>400.83</v>
      </c>
      <c r="E65" s="1">
        <v>7.49</v>
      </c>
      <c r="F65" s="1">
        <v>0.0</v>
      </c>
      <c r="G65" s="1">
        <v>7.49</v>
      </c>
      <c r="H65" s="1">
        <v>160.0</v>
      </c>
      <c r="I65" s="1">
        <v>21.35</v>
      </c>
      <c r="J65" s="1">
        <v>21.35</v>
      </c>
      <c r="K65" s="1" t="s">
        <v>43</v>
      </c>
      <c r="L65" s="1">
        <v>-160.0</v>
      </c>
      <c r="M65" s="1">
        <v>0.0</v>
      </c>
    </row>
    <row r="66">
      <c r="A66" s="1" t="s">
        <v>41</v>
      </c>
      <c r="B66" s="1" t="s">
        <v>42</v>
      </c>
      <c r="C66" s="1">
        <v>401.24</v>
      </c>
      <c r="D66" s="1">
        <v>408.45</v>
      </c>
      <c r="E66" s="1">
        <v>7.21</v>
      </c>
      <c r="F66" s="1">
        <v>0.0</v>
      </c>
      <c r="G66" s="1">
        <v>7.21</v>
      </c>
      <c r="H66" s="1">
        <v>160.0</v>
      </c>
      <c r="I66" s="1">
        <v>22.2</v>
      </c>
      <c r="J66" s="1">
        <v>22.2</v>
      </c>
      <c r="K66" s="1" t="s">
        <v>43</v>
      </c>
      <c r="L66" s="1">
        <v>-160.0</v>
      </c>
      <c r="M66" s="1">
        <v>0.0</v>
      </c>
    </row>
    <row r="67">
      <c r="A67" s="1" t="s">
        <v>41</v>
      </c>
      <c r="B67" s="1" t="s">
        <v>42</v>
      </c>
      <c r="C67" s="1">
        <v>408.55</v>
      </c>
      <c r="D67" s="1">
        <v>411.31</v>
      </c>
      <c r="E67" s="1">
        <v>2.76</v>
      </c>
      <c r="F67" s="1">
        <v>0.0</v>
      </c>
      <c r="G67" s="1">
        <v>2.76</v>
      </c>
      <c r="H67" s="1">
        <v>168.0</v>
      </c>
      <c r="I67" s="1">
        <v>60.9</v>
      </c>
      <c r="J67" s="1">
        <v>60.92</v>
      </c>
      <c r="K67" s="1" t="s">
        <v>44</v>
      </c>
      <c r="L67" s="1">
        <v>84.0</v>
      </c>
      <c r="M67" s="1">
        <v>84.0</v>
      </c>
    </row>
    <row r="68">
      <c r="A68" s="1" t="s">
        <v>41</v>
      </c>
      <c r="B68" s="1" t="s">
        <v>42</v>
      </c>
      <c r="C68" s="1">
        <v>411.88</v>
      </c>
      <c r="D68" s="1">
        <v>414.55</v>
      </c>
      <c r="E68" s="1">
        <v>2.67</v>
      </c>
      <c r="F68" s="1">
        <v>0.0</v>
      </c>
      <c r="G68" s="1">
        <v>2.67</v>
      </c>
      <c r="H68" s="1">
        <v>168.0</v>
      </c>
      <c r="I68" s="1">
        <v>62.92</v>
      </c>
      <c r="J68" s="1">
        <v>62.95</v>
      </c>
      <c r="K68" s="1" t="s">
        <v>44</v>
      </c>
      <c r="L68" s="1">
        <v>84.0</v>
      </c>
      <c r="M68" s="1">
        <v>84.0</v>
      </c>
    </row>
    <row r="69">
      <c r="A69" s="1" t="s">
        <v>41</v>
      </c>
      <c r="B69" s="1" t="s">
        <v>42</v>
      </c>
      <c r="C69" s="1">
        <v>414.72</v>
      </c>
      <c r="D69" s="1">
        <v>417.12</v>
      </c>
      <c r="E69" s="1">
        <v>2.4</v>
      </c>
      <c r="F69" s="1">
        <v>0.0</v>
      </c>
      <c r="G69" s="1">
        <v>2.4</v>
      </c>
      <c r="H69" s="1">
        <v>168.0</v>
      </c>
      <c r="I69" s="1">
        <v>70.09</v>
      </c>
      <c r="J69" s="1">
        <v>70.13</v>
      </c>
      <c r="K69" s="1" t="s">
        <v>44</v>
      </c>
      <c r="L69" s="1">
        <v>84.0</v>
      </c>
      <c r="M69" s="1">
        <v>84.0</v>
      </c>
    </row>
    <row r="70">
      <c r="A70" s="1" t="s">
        <v>41</v>
      </c>
      <c r="B70" s="1" t="s">
        <v>42</v>
      </c>
      <c r="C70" s="1">
        <v>417.4</v>
      </c>
      <c r="D70" s="1">
        <v>420.14</v>
      </c>
      <c r="E70" s="1">
        <v>2.74</v>
      </c>
      <c r="F70" s="1">
        <v>0.0</v>
      </c>
      <c r="G70" s="1">
        <v>2.74</v>
      </c>
      <c r="H70" s="1">
        <v>168.0</v>
      </c>
      <c r="I70" s="1">
        <v>61.37</v>
      </c>
      <c r="J70" s="1">
        <v>61.41</v>
      </c>
      <c r="K70" s="1" t="s">
        <v>44</v>
      </c>
      <c r="L70" s="1">
        <v>84.0</v>
      </c>
      <c r="M70" s="1">
        <v>84.0</v>
      </c>
    </row>
    <row r="71">
      <c r="A71" s="1" t="s">
        <v>41</v>
      </c>
      <c r="B71" s="1" t="s">
        <v>42</v>
      </c>
      <c r="C71" s="1">
        <v>420.24</v>
      </c>
      <c r="D71" s="1">
        <v>423.2</v>
      </c>
      <c r="E71" s="1">
        <v>2.96</v>
      </c>
      <c r="F71" s="1">
        <v>0.0</v>
      </c>
      <c r="G71" s="1">
        <v>2.96</v>
      </c>
      <c r="H71" s="1">
        <v>168.0</v>
      </c>
      <c r="I71" s="1">
        <v>56.68</v>
      </c>
      <c r="J71" s="1">
        <v>56.7</v>
      </c>
      <c r="K71" s="1" t="s">
        <v>44</v>
      </c>
      <c r="L71" s="1">
        <v>84.0</v>
      </c>
      <c r="M71" s="1">
        <v>84.0</v>
      </c>
    </row>
    <row r="72">
      <c r="A72" s="1" t="s">
        <v>41</v>
      </c>
      <c r="B72" s="1" t="s">
        <v>42</v>
      </c>
      <c r="C72" s="1">
        <v>423.41</v>
      </c>
      <c r="D72" s="1">
        <v>428.34</v>
      </c>
      <c r="E72" s="1">
        <v>4.93</v>
      </c>
      <c r="F72" s="1">
        <v>0.0</v>
      </c>
      <c r="G72" s="1">
        <v>4.93</v>
      </c>
      <c r="H72" s="1">
        <v>160.0</v>
      </c>
      <c r="I72" s="1">
        <v>32.44</v>
      </c>
      <c r="J72" s="1">
        <v>32.44</v>
      </c>
      <c r="K72" s="1" t="s">
        <v>43</v>
      </c>
      <c r="L72" s="1">
        <v>-160.0</v>
      </c>
      <c r="M72" s="1">
        <v>0.0</v>
      </c>
    </row>
    <row r="73">
      <c r="A73" s="1" t="s">
        <v>41</v>
      </c>
      <c r="B73" s="1" t="s">
        <v>42</v>
      </c>
      <c r="C73" s="1">
        <v>428.48</v>
      </c>
      <c r="D73" s="1">
        <v>436.25</v>
      </c>
      <c r="E73" s="1">
        <v>7.77</v>
      </c>
      <c r="F73" s="1">
        <v>0.0</v>
      </c>
      <c r="G73" s="1">
        <v>7.77</v>
      </c>
      <c r="H73" s="1">
        <v>160.0</v>
      </c>
      <c r="I73" s="1">
        <v>20.6</v>
      </c>
      <c r="J73" s="1">
        <v>20.6</v>
      </c>
      <c r="K73" s="1" t="s">
        <v>43</v>
      </c>
      <c r="L73" s="1">
        <v>-160.0</v>
      </c>
      <c r="M73" s="1">
        <v>0.0</v>
      </c>
    </row>
    <row r="74">
      <c r="A74" s="1" t="s">
        <v>41</v>
      </c>
      <c r="B74" s="1" t="s">
        <v>42</v>
      </c>
      <c r="C74" s="1">
        <v>436.41</v>
      </c>
      <c r="D74" s="1">
        <v>444.07</v>
      </c>
      <c r="E74" s="1">
        <v>7.65</v>
      </c>
      <c r="F74" s="1">
        <v>0.0</v>
      </c>
      <c r="G74" s="1">
        <v>7.65</v>
      </c>
      <c r="H74" s="1">
        <v>160.0</v>
      </c>
      <c r="I74" s="1">
        <v>20.9</v>
      </c>
      <c r="J74" s="1">
        <v>20.9</v>
      </c>
      <c r="K74" s="1" t="s">
        <v>43</v>
      </c>
      <c r="L74" s="1">
        <v>-160.0</v>
      </c>
      <c r="M74" s="1">
        <v>0.0</v>
      </c>
    </row>
    <row r="75">
      <c r="A75" s="1" t="s">
        <v>41</v>
      </c>
      <c r="B75" s="1" t="s">
        <v>42</v>
      </c>
      <c r="C75" s="1">
        <v>444.11</v>
      </c>
      <c r="D75" s="1">
        <v>451.92</v>
      </c>
      <c r="E75" s="1">
        <v>7.81</v>
      </c>
      <c r="F75" s="1">
        <v>0.0</v>
      </c>
      <c r="G75" s="1">
        <v>7.81</v>
      </c>
      <c r="H75" s="1">
        <v>160.0</v>
      </c>
      <c r="I75" s="1">
        <v>20.48</v>
      </c>
      <c r="J75" s="1">
        <v>20.48</v>
      </c>
      <c r="K75" s="1" t="s">
        <v>43</v>
      </c>
      <c r="L75" s="1">
        <v>-160.0</v>
      </c>
      <c r="M75" s="1">
        <v>0.0</v>
      </c>
    </row>
    <row r="76">
      <c r="A76" s="1" t="s">
        <v>41</v>
      </c>
      <c r="B76" s="1" t="s">
        <v>42</v>
      </c>
      <c r="C76" s="1">
        <v>452.21</v>
      </c>
      <c r="D76" s="1">
        <v>459.72</v>
      </c>
      <c r="E76" s="1">
        <v>7.51</v>
      </c>
      <c r="F76" s="1">
        <v>0.0</v>
      </c>
      <c r="G76" s="1">
        <v>7.51</v>
      </c>
      <c r="H76" s="1">
        <v>160.0</v>
      </c>
      <c r="I76" s="1">
        <v>21.31</v>
      </c>
      <c r="J76" s="1">
        <v>21.31</v>
      </c>
      <c r="K76" s="1" t="s">
        <v>43</v>
      </c>
      <c r="L76" s="1">
        <v>-160.0</v>
      </c>
      <c r="M76" s="1">
        <v>0.0</v>
      </c>
    </row>
    <row r="77">
      <c r="A77" s="1" t="s">
        <v>41</v>
      </c>
      <c r="B77" s="1" t="s">
        <v>42</v>
      </c>
      <c r="C77" s="1">
        <v>459.83</v>
      </c>
      <c r="D77" s="1">
        <v>467.7</v>
      </c>
      <c r="E77" s="1">
        <v>7.87</v>
      </c>
      <c r="F77" s="1">
        <v>0.0</v>
      </c>
      <c r="G77" s="1">
        <v>7.87</v>
      </c>
      <c r="H77" s="1">
        <v>160.0</v>
      </c>
      <c r="I77" s="1">
        <v>20.32</v>
      </c>
      <c r="J77" s="1">
        <v>20.32</v>
      </c>
      <c r="K77" s="1" t="s">
        <v>43</v>
      </c>
      <c r="L77" s="1">
        <v>-160.0</v>
      </c>
      <c r="M77" s="1">
        <v>0.0</v>
      </c>
    </row>
    <row r="78">
      <c r="A78" s="1" t="s">
        <v>41</v>
      </c>
      <c r="B78" s="1" t="s">
        <v>42</v>
      </c>
      <c r="C78" s="1">
        <v>468.22</v>
      </c>
      <c r="D78" s="1">
        <v>473.69</v>
      </c>
      <c r="E78" s="1">
        <v>5.46</v>
      </c>
      <c r="F78" s="1">
        <v>0.0</v>
      </c>
      <c r="G78" s="1">
        <v>5.46</v>
      </c>
      <c r="H78" s="1">
        <v>160.0</v>
      </c>
      <c r="I78" s="1">
        <v>29.29</v>
      </c>
      <c r="J78" s="1">
        <v>29.29</v>
      </c>
      <c r="K78" s="1" t="s">
        <v>43</v>
      </c>
      <c r="L78" s="1">
        <v>-160.0</v>
      </c>
      <c r="M78" s="1">
        <v>0.0</v>
      </c>
    </row>
    <row r="79">
      <c r="A79" s="1" t="s">
        <v>41</v>
      </c>
      <c r="B79" s="1" t="s">
        <v>42</v>
      </c>
      <c r="C79" s="1">
        <v>473.7</v>
      </c>
      <c r="D79" s="1">
        <v>479.88</v>
      </c>
      <c r="E79" s="1">
        <v>6.17</v>
      </c>
      <c r="F79" s="1">
        <v>0.0</v>
      </c>
      <c r="G79" s="1">
        <v>6.17</v>
      </c>
      <c r="H79" s="1">
        <v>160.0</v>
      </c>
      <c r="I79" s="1">
        <v>25.91</v>
      </c>
      <c r="J79" s="1">
        <v>25.91</v>
      </c>
      <c r="K79" s="1" t="s">
        <v>43</v>
      </c>
      <c r="L79" s="1">
        <v>-160.0</v>
      </c>
      <c r="M79" s="1">
        <v>0.0</v>
      </c>
    </row>
    <row r="80">
      <c r="A80" s="1" t="s">
        <v>41</v>
      </c>
      <c r="B80" s="1" t="s">
        <v>42</v>
      </c>
      <c r="C80" s="1">
        <v>479.94</v>
      </c>
      <c r="D80" s="1">
        <v>485.02</v>
      </c>
      <c r="E80" s="1">
        <v>5.09</v>
      </c>
      <c r="F80" s="1">
        <v>0.0</v>
      </c>
      <c r="G80" s="1">
        <v>5.09</v>
      </c>
      <c r="H80" s="1">
        <v>160.0</v>
      </c>
      <c r="I80" s="1">
        <v>31.45</v>
      </c>
      <c r="J80" s="1">
        <v>31.45</v>
      </c>
      <c r="K80" s="1" t="s">
        <v>43</v>
      </c>
      <c r="L80" s="1">
        <v>-160.0</v>
      </c>
      <c r="M80" s="1">
        <v>0.0</v>
      </c>
    </row>
    <row r="81">
      <c r="A81" s="1" t="s">
        <v>41</v>
      </c>
      <c r="B81" s="1" t="s">
        <v>42</v>
      </c>
      <c r="C81" s="1">
        <v>485.07</v>
      </c>
      <c r="D81" s="1">
        <v>487.81</v>
      </c>
      <c r="E81" s="1">
        <v>2.74</v>
      </c>
      <c r="F81" s="1">
        <v>0.0</v>
      </c>
      <c r="G81" s="1">
        <v>2.74</v>
      </c>
      <c r="H81" s="1">
        <v>168.0</v>
      </c>
      <c r="I81" s="1">
        <v>61.3</v>
      </c>
      <c r="J81" s="1">
        <v>61.33</v>
      </c>
      <c r="K81" s="1" t="s">
        <v>44</v>
      </c>
      <c r="L81" s="1">
        <v>84.0</v>
      </c>
      <c r="M81" s="1">
        <v>84.0</v>
      </c>
    </row>
    <row r="82">
      <c r="A82" s="1" t="s">
        <v>41</v>
      </c>
      <c r="B82" s="1" t="s">
        <v>42</v>
      </c>
      <c r="C82" s="1">
        <v>488.32</v>
      </c>
      <c r="D82" s="1">
        <v>491.35</v>
      </c>
      <c r="E82" s="1">
        <v>3.03</v>
      </c>
      <c r="F82" s="1">
        <v>0.0</v>
      </c>
      <c r="G82" s="1">
        <v>3.02</v>
      </c>
      <c r="H82" s="1">
        <v>168.0</v>
      </c>
      <c r="I82" s="1">
        <v>55.52</v>
      </c>
      <c r="J82" s="1">
        <v>55.55</v>
      </c>
      <c r="K82" s="1" t="s">
        <v>44</v>
      </c>
      <c r="L82" s="1">
        <v>84.0</v>
      </c>
      <c r="M82" s="1">
        <v>84.0</v>
      </c>
    </row>
    <row r="83">
      <c r="A83" s="1" t="s">
        <v>41</v>
      </c>
      <c r="B83" s="1" t="s">
        <v>42</v>
      </c>
      <c r="C83" s="1">
        <v>491.47</v>
      </c>
      <c r="D83" s="1">
        <v>493.94</v>
      </c>
      <c r="E83" s="1">
        <v>2.48</v>
      </c>
      <c r="F83" s="1">
        <v>0.0</v>
      </c>
      <c r="G83" s="1">
        <v>2.48</v>
      </c>
      <c r="H83" s="1">
        <v>168.0</v>
      </c>
      <c r="I83" s="1">
        <v>67.82</v>
      </c>
      <c r="J83" s="1">
        <v>67.86</v>
      </c>
      <c r="K83" s="1" t="s">
        <v>44</v>
      </c>
      <c r="L83" s="1">
        <v>84.0</v>
      </c>
      <c r="M83" s="1">
        <v>84.0</v>
      </c>
    </row>
    <row r="84">
      <c r="A84" s="1" t="s">
        <v>41</v>
      </c>
      <c r="B84" s="1" t="s">
        <v>42</v>
      </c>
      <c r="C84" s="1">
        <v>494.17</v>
      </c>
      <c r="D84" s="1">
        <v>496.56</v>
      </c>
      <c r="E84" s="1">
        <v>2.39</v>
      </c>
      <c r="F84" s="1">
        <v>0.0</v>
      </c>
      <c r="G84" s="1">
        <v>2.39</v>
      </c>
      <c r="H84" s="1">
        <v>168.0</v>
      </c>
      <c r="I84" s="1">
        <v>70.31</v>
      </c>
      <c r="J84" s="1">
        <v>70.36</v>
      </c>
      <c r="K84" s="1" t="s">
        <v>44</v>
      </c>
      <c r="L84" s="1">
        <v>84.0</v>
      </c>
      <c r="M84" s="1">
        <v>84.0</v>
      </c>
    </row>
    <row r="85">
      <c r="A85" s="1" t="s">
        <v>41</v>
      </c>
      <c r="B85" s="1" t="s">
        <v>42</v>
      </c>
      <c r="C85" s="1">
        <v>496.67</v>
      </c>
      <c r="D85" s="1">
        <v>499.27</v>
      </c>
      <c r="E85" s="1">
        <v>2.6</v>
      </c>
      <c r="F85" s="1">
        <v>0.0</v>
      </c>
      <c r="G85" s="1">
        <v>2.6</v>
      </c>
      <c r="H85" s="1">
        <v>168.0</v>
      </c>
      <c r="I85" s="1">
        <v>64.58</v>
      </c>
      <c r="J85" s="1">
        <v>64.61</v>
      </c>
      <c r="K85" s="1" t="s">
        <v>44</v>
      </c>
      <c r="L85" s="1">
        <v>84.0</v>
      </c>
      <c r="M85" s="1">
        <v>84.0</v>
      </c>
    </row>
    <row r="86">
      <c r="A86" s="1" t="s">
        <v>41</v>
      </c>
      <c r="B86" s="1" t="s">
        <v>42</v>
      </c>
      <c r="C86" s="1">
        <v>499.5</v>
      </c>
      <c r="D86" s="1">
        <v>508.02</v>
      </c>
      <c r="E86" s="1">
        <v>8.52</v>
      </c>
      <c r="F86" s="1">
        <v>0.0</v>
      </c>
      <c r="G86" s="1">
        <v>8.52</v>
      </c>
      <c r="H86" s="1">
        <v>160.0</v>
      </c>
      <c r="I86" s="1">
        <v>18.77</v>
      </c>
      <c r="J86" s="1">
        <v>18.77</v>
      </c>
      <c r="K86" s="1" t="s">
        <v>43</v>
      </c>
      <c r="L86" s="1">
        <v>-160.0</v>
      </c>
      <c r="M86" s="1">
        <v>0.0</v>
      </c>
    </row>
    <row r="87">
      <c r="A87" s="1" t="s">
        <v>41</v>
      </c>
      <c r="B87" s="1" t="s">
        <v>42</v>
      </c>
      <c r="C87" s="1">
        <v>508.06</v>
      </c>
      <c r="D87" s="1">
        <v>514.6</v>
      </c>
      <c r="E87" s="1">
        <v>6.54</v>
      </c>
      <c r="F87" s="1">
        <v>0.0</v>
      </c>
      <c r="G87" s="1">
        <v>6.54</v>
      </c>
      <c r="H87" s="1">
        <v>160.0</v>
      </c>
      <c r="I87" s="1">
        <v>24.46</v>
      </c>
      <c r="J87" s="1">
        <v>24.46</v>
      </c>
      <c r="K87" s="1" t="s">
        <v>43</v>
      </c>
      <c r="L87" s="1">
        <v>-160.0</v>
      </c>
      <c r="M87" s="1">
        <v>0.0</v>
      </c>
    </row>
    <row r="88">
      <c r="A88" s="1" t="s">
        <v>41</v>
      </c>
      <c r="B88" s="1" t="s">
        <v>42</v>
      </c>
      <c r="C88" s="1">
        <v>514.64</v>
      </c>
      <c r="D88" s="1">
        <v>523.36</v>
      </c>
      <c r="E88" s="1">
        <v>8.72</v>
      </c>
      <c r="F88" s="1">
        <v>0.0</v>
      </c>
      <c r="G88" s="1">
        <v>8.72</v>
      </c>
      <c r="H88" s="1">
        <v>160.0</v>
      </c>
      <c r="I88" s="1">
        <v>18.35</v>
      </c>
      <c r="J88" s="1">
        <v>18.35</v>
      </c>
      <c r="K88" s="1" t="s">
        <v>43</v>
      </c>
      <c r="L88" s="1">
        <v>-160.0</v>
      </c>
      <c r="M88" s="1">
        <v>0.0</v>
      </c>
    </row>
    <row r="89">
      <c r="A89" s="1" t="s">
        <v>41</v>
      </c>
      <c r="B89" s="1" t="s">
        <v>42</v>
      </c>
      <c r="C89" s="1">
        <v>523.46</v>
      </c>
      <c r="D89" s="1">
        <v>529.64</v>
      </c>
      <c r="E89" s="1">
        <v>6.18</v>
      </c>
      <c r="F89" s="1">
        <v>0.0</v>
      </c>
      <c r="G89" s="1">
        <v>6.18</v>
      </c>
      <c r="H89" s="1">
        <v>160.0</v>
      </c>
      <c r="I89" s="1">
        <v>25.89</v>
      </c>
      <c r="J89" s="1">
        <v>25.89</v>
      </c>
      <c r="K89" s="1" t="s">
        <v>43</v>
      </c>
      <c r="L89" s="1">
        <v>-160.0</v>
      </c>
      <c r="M89" s="1">
        <v>0.0</v>
      </c>
    </row>
    <row r="90">
      <c r="A90" s="1" t="s">
        <v>41</v>
      </c>
      <c r="B90" s="1" t="s">
        <v>42</v>
      </c>
      <c r="C90" s="1">
        <v>529.89</v>
      </c>
      <c r="D90" s="1">
        <v>536.17</v>
      </c>
      <c r="E90" s="1">
        <v>6.28</v>
      </c>
      <c r="F90" s="1">
        <v>0.0</v>
      </c>
      <c r="G90" s="1">
        <v>6.28</v>
      </c>
      <c r="H90" s="1">
        <v>160.0</v>
      </c>
      <c r="I90" s="1">
        <v>25.46</v>
      </c>
      <c r="J90" s="1">
        <v>25.46</v>
      </c>
      <c r="K90" s="1" t="s">
        <v>43</v>
      </c>
      <c r="L90" s="1">
        <v>-160.0</v>
      </c>
      <c r="M90" s="1">
        <v>0.0</v>
      </c>
    </row>
    <row r="91">
      <c r="A91" s="1" t="s">
        <v>41</v>
      </c>
      <c r="B91" s="1" t="s">
        <v>42</v>
      </c>
      <c r="C91" s="1">
        <v>536.23</v>
      </c>
      <c r="D91" s="1">
        <v>545.45</v>
      </c>
      <c r="E91" s="1">
        <v>9.22</v>
      </c>
      <c r="F91" s="1">
        <v>0.0</v>
      </c>
      <c r="G91" s="1">
        <v>9.22</v>
      </c>
      <c r="H91" s="1">
        <v>160.0</v>
      </c>
      <c r="I91" s="1">
        <v>17.36</v>
      </c>
      <c r="J91" s="1">
        <v>17.36</v>
      </c>
      <c r="K91" s="1" t="s">
        <v>43</v>
      </c>
      <c r="L91" s="1">
        <v>-160.0</v>
      </c>
      <c r="M91" s="1">
        <v>0.0</v>
      </c>
    </row>
    <row r="92">
      <c r="A92" s="1" t="s">
        <v>41</v>
      </c>
      <c r="B92" s="1" t="s">
        <v>42</v>
      </c>
      <c r="C92" s="1">
        <v>545.7</v>
      </c>
      <c r="D92" s="1">
        <v>553.08</v>
      </c>
      <c r="E92" s="1">
        <v>7.38</v>
      </c>
      <c r="F92" s="1">
        <v>0.0</v>
      </c>
      <c r="G92" s="1">
        <v>7.38</v>
      </c>
      <c r="H92" s="1">
        <v>160.0</v>
      </c>
      <c r="I92" s="1">
        <v>21.67</v>
      </c>
      <c r="J92" s="1">
        <v>21.67</v>
      </c>
      <c r="K92" s="1" t="s">
        <v>43</v>
      </c>
      <c r="L92" s="1">
        <v>-160.0</v>
      </c>
      <c r="M92" s="1">
        <v>0.0</v>
      </c>
    </row>
    <row r="93">
      <c r="A93" s="1" t="s">
        <v>41</v>
      </c>
      <c r="B93" s="1" t="s">
        <v>42</v>
      </c>
      <c r="C93" s="1">
        <v>553.1</v>
      </c>
      <c r="D93" s="1">
        <v>561.87</v>
      </c>
      <c r="E93" s="1">
        <v>8.77</v>
      </c>
      <c r="F93" s="1">
        <v>0.0</v>
      </c>
      <c r="G93" s="1">
        <v>8.77</v>
      </c>
      <c r="H93" s="1">
        <v>160.0</v>
      </c>
      <c r="I93" s="1">
        <v>18.25</v>
      </c>
      <c r="J93" s="1">
        <v>18.25</v>
      </c>
      <c r="K93" s="1" t="s">
        <v>43</v>
      </c>
      <c r="L93" s="1">
        <v>-160.0</v>
      </c>
      <c r="M93" s="1">
        <v>0.0</v>
      </c>
    </row>
    <row r="94">
      <c r="A94" s="1" t="s">
        <v>41</v>
      </c>
      <c r="B94" s="1" t="s">
        <v>42</v>
      </c>
      <c r="C94" s="1">
        <v>562.02</v>
      </c>
      <c r="D94" s="1">
        <v>569.8</v>
      </c>
      <c r="E94" s="1">
        <v>7.78</v>
      </c>
      <c r="F94" s="1">
        <v>0.0</v>
      </c>
      <c r="G94" s="1">
        <v>7.78</v>
      </c>
      <c r="H94" s="1">
        <v>160.0</v>
      </c>
      <c r="I94" s="1">
        <v>20.57</v>
      </c>
      <c r="J94" s="1">
        <v>20.57</v>
      </c>
      <c r="K94" s="1" t="s">
        <v>43</v>
      </c>
      <c r="L94" s="1">
        <v>-160.0</v>
      </c>
      <c r="M94" s="1">
        <v>0.0</v>
      </c>
    </row>
    <row r="95">
      <c r="A95" s="1" t="s">
        <v>41</v>
      </c>
      <c r="B95" s="1" t="s">
        <v>42</v>
      </c>
      <c r="C95" s="1">
        <v>569.9</v>
      </c>
      <c r="D95" s="1">
        <v>572.18</v>
      </c>
      <c r="E95" s="1">
        <v>2.28</v>
      </c>
      <c r="F95" s="1">
        <v>0.0</v>
      </c>
      <c r="G95" s="1">
        <v>2.28</v>
      </c>
      <c r="H95" s="1">
        <v>168.0</v>
      </c>
      <c r="I95" s="1">
        <v>73.58</v>
      </c>
      <c r="J95" s="1">
        <v>73.62</v>
      </c>
      <c r="K95" s="1" t="s">
        <v>44</v>
      </c>
      <c r="L95" s="1">
        <v>84.0</v>
      </c>
      <c r="M95" s="1">
        <v>84.0</v>
      </c>
    </row>
    <row r="96">
      <c r="A96" s="1" t="s">
        <v>41</v>
      </c>
      <c r="B96" s="1" t="s">
        <v>42</v>
      </c>
      <c r="C96" s="1">
        <v>572.83</v>
      </c>
      <c r="D96" s="1">
        <v>575.69</v>
      </c>
      <c r="E96" s="1">
        <v>2.86</v>
      </c>
      <c r="F96" s="1">
        <v>0.0</v>
      </c>
      <c r="G96" s="1">
        <v>2.86</v>
      </c>
      <c r="H96" s="1">
        <v>168.0</v>
      </c>
      <c r="I96" s="1">
        <v>58.78</v>
      </c>
      <c r="J96" s="1">
        <v>58.81</v>
      </c>
      <c r="K96" s="1" t="s">
        <v>44</v>
      </c>
      <c r="L96" s="1">
        <v>84.0</v>
      </c>
      <c r="M96" s="1">
        <v>84.0</v>
      </c>
    </row>
    <row r="97">
      <c r="A97" s="1" t="s">
        <v>41</v>
      </c>
      <c r="B97" s="1" t="s">
        <v>42</v>
      </c>
      <c r="C97" s="1">
        <v>575.87</v>
      </c>
      <c r="D97" s="1">
        <v>578.3</v>
      </c>
      <c r="E97" s="1">
        <v>2.43</v>
      </c>
      <c r="F97" s="1">
        <v>0.0</v>
      </c>
      <c r="G97" s="1">
        <v>2.43</v>
      </c>
      <c r="H97" s="1">
        <v>168.0</v>
      </c>
      <c r="I97" s="1">
        <v>69.05</v>
      </c>
      <c r="J97" s="1">
        <v>69.08</v>
      </c>
      <c r="K97" s="1" t="s">
        <v>44</v>
      </c>
      <c r="L97" s="1">
        <v>84.0</v>
      </c>
      <c r="M97" s="1">
        <v>84.0</v>
      </c>
    </row>
    <row r="98">
      <c r="A98" s="1" t="s">
        <v>41</v>
      </c>
      <c r="B98" s="1" t="s">
        <v>42</v>
      </c>
      <c r="C98" s="1">
        <v>578.57</v>
      </c>
      <c r="D98" s="1">
        <v>581.52</v>
      </c>
      <c r="E98" s="1">
        <v>2.95</v>
      </c>
      <c r="F98" s="1">
        <v>0.0</v>
      </c>
      <c r="G98" s="1">
        <v>2.95</v>
      </c>
      <c r="H98" s="1">
        <v>168.0</v>
      </c>
      <c r="I98" s="1">
        <v>56.89</v>
      </c>
      <c r="J98" s="1">
        <v>56.91</v>
      </c>
      <c r="K98" s="1" t="s">
        <v>44</v>
      </c>
      <c r="L98" s="1">
        <v>84.0</v>
      </c>
      <c r="M98" s="1">
        <v>84.0</v>
      </c>
    </row>
    <row r="99">
      <c r="A99" s="1" t="s">
        <v>41</v>
      </c>
      <c r="B99" s="1" t="s">
        <v>42</v>
      </c>
      <c r="C99" s="1">
        <v>581.9</v>
      </c>
      <c r="D99" s="1">
        <v>584.63</v>
      </c>
      <c r="E99" s="1">
        <v>2.73</v>
      </c>
      <c r="F99" s="1">
        <v>0.0</v>
      </c>
      <c r="G99" s="1">
        <v>2.73</v>
      </c>
      <c r="H99" s="1">
        <v>168.0</v>
      </c>
      <c r="I99" s="1">
        <v>61.59</v>
      </c>
      <c r="J99" s="1">
        <v>61.62</v>
      </c>
      <c r="K99" s="1" t="s">
        <v>44</v>
      </c>
      <c r="L99" s="1">
        <v>84.0</v>
      </c>
      <c r="M99" s="1">
        <v>84.0</v>
      </c>
    </row>
    <row r="100">
      <c r="A100" s="1" t="s">
        <v>41</v>
      </c>
      <c r="B100" s="1" t="s">
        <v>42</v>
      </c>
      <c r="C100" s="1">
        <v>584.91</v>
      </c>
      <c r="D100" s="1">
        <v>591.53</v>
      </c>
      <c r="E100" s="1">
        <v>6.62</v>
      </c>
      <c r="F100" s="1">
        <v>0.0</v>
      </c>
      <c r="G100" s="1">
        <v>6.62</v>
      </c>
      <c r="H100" s="1">
        <v>160.0</v>
      </c>
      <c r="I100" s="1">
        <v>24.17</v>
      </c>
      <c r="J100" s="1">
        <v>24.17</v>
      </c>
      <c r="K100" s="1" t="s">
        <v>43</v>
      </c>
      <c r="L100" s="1">
        <v>-160.0</v>
      </c>
      <c r="M100" s="1">
        <v>0.0</v>
      </c>
    </row>
    <row r="101">
      <c r="A101" s="1" t="s">
        <v>41</v>
      </c>
      <c r="B101" s="1" t="s">
        <v>42</v>
      </c>
      <c r="C101" s="1">
        <v>591.59</v>
      </c>
      <c r="D101" s="1">
        <v>599.89</v>
      </c>
      <c r="E101" s="1">
        <v>8.3</v>
      </c>
      <c r="F101" s="1">
        <v>0.0</v>
      </c>
      <c r="G101" s="1">
        <v>8.3</v>
      </c>
      <c r="H101" s="1">
        <v>160.0</v>
      </c>
      <c r="I101" s="1">
        <v>19.28</v>
      </c>
      <c r="J101" s="1">
        <v>19.28</v>
      </c>
      <c r="K101" s="1" t="s">
        <v>43</v>
      </c>
      <c r="L101" s="1">
        <v>-160.0</v>
      </c>
      <c r="M101" s="1">
        <v>0.0</v>
      </c>
    </row>
    <row r="105">
      <c r="A105" s="77" t="s">
        <v>45</v>
      </c>
    </row>
    <row r="106">
      <c r="A106" s="78" t="s">
        <v>46</v>
      </c>
      <c r="B106" s="79"/>
      <c r="C106" s="79"/>
      <c r="D106" s="79"/>
      <c r="E106" s="80">
        <f t="shared" ref="E106:J106" si="1">SUMIF($K$2:$K$103,"superdense",E1:E103)</f>
        <v>125.62</v>
      </c>
      <c r="F106" s="80">
        <f t="shared" si="1"/>
        <v>0</v>
      </c>
      <c r="G106" s="80">
        <f t="shared" si="1"/>
        <v>125.57</v>
      </c>
      <c r="H106" s="80">
        <f t="shared" si="1"/>
        <v>5824</v>
      </c>
      <c r="I106" s="80">
        <f t="shared" si="1"/>
        <v>1949.6</v>
      </c>
      <c r="J106" s="80">
        <f t="shared" si="1"/>
        <v>1950.59</v>
      </c>
      <c r="K106" s="80"/>
      <c r="L106" s="80">
        <f>IFERROR(__xludf.DUMMYFUNCTION("SUM(FILTER(L$1:L$103,$K$1:$K$103=""superdense""))"),2940.0)</f>
        <v>2940</v>
      </c>
      <c r="M106" s="80">
        <f>IFERROR(__xludf.DUMMYFUNCTION("SUM(FILTER(M1:M103,$K$1:$K$103=""superdense""))"),2940.0)</f>
        <v>2940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2.676571429</v>
      </c>
      <c r="F107" s="80">
        <f t="shared" ref="F107:J107" si="2">AVERAGEIF($K$2:$K$103,"superdense",F2:F103)</f>
        <v>0</v>
      </c>
      <c r="G107" s="80">
        <f t="shared" si="2"/>
        <v>2.675142857</v>
      </c>
      <c r="H107" s="80">
        <f t="shared" si="2"/>
        <v>168</v>
      </c>
      <c r="I107" s="80">
        <f t="shared" si="2"/>
        <v>63.63257143</v>
      </c>
      <c r="J107" s="80">
        <f t="shared" si="2"/>
        <v>63.66685714</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IFERROR(__xludf.DUMMYFUNCTION("MAX(FILTER(E1:E103,$K$1:$K$103=""superdense""))"),3.34)</f>
        <v>3.34</v>
      </c>
      <c r="F108" s="81">
        <f>IFERROR(__xludf.DUMMYFUNCTION("MAX(FILTER(F1:F103,$K$1:$K$103=""superdense""))"),0.0)</f>
        <v>0</v>
      </c>
      <c r="G108" s="81">
        <f>IFERROR(__xludf.DUMMYFUNCTION("MAX(FILTER(G1:G103,$K$1:$K$103=""superdense""))"),3.33)</f>
        <v>3.33</v>
      </c>
      <c r="H108" s="81">
        <f>IFERROR(__xludf.DUMMYFUNCTION("MAX(FILTER(H1:H103,$K$1:$K$103=""superdense""))"),168.0)</f>
        <v>168</v>
      </c>
      <c r="I108" s="81">
        <f>IFERROR(__xludf.DUMMYFUNCTION("MAX(FILTER(I1:I103,$K$1:$K$103=""superdense""))"),80.03)</f>
        <v>80.03</v>
      </c>
      <c r="J108" s="81">
        <f>IFERROR(__xludf.DUMMYFUNCTION("MAX(FILTER(J1:J103,$K$1:$K$103=""superdense""))"),80.08)</f>
        <v>80.08</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IFERROR(__xludf.DUMMYFUNCTION("MIN(FILTER(E1:E103,$K$1:$K$103=""superdense""))"),2.1)</f>
        <v>2.1</v>
      </c>
      <c r="F109" s="82">
        <f>IFERROR(__xludf.DUMMYFUNCTION("MIN(FILTER(F1:F103,$K$1:$K$103=""superdense""))"),0.0)</f>
        <v>0</v>
      </c>
      <c r="G109" s="82">
        <f>IFERROR(__xludf.DUMMYFUNCTION("MIN(FILTER(G1:G103,$K$1:$K$103=""superdense""))"),2.1)</f>
        <v>2.1</v>
      </c>
      <c r="H109" s="82">
        <f>IFERROR(__xludf.DUMMYFUNCTION("MIN(FILTER(H1:H103,$K$1:$K$103=""superdense""))"),168.0)</f>
        <v>168</v>
      </c>
      <c r="I109" s="82">
        <f>IFERROR(__xludf.DUMMYFUNCTION("MIN(FILTER(I1:I103,$K1:$K103=""superdense""))"),50.36)</f>
        <v>50.36</v>
      </c>
      <c r="J109" s="82">
        <f>IFERROR(__xludf.DUMMYFUNCTION("MIN(FILTER(J1:J103,$K1:$K103=""superdense""))"),50.39)</f>
        <v>50.39</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IFERROR(__xludf.DUMMYFUNCTION("MEDIAN(FILTER(E1:E103,$K$1:$K$103=""superdense""))"),2.73)</f>
        <v>2.73</v>
      </c>
      <c r="F110" s="83">
        <f>IFERROR(__xludf.DUMMYFUNCTION("MEDIAN(FILTER(F1:F103,$K$1:$K$103=""superdense""))"),0.0)</f>
        <v>0</v>
      </c>
      <c r="G110" s="83">
        <f>IFERROR(__xludf.DUMMYFUNCTION("MEDIAN(FILTER(G1:G103,$K$1:$K$103=""superdense""))"),2.73)</f>
        <v>2.73</v>
      </c>
      <c r="H110" s="83">
        <f>IFERROR(__xludf.DUMMYFUNCTION("MEDIAN(FILTER(H1:H103,$K$1:$K$103=""superdense""))"),168.0)</f>
        <v>168</v>
      </c>
      <c r="I110" s="83">
        <f>IFERROR(__xludf.DUMMYFUNCTION("MEDIAN(FILTER(I1:I103,$K$1:$K$103=""superdense""))"),61.59)</f>
        <v>61.59</v>
      </c>
      <c r="J110" s="83">
        <f>IFERROR(__xludf.DUMMYFUNCTION("MEDIAN(FILTER(J1:J103,$K$1:$K$103=""superdense""))"),61.62)</f>
        <v>61.62</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IFERROR(__xludf.DUMMYFUNCTION("STDEV.S(FILTER(E1:E103,$K$1:$K$103=""superdense""))"),0.31593877717742996)</f>
        <v>0.3159387772</v>
      </c>
      <c r="F111" s="83">
        <f>IFERROR(__xludf.DUMMYFUNCTION("STDEV.S(FILTER(F1:F103,$K$1:$K$103=""superdense""))"),0.0)</f>
        <v>0</v>
      </c>
      <c r="G111" s="83">
        <f>IFERROR(__xludf.DUMMYFUNCTION("STDEV.S(FILTER(G1:G103,$K$1:$K$103=""superdense""))"),0.3146928608002658)</f>
        <v>0.3146928608</v>
      </c>
      <c r="H111" s="83">
        <f>IFERROR(__xludf.DUMMYFUNCTION("STDEV.S(FILTER(H1:H103,$K$1:$K$103=""superdense""))"),0.0)</f>
        <v>0</v>
      </c>
      <c r="I111" s="83">
        <f>IFERROR(__xludf.DUMMYFUNCTION("STDEV.S(FILTER(I1:I103,$K$1:$K$103=""superdense""))"),7.56024717260781)</f>
        <v>7.560247173</v>
      </c>
      <c r="J111" s="83">
        <f>IFERROR(__xludf.DUMMYFUNCTION("STDEV.S(FILTER(J1:J103,$K$1:$K$103=""superdense""))"),7.567109468897997)</f>
        <v>7.567109469</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10400</v>
      </c>
    </row>
    <row r="131">
      <c r="A131" s="77" t="s">
        <v>54</v>
      </c>
      <c r="B131" s="3">
        <f>SUM(H2:H103)-B130</f>
        <v>5880</v>
      </c>
    </row>
    <row r="132">
      <c r="A132" s="77" t="s">
        <v>55</v>
      </c>
      <c r="B132" s="3">
        <f>SUM(M2:M103)</f>
        <v>2940</v>
      </c>
    </row>
    <row r="133">
      <c r="A133" s="77" t="s">
        <v>56</v>
      </c>
      <c r="B133" s="3">
        <f>B131/B132</f>
        <v>2</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1.63</v>
      </c>
      <c r="D2" s="1">
        <v>11.62</v>
      </c>
      <c r="E2" s="1">
        <v>10.0</v>
      </c>
      <c r="F2" s="1">
        <v>0.0</v>
      </c>
      <c r="G2" s="1">
        <v>10.0</v>
      </c>
      <c r="H2" s="1">
        <v>160.0</v>
      </c>
      <c r="I2" s="1">
        <v>16.01</v>
      </c>
      <c r="J2" s="1">
        <v>16.01</v>
      </c>
      <c r="K2" s="1" t="s">
        <v>43</v>
      </c>
      <c r="L2" s="1">
        <v>-160.0</v>
      </c>
      <c r="M2" s="1">
        <v>0.0</v>
      </c>
    </row>
    <row r="3">
      <c r="A3" s="1" t="s">
        <v>41</v>
      </c>
      <c r="B3" s="1" t="s">
        <v>42</v>
      </c>
      <c r="C3" s="1">
        <v>11.65</v>
      </c>
      <c r="D3" s="1">
        <v>15.14</v>
      </c>
      <c r="E3" s="1">
        <v>3.49</v>
      </c>
      <c r="F3" s="1">
        <v>0.0</v>
      </c>
      <c r="G3" s="1">
        <v>3.49</v>
      </c>
      <c r="H3" s="1">
        <v>168.0</v>
      </c>
      <c r="I3" s="1">
        <v>48.17</v>
      </c>
      <c r="J3" s="1">
        <v>48.19</v>
      </c>
      <c r="K3" s="1" t="s">
        <v>44</v>
      </c>
      <c r="L3" s="1">
        <v>84.0</v>
      </c>
      <c r="M3" s="1">
        <v>84.0</v>
      </c>
    </row>
    <row r="4">
      <c r="A4" s="1" t="s">
        <v>41</v>
      </c>
      <c r="B4" s="1" t="s">
        <v>42</v>
      </c>
      <c r="C4" s="1">
        <v>15.99</v>
      </c>
      <c r="D4" s="1">
        <v>19.54</v>
      </c>
      <c r="E4" s="1">
        <v>3.55</v>
      </c>
      <c r="F4" s="1">
        <v>0.0</v>
      </c>
      <c r="G4" s="1">
        <v>3.55</v>
      </c>
      <c r="H4" s="1">
        <v>168.0</v>
      </c>
      <c r="I4" s="1">
        <v>47.36</v>
      </c>
      <c r="J4" s="1">
        <v>47.38</v>
      </c>
      <c r="K4" s="1" t="s">
        <v>57</v>
      </c>
      <c r="L4" s="1">
        <v>76.0</v>
      </c>
      <c r="M4" s="1">
        <v>92.0</v>
      </c>
    </row>
    <row r="5">
      <c r="A5" s="1" t="s">
        <v>41</v>
      </c>
      <c r="B5" s="1" t="s">
        <v>42</v>
      </c>
      <c r="C5" s="1">
        <v>19.87</v>
      </c>
      <c r="D5" s="1">
        <v>24.9</v>
      </c>
      <c r="E5" s="1">
        <v>5.03</v>
      </c>
      <c r="F5" s="1">
        <v>0.0</v>
      </c>
      <c r="G5" s="1">
        <v>5.03</v>
      </c>
      <c r="H5" s="1">
        <v>168.0</v>
      </c>
      <c r="I5" s="1">
        <v>33.39</v>
      </c>
      <c r="J5" s="1">
        <v>33.4</v>
      </c>
      <c r="K5" s="1" t="s">
        <v>59</v>
      </c>
      <c r="L5" s="1">
        <v>0.0</v>
      </c>
      <c r="M5" s="1">
        <v>168.0</v>
      </c>
    </row>
    <row r="6">
      <c r="A6" s="1" t="s">
        <v>41</v>
      </c>
      <c r="B6" s="1" t="s">
        <v>42</v>
      </c>
      <c r="C6" s="1">
        <v>25.12</v>
      </c>
      <c r="D6" s="1">
        <v>30.7</v>
      </c>
      <c r="E6" s="1">
        <v>5.58</v>
      </c>
      <c r="F6" s="1">
        <v>0.0</v>
      </c>
      <c r="G6" s="1">
        <v>5.57</v>
      </c>
      <c r="H6" s="1">
        <v>168.0</v>
      </c>
      <c r="I6" s="1">
        <v>30.13</v>
      </c>
      <c r="J6" s="1">
        <v>30.14</v>
      </c>
      <c r="K6" s="1" t="s">
        <v>59</v>
      </c>
      <c r="L6" s="1">
        <v>0.0</v>
      </c>
      <c r="M6" s="1">
        <v>168.0</v>
      </c>
    </row>
    <row r="7">
      <c r="A7" s="1" t="s">
        <v>41</v>
      </c>
      <c r="B7" s="1" t="s">
        <v>42</v>
      </c>
      <c r="C7" s="1">
        <v>30.87</v>
      </c>
      <c r="D7" s="1">
        <v>34.87</v>
      </c>
      <c r="E7" s="1">
        <v>4.0</v>
      </c>
      <c r="F7" s="1">
        <v>0.0</v>
      </c>
      <c r="G7" s="1">
        <v>4.0</v>
      </c>
      <c r="H7" s="1">
        <v>168.0</v>
      </c>
      <c r="I7" s="1">
        <v>41.98</v>
      </c>
      <c r="J7" s="1">
        <v>41.99</v>
      </c>
      <c r="K7" s="1" t="s">
        <v>59</v>
      </c>
      <c r="L7" s="1">
        <v>0.0</v>
      </c>
      <c r="M7" s="1">
        <v>168.0</v>
      </c>
    </row>
    <row r="8">
      <c r="A8" s="1" t="s">
        <v>41</v>
      </c>
      <c r="B8" s="1" t="s">
        <v>42</v>
      </c>
      <c r="C8" s="1">
        <v>35.01</v>
      </c>
      <c r="D8" s="1">
        <v>39.77</v>
      </c>
      <c r="E8" s="1">
        <v>4.76</v>
      </c>
      <c r="F8" s="1">
        <v>0.0</v>
      </c>
      <c r="G8" s="1">
        <v>4.76</v>
      </c>
      <c r="H8" s="1">
        <v>168.0</v>
      </c>
      <c r="I8" s="1">
        <v>35.26</v>
      </c>
      <c r="J8" s="1">
        <v>35.27</v>
      </c>
      <c r="K8" s="1" t="s">
        <v>59</v>
      </c>
      <c r="L8" s="1">
        <v>0.0</v>
      </c>
      <c r="M8" s="1">
        <v>168.0</v>
      </c>
    </row>
    <row r="9">
      <c r="A9" s="1" t="s">
        <v>41</v>
      </c>
      <c r="B9" s="1" t="s">
        <v>42</v>
      </c>
      <c r="C9" s="1">
        <v>40.29</v>
      </c>
      <c r="D9" s="1">
        <v>48.46</v>
      </c>
      <c r="E9" s="1">
        <v>8.18</v>
      </c>
      <c r="F9" s="1">
        <v>0.0</v>
      </c>
      <c r="G9" s="1">
        <v>8.18</v>
      </c>
      <c r="H9" s="1">
        <v>160.0</v>
      </c>
      <c r="I9" s="1">
        <v>19.57</v>
      </c>
      <c r="J9" s="1">
        <v>19.57</v>
      </c>
      <c r="K9" s="1" t="s">
        <v>43</v>
      </c>
      <c r="L9" s="1">
        <v>-160.0</v>
      </c>
      <c r="M9" s="1">
        <v>0.0</v>
      </c>
    </row>
    <row r="10">
      <c r="A10" s="1" t="s">
        <v>41</v>
      </c>
      <c r="B10" s="1" t="s">
        <v>42</v>
      </c>
      <c r="C10" s="1">
        <v>48.48</v>
      </c>
      <c r="D10" s="1">
        <v>51.23</v>
      </c>
      <c r="E10" s="1">
        <v>2.75</v>
      </c>
      <c r="F10" s="1">
        <v>0.0</v>
      </c>
      <c r="G10" s="1">
        <v>2.75</v>
      </c>
      <c r="H10" s="1">
        <v>168.0</v>
      </c>
      <c r="I10" s="1">
        <v>61.15</v>
      </c>
      <c r="J10" s="1">
        <v>61.17</v>
      </c>
      <c r="K10" s="1" t="s">
        <v>44</v>
      </c>
      <c r="L10" s="1">
        <v>84.0</v>
      </c>
      <c r="M10" s="1">
        <v>84.0</v>
      </c>
    </row>
    <row r="11">
      <c r="A11" s="1" t="s">
        <v>41</v>
      </c>
      <c r="B11" s="1" t="s">
        <v>42</v>
      </c>
      <c r="C11" s="1">
        <v>51.39</v>
      </c>
      <c r="D11" s="1">
        <v>55.89</v>
      </c>
      <c r="E11" s="1">
        <v>4.5</v>
      </c>
      <c r="F11" s="1">
        <v>0.0</v>
      </c>
      <c r="G11" s="1">
        <v>4.5</v>
      </c>
      <c r="H11" s="1">
        <v>168.0</v>
      </c>
      <c r="I11" s="1">
        <v>37.33</v>
      </c>
      <c r="J11" s="1">
        <v>37.34</v>
      </c>
      <c r="K11" s="1" t="s">
        <v>57</v>
      </c>
      <c r="L11" s="1">
        <v>76.0</v>
      </c>
      <c r="M11" s="1">
        <v>92.0</v>
      </c>
    </row>
    <row r="12">
      <c r="A12" s="1" t="s">
        <v>41</v>
      </c>
      <c r="B12" s="1" t="s">
        <v>42</v>
      </c>
      <c r="C12" s="1">
        <v>56.16</v>
      </c>
      <c r="D12" s="1">
        <v>60.82</v>
      </c>
      <c r="E12" s="1">
        <v>4.66</v>
      </c>
      <c r="F12" s="1">
        <v>0.0</v>
      </c>
      <c r="G12" s="1">
        <v>4.65</v>
      </c>
      <c r="H12" s="1">
        <v>168.0</v>
      </c>
      <c r="I12" s="1">
        <v>36.09</v>
      </c>
      <c r="J12" s="1">
        <v>36.1</v>
      </c>
      <c r="K12" s="1" t="s">
        <v>59</v>
      </c>
      <c r="L12" s="1">
        <v>0.0</v>
      </c>
      <c r="M12" s="1">
        <v>168.0</v>
      </c>
    </row>
    <row r="13">
      <c r="A13" s="1" t="s">
        <v>41</v>
      </c>
      <c r="B13" s="1" t="s">
        <v>42</v>
      </c>
      <c r="C13" s="1">
        <v>61.03</v>
      </c>
      <c r="D13" s="1">
        <v>66.9</v>
      </c>
      <c r="E13" s="1">
        <v>5.87</v>
      </c>
      <c r="F13" s="1">
        <v>0.0</v>
      </c>
      <c r="G13" s="1">
        <v>5.87</v>
      </c>
      <c r="H13" s="1">
        <v>168.0</v>
      </c>
      <c r="I13" s="1">
        <v>28.6</v>
      </c>
      <c r="J13" s="1">
        <v>28.61</v>
      </c>
      <c r="K13" s="1" t="s">
        <v>59</v>
      </c>
      <c r="L13" s="1">
        <v>0.0</v>
      </c>
      <c r="M13" s="1">
        <v>168.0</v>
      </c>
    </row>
    <row r="14">
      <c r="A14" s="1" t="s">
        <v>41</v>
      </c>
      <c r="B14" s="1" t="s">
        <v>42</v>
      </c>
      <c r="C14" s="1">
        <v>67.01</v>
      </c>
      <c r="D14" s="1">
        <v>70.97</v>
      </c>
      <c r="E14" s="1">
        <v>3.95</v>
      </c>
      <c r="F14" s="1">
        <v>0.0</v>
      </c>
      <c r="G14" s="1">
        <v>3.95</v>
      </c>
      <c r="H14" s="1">
        <v>168.0</v>
      </c>
      <c r="I14" s="1">
        <v>42.49</v>
      </c>
      <c r="J14" s="1">
        <v>42.5</v>
      </c>
      <c r="K14" s="1" t="s">
        <v>59</v>
      </c>
      <c r="L14" s="1">
        <v>0.0</v>
      </c>
      <c r="M14" s="1">
        <v>168.0</v>
      </c>
    </row>
    <row r="15">
      <c r="A15" s="1" t="s">
        <v>41</v>
      </c>
      <c r="B15" s="1" t="s">
        <v>42</v>
      </c>
      <c r="C15" s="1">
        <v>71.21</v>
      </c>
      <c r="D15" s="1">
        <v>75.55</v>
      </c>
      <c r="E15" s="1">
        <v>4.35</v>
      </c>
      <c r="F15" s="1">
        <v>0.0</v>
      </c>
      <c r="G15" s="1">
        <v>4.35</v>
      </c>
      <c r="H15" s="1">
        <v>168.0</v>
      </c>
      <c r="I15" s="1">
        <v>38.62</v>
      </c>
      <c r="J15" s="1">
        <v>38.64</v>
      </c>
      <c r="K15" s="1" t="s">
        <v>59</v>
      </c>
      <c r="L15" s="1">
        <v>0.0</v>
      </c>
      <c r="M15" s="1">
        <v>168.0</v>
      </c>
    </row>
    <row r="16">
      <c r="A16" s="1" t="s">
        <v>41</v>
      </c>
      <c r="B16" s="1" t="s">
        <v>42</v>
      </c>
      <c r="C16" s="1">
        <v>75.76</v>
      </c>
      <c r="D16" s="1">
        <v>82.1</v>
      </c>
      <c r="E16" s="1">
        <v>6.34</v>
      </c>
      <c r="F16" s="1">
        <v>0.0</v>
      </c>
      <c r="G16" s="1">
        <v>6.34</v>
      </c>
      <c r="H16" s="1">
        <v>160.0</v>
      </c>
      <c r="I16" s="1">
        <v>25.25</v>
      </c>
      <c r="J16" s="1">
        <v>25.25</v>
      </c>
      <c r="K16" s="1" t="s">
        <v>43</v>
      </c>
      <c r="L16" s="1">
        <v>-160.0</v>
      </c>
      <c r="M16" s="1">
        <v>0.0</v>
      </c>
    </row>
    <row r="17">
      <c r="A17" s="1" t="s">
        <v>41</v>
      </c>
      <c r="B17" s="1" t="s">
        <v>42</v>
      </c>
      <c r="C17" s="1">
        <v>82.11</v>
      </c>
      <c r="D17" s="1">
        <v>85.26</v>
      </c>
      <c r="E17" s="1">
        <v>3.14</v>
      </c>
      <c r="F17" s="1">
        <v>0.0</v>
      </c>
      <c r="G17" s="1">
        <v>3.14</v>
      </c>
      <c r="H17" s="1">
        <v>168.0</v>
      </c>
      <c r="I17" s="1">
        <v>53.42</v>
      </c>
      <c r="J17" s="1">
        <v>53.44</v>
      </c>
      <c r="K17" s="1" t="s">
        <v>44</v>
      </c>
      <c r="L17" s="1">
        <v>84.0</v>
      </c>
      <c r="M17" s="1">
        <v>84.0</v>
      </c>
    </row>
    <row r="18">
      <c r="A18" s="1" t="s">
        <v>41</v>
      </c>
      <c r="B18" s="1" t="s">
        <v>42</v>
      </c>
      <c r="C18" s="1">
        <v>85.41</v>
      </c>
      <c r="D18" s="1">
        <v>89.09</v>
      </c>
      <c r="E18" s="1">
        <v>3.68</v>
      </c>
      <c r="F18" s="1">
        <v>0.0</v>
      </c>
      <c r="G18" s="1">
        <v>3.68</v>
      </c>
      <c r="H18" s="1">
        <v>168.0</v>
      </c>
      <c r="I18" s="1">
        <v>45.66</v>
      </c>
      <c r="J18" s="1">
        <v>45.67</v>
      </c>
      <c r="K18" s="1" t="s">
        <v>57</v>
      </c>
      <c r="L18" s="1">
        <v>76.0</v>
      </c>
      <c r="M18" s="1">
        <v>92.0</v>
      </c>
    </row>
    <row r="19">
      <c r="A19" s="1" t="s">
        <v>41</v>
      </c>
      <c r="B19" s="1" t="s">
        <v>42</v>
      </c>
      <c r="C19" s="1">
        <v>89.25</v>
      </c>
      <c r="D19" s="1">
        <v>93.74</v>
      </c>
      <c r="E19" s="1">
        <v>4.49</v>
      </c>
      <c r="F19" s="1">
        <v>0.0</v>
      </c>
      <c r="G19" s="1">
        <v>4.48</v>
      </c>
      <c r="H19" s="1">
        <v>168.0</v>
      </c>
      <c r="I19" s="1">
        <v>37.46</v>
      </c>
      <c r="J19" s="1">
        <v>37.47</v>
      </c>
      <c r="K19" s="1" t="s">
        <v>59</v>
      </c>
      <c r="L19" s="1">
        <v>0.0</v>
      </c>
      <c r="M19" s="1">
        <v>168.0</v>
      </c>
    </row>
    <row r="20">
      <c r="A20" s="1" t="s">
        <v>41</v>
      </c>
      <c r="B20" s="1" t="s">
        <v>42</v>
      </c>
      <c r="C20" s="1">
        <v>93.89</v>
      </c>
      <c r="D20" s="1">
        <v>98.09</v>
      </c>
      <c r="E20" s="1">
        <v>4.2</v>
      </c>
      <c r="F20" s="1">
        <v>0.0</v>
      </c>
      <c r="G20" s="1">
        <v>4.2</v>
      </c>
      <c r="H20" s="1">
        <v>168.0</v>
      </c>
      <c r="I20" s="1">
        <v>39.95</v>
      </c>
      <c r="J20" s="1">
        <v>39.98</v>
      </c>
      <c r="K20" s="1" t="s">
        <v>59</v>
      </c>
      <c r="L20" s="1">
        <v>0.0</v>
      </c>
      <c r="M20" s="1">
        <v>168.0</v>
      </c>
    </row>
    <row r="21">
      <c r="A21" s="1" t="s">
        <v>41</v>
      </c>
      <c r="B21" s="1" t="s">
        <v>42</v>
      </c>
      <c r="C21" s="1">
        <v>98.3</v>
      </c>
      <c r="D21" s="1">
        <v>101.81</v>
      </c>
      <c r="E21" s="1">
        <v>3.51</v>
      </c>
      <c r="F21" s="1">
        <v>0.0</v>
      </c>
      <c r="G21" s="1">
        <v>3.51</v>
      </c>
      <c r="H21" s="1">
        <v>168.0</v>
      </c>
      <c r="I21" s="1">
        <v>47.9</v>
      </c>
      <c r="J21" s="1">
        <v>47.92</v>
      </c>
      <c r="K21" s="1" t="s">
        <v>59</v>
      </c>
      <c r="L21" s="1">
        <v>0.0</v>
      </c>
      <c r="M21" s="1">
        <v>168.0</v>
      </c>
    </row>
    <row r="22">
      <c r="A22" s="1" t="s">
        <v>41</v>
      </c>
      <c r="B22" s="1" t="s">
        <v>42</v>
      </c>
      <c r="C22" s="1">
        <v>102.06</v>
      </c>
      <c r="D22" s="1">
        <v>106.13</v>
      </c>
      <c r="E22" s="1">
        <v>4.07</v>
      </c>
      <c r="F22" s="1">
        <v>0.0</v>
      </c>
      <c r="G22" s="1">
        <v>4.07</v>
      </c>
      <c r="H22" s="1">
        <v>168.0</v>
      </c>
      <c r="I22" s="1">
        <v>41.29</v>
      </c>
      <c r="J22" s="1">
        <v>41.3</v>
      </c>
      <c r="K22" s="1" t="s">
        <v>59</v>
      </c>
      <c r="L22" s="1">
        <v>0.0</v>
      </c>
      <c r="M22" s="1">
        <v>168.0</v>
      </c>
    </row>
    <row r="23">
      <c r="A23" s="1" t="s">
        <v>41</v>
      </c>
      <c r="B23" s="1" t="s">
        <v>42</v>
      </c>
      <c r="C23" s="1">
        <v>106.34</v>
      </c>
      <c r="D23" s="1">
        <v>114.05</v>
      </c>
      <c r="E23" s="1">
        <v>7.72</v>
      </c>
      <c r="F23" s="1">
        <v>0.0</v>
      </c>
      <c r="G23" s="1">
        <v>7.72</v>
      </c>
      <c r="H23" s="1">
        <v>160.0</v>
      </c>
      <c r="I23" s="1">
        <v>20.73</v>
      </c>
      <c r="J23" s="1">
        <v>20.73</v>
      </c>
      <c r="K23" s="1" t="s">
        <v>43</v>
      </c>
      <c r="L23" s="1">
        <v>-160.0</v>
      </c>
      <c r="M23" s="1">
        <v>0.0</v>
      </c>
    </row>
    <row r="24">
      <c r="A24" s="1" t="s">
        <v>41</v>
      </c>
      <c r="B24" s="1" t="s">
        <v>42</v>
      </c>
      <c r="C24" s="1">
        <v>114.08</v>
      </c>
      <c r="D24" s="1">
        <v>118.23</v>
      </c>
      <c r="E24" s="1">
        <v>4.15</v>
      </c>
      <c r="F24" s="1">
        <v>0.0</v>
      </c>
      <c r="G24" s="1">
        <v>4.15</v>
      </c>
      <c r="H24" s="1">
        <v>168.0</v>
      </c>
      <c r="I24" s="1">
        <v>40.5</v>
      </c>
      <c r="J24" s="1">
        <v>40.51</v>
      </c>
      <c r="K24" s="1" t="s">
        <v>44</v>
      </c>
      <c r="L24" s="1">
        <v>84.0</v>
      </c>
      <c r="M24" s="1">
        <v>84.0</v>
      </c>
    </row>
    <row r="25">
      <c r="A25" s="1" t="s">
        <v>41</v>
      </c>
      <c r="B25" s="1" t="s">
        <v>42</v>
      </c>
      <c r="C25" s="1">
        <v>118.46</v>
      </c>
      <c r="D25" s="1">
        <v>120.88</v>
      </c>
      <c r="E25" s="1">
        <v>2.42</v>
      </c>
      <c r="F25" s="1">
        <v>0.0</v>
      </c>
      <c r="G25" s="1">
        <v>2.42</v>
      </c>
      <c r="H25" s="1">
        <v>168.0</v>
      </c>
      <c r="I25" s="1">
        <v>69.33</v>
      </c>
      <c r="J25" s="1">
        <v>69.36</v>
      </c>
      <c r="K25" s="1" t="s">
        <v>57</v>
      </c>
      <c r="L25" s="1">
        <v>76.0</v>
      </c>
      <c r="M25" s="1">
        <v>92.0</v>
      </c>
    </row>
    <row r="26">
      <c r="A26" s="1" t="s">
        <v>41</v>
      </c>
      <c r="B26" s="1" t="s">
        <v>42</v>
      </c>
      <c r="C26" s="1">
        <v>121.11</v>
      </c>
      <c r="D26" s="1">
        <v>126.11</v>
      </c>
      <c r="E26" s="1">
        <v>5.0</v>
      </c>
      <c r="F26" s="1">
        <v>0.0</v>
      </c>
      <c r="G26" s="1">
        <v>5.0</v>
      </c>
      <c r="H26" s="1">
        <v>168.0</v>
      </c>
      <c r="I26" s="1">
        <v>33.61</v>
      </c>
      <c r="J26" s="1">
        <v>33.62</v>
      </c>
      <c r="K26" s="1" t="s">
        <v>59</v>
      </c>
      <c r="L26" s="1">
        <v>0.0</v>
      </c>
      <c r="M26" s="1">
        <v>168.0</v>
      </c>
    </row>
    <row r="27">
      <c r="A27" s="1" t="s">
        <v>41</v>
      </c>
      <c r="B27" s="1" t="s">
        <v>42</v>
      </c>
      <c r="C27" s="1">
        <v>126.35</v>
      </c>
      <c r="D27" s="1">
        <v>131.21</v>
      </c>
      <c r="E27" s="1">
        <v>4.86</v>
      </c>
      <c r="F27" s="1">
        <v>0.0</v>
      </c>
      <c r="G27" s="1">
        <v>4.86</v>
      </c>
      <c r="H27" s="1">
        <v>168.0</v>
      </c>
      <c r="I27" s="1">
        <v>34.56</v>
      </c>
      <c r="J27" s="1">
        <v>34.57</v>
      </c>
      <c r="K27" s="1" t="s">
        <v>59</v>
      </c>
      <c r="L27" s="1">
        <v>0.0</v>
      </c>
      <c r="M27" s="1">
        <v>168.0</v>
      </c>
    </row>
    <row r="28">
      <c r="A28" s="1" t="s">
        <v>41</v>
      </c>
      <c r="B28" s="1" t="s">
        <v>42</v>
      </c>
      <c r="C28" s="1">
        <v>131.55</v>
      </c>
      <c r="D28" s="1">
        <v>136.19</v>
      </c>
      <c r="E28" s="1">
        <v>4.64</v>
      </c>
      <c r="F28" s="1">
        <v>0.0</v>
      </c>
      <c r="G28" s="1">
        <v>4.64</v>
      </c>
      <c r="H28" s="1">
        <v>168.0</v>
      </c>
      <c r="I28" s="1">
        <v>36.21</v>
      </c>
      <c r="J28" s="1">
        <v>36.22</v>
      </c>
      <c r="K28" s="1" t="s">
        <v>59</v>
      </c>
      <c r="L28" s="1">
        <v>0.0</v>
      </c>
      <c r="M28" s="1">
        <v>168.0</v>
      </c>
    </row>
    <row r="29">
      <c r="A29" s="1" t="s">
        <v>41</v>
      </c>
      <c r="B29" s="1" t="s">
        <v>42</v>
      </c>
      <c r="C29" s="1">
        <v>136.92</v>
      </c>
      <c r="D29" s="1">
        <v>142.16</v>
      </c>
      <c r="E29" s="1">
        <v>5.23</v>
      </c>
      <c r="F29" s="1">
        <v>0.0</v>
      </c>
      <c r="G29" s="1">
        <v>5.23</v>
      </c>
      <c r="H29" s="1">
        <v>168.0</v>
      </c>
      <c r="I29" s="1">
        <v>32.11</v>
      </c>
      <c r="J29" s="1">
        <v>32.12</v>
      </c>
      <c r="K29" s="1" t="s">
        <v>59</v>
      </c>
      <c r="L29" s="1">
        <v>0.0</v>
      </c>
      <c r="M29" s="1">
        <v>168.0</v>
      </c>
    </row>
    <row r="30">
      <c r="A30" s="1" t="s">
        <v>41</v>
      </c>
      <c r="B30" s="1" t="s">
        <v>42</v>
      </c>
      <c r="C30" s="1">
        <v>142.34</v>
      </c>
      <c r="D30" s="1">
        <v>149.32</v>
      </c>
      <c r="E30" s="1">
        <v>6.98</v>
      </c>
      <c r="F30" s="1">
        <v>0.0</v>
      </c>
      <c r="G30" s="1">
        <v>6.98</v>
      </c>
      <c r="H30" s="1">
        <v>160.0</v>
      </c>
      <c r="I30" s="1">
        <v>22.91</v>
      </c>
      <c r="J30" s="1">
        <v>22.91</v>
      </c>
      <c r="K30" s="1" t="s">
        <v>43</v>
      </c>
      <c r="L30" s="1">
        <v>-160.0</v>
      </c>
      <c r="M30" s="1">
        <v>0.0</v>
      </c>
    </row>
    <row r="31">
      <c r="A31" s="1" t="s">
        <v>41</v>
      </c>
      <c r="B31" s="1" t="s">
        <v>42</v>
      </c>
      <c r="C31" s="1">
        <v>149.45</v>
      </c>
      <c r="D31" s="1">
        <v>151.93</v>
      </c>
      <c r="E31" s="1">
        <v>2.48</v>
      </c>
      <c r="F31" s="1">
        <v>0.0</v>
      </c>
      <c r="G31" s="1">
        <v>2.48</v>
      </c>
      <c r="H31" s="1">
        <v>168.0</v>
      </c>
      <c r="I31" s="1">
        <v>67.73</v>
      </c>
      <c r="J31" s="1">
        <v>67.76</v>
      </c>
      <c r="K31" s="1" t="s">
        <v>44</v>
      </c>
      <c r="L31" s="1">
        <v>84.0</v>
      </c>
      <c r="M31" s="1">
        <v>84.0</v>
      </c>
    </row>
    <row r="32">
      <c r="A32" s="1" t="s">
        <v>41</v>
      </c>
      <c r="B32" s="1" t="s">
        <v>42</v>
      </c>
      <c r="C32" s="1">
        <v>152.32</v>
      </c>
      <c r="D32" s="1">
        <v>155.25</v>
      </c>
      <c r="E32" s="1">
        <v>2.93</v>
      </c>
      <c r="F32" s="1">
        <v>0.0</v>
      </c>
      <c r="G32" s="1">
        <v>2.93</v>
      </c>
      <c r="H32" s="1">
        <v>168.0</v>
      </c>
      <c r="I32" s="1">
        <v>57.33</v>
      </c>
      <c r="J32" s="1">
        <v>57.35</v>
      </c>
      <c r="K32" s="1" t="s">
        <v>57</v>
      </c>
      <c r="L32" s="1">
        <v>76.0</v>
      </c>
      <c r="M32" s="1">
        <v>92.0</v>
      </c>
    </row>
    <row r="33">
      <c r="A33" s="1" t="s">
        <v>41</v>
      </c>
      <c r="B33" s="1" t="s">
        <v>42</v>
      </c>
      <c r="C33" s="1">
        <v>155.87</v>
      </c>
      <c r="D33" s="1">
        <v>160.17</v>
      </c>
      <c r="E33" s="1">
        <v>4.3</v>
      </c>
      <c r="F33" s="1">
        <v>0.0</v>
      </c>
      <c r="G33" s="1">
        <v>4.3</v>
      </c>
      <c r="H33" s="1">
        <v>168.0</v>
      </c>
      <c r="I33" s="1">
        <v>39.07</v>
      </c>
      <c r="J33" s="1">
        <v>39.09</v>
      </c>
      <c r="K33" s="1" t="s">
        <v>59</v>
      </c>
      <c r="L33" s="1">
        <v>0.0</v>
      </c>
      <c r="M33" s="1">
        <v>168.0</v>
      </c>
    </row>
    <row r="34">
      <c r="A34" s="1" t="s">
        <v>41</v>
      </c>
      <c r="B34" s="1" t="s">
        <v>42</v>
      </c>
      <c r="C34" s="1">
        <v>160.5</v>
      </c>
      <c r="D34" s="1">
        <v>166.04</v>
      </c>
      <c r="E34" s="1">
        <v>5.55</v>
      </c>
      <c r="F34" s="1">
        <v>0.0</v>
      </c>
      <c r="G34" s="1">
        <v>5.54</v>
      </c>
      <c r="H34" s="1">
        <v>168.0</v>
      </c>
      <c r="I34" s="1">
        <v>30.3</v>
      </c>
      <c r="J34" s="1">
        <v>30.31</v>
      </c>
      <c r="K34" s="1" t="s">
        <v>59</v>
      </c>
      <c r="L34" s="1">
        <v>0.0</v>
      </c>
      <c r="M34" s="1">
        <v>168.0</v>
      </c>
    </row>
    <row r="35">
      <c r="A35" s="1" t="s">
        <v>41</v>
      </c>
      <c r="B35" s="1" t="s">
        <v>42</v>
      </c>
      <c r="C35" s="1">
        <v>166.23</v>
      </c>
      <c r="D35" s="1">
        <v>171.05</v>
      </c>
      <c r="E35" s="1">
        <v>4.82</v>
      </c>
      <c r="F35" s="1">
        <v>0.0</v>
      </c>
      <c r="G35" s="1">
        <v>4.82</v>
      </c>
      <c r="H35" s="1">
        <v>168.0</v>
      </c>
      <c r="I35" s="1">
        <v>34.87</v>
      </c>
      <c r="J35" s="1">
        <v>34.89</v>
      </c>
      <c r="K35" s="1" t="s">
        <v>59</v>
      </c>
      <c r="L35" s="1">
        <v>0.0</v>
      </c>
      <c r="M35" s="1">
        <v>168.0</v>
      </c>
    </row>
    <row r="36">
      <c r="A36" s="1" t="s">
        <v>41</v>
      </c>
      <c r="B36" s="1" t="s">
        <v>42</v>
      </c>
      <c r="C36" s="1">
        <v>171.23</v>
      </c>
      <c r="D36" s="1">
        <v>176.69</v>
      </c>
      <c r="E36" s="1">
        <v>5.45</v>
      </c>
      <c r="F36" s="1">
        <v>0.0</v>
      </c>
      <c r="G36" s="1">
        <v>5.45</v>
      </c>
      <c r="H36" s="1">
        <v>168.0</v>
      </c>
      <c r="I36" s="1">
        <v>30.8</v>
      </c>
      <c r="J36" s="1">
        <v>30.81</v>
      </c>
      <c r="K36" s="1" t="s">
        <v>59</v>
      </c>
      <c r="L36" s="1">
        <v>0.0</v>
      </c>
      <c r="M36" s="1">
        <v>168.0</v>
      </c>
    </row>
    <row r="37">
      <c r="A37" s="1" t="s">
        <v>41</v>
      </c>
      <c r="B37" s="1" t="s">
        <v>42</v>
      </c>
      <c r="C37" s="1">
        <v>176.85</v>
      </c>
      <c r="D37" s="1">
        <v>183.12</v>
      </c>
      <c r="E37" s="1">
        <v>6.26</v>
      </c>
      <c r="F37" s="1">
        <v>0.0</v>
      </c>
      <c r="G37" s="1">
        <v>6.26</v>
      </c>
      <c r="H37" s="1">
        <v>160.0</v>
      </c>
      <c r="I37" s="1">
        <v>25.54</v>
      </c>
      <c r="J37" s="1">
        <v>25.54</v>
      </c>
      <c r="K37" s="1" t="s">
        <v>43</v>
      </c>
      <c r="L37" s="1">
        <v>-160.0</v>
      </c>
      <c r="M37" s="1">
        <v>0.0</v>
      </c>
    </row>
    <row r="38">
      <c r="A38" s="1" t="s">
        <v>41</v>
      </c>
      <c r="B38" s="1" t="s">
        <v>42</v>
      </c>
      <c r="C38" s="1">
        <v>183.21</v>
      </c>
      <c r="D38" s="1">
        <v>185.39</v>
      </c>
      <c r="E38" s="1">
        <v>2.18</v>
      </c>
      <c r="F38" s="1">
        <v>0.0</v>
      </c>
      <c r="G38" s="1">
        <v>2.18</v>
      </c>
      <c r="H38" s="1">
        <v>168.0</v>
      </c>
      <c r="I38" s="1">
        <v>77.14</v>
      </c>
      <c r="J38" s="1">
        <v>77.18</v>
      </c>
      <c r="K38" s="1" t="s">
        <v>44</v>
      </c>
      <c r="L38" s="1">
        <v>84.0</v>
      </c>
      <c r="M38" s="1">
        <v>84.0</v>
      </c>
    </row>
    <row r="39">
      <c r="A39" s="1" t="s">
        <v>41</v>
      </c>
      <c r="B39" s="1" t="s">
        <v>42</v>
      </c>
      <c r="C39" s="1">
        <v>185.55</v>
      </c>
      <c r="D39" s="1">
        <v>188.41</v>
      </c>
      <c r="E39" s="1">
        <v>2.86</v>
      </c>
      <c r="F39" s="1">
        <v>0.0</v>
      </c>
      <c r="G39" s="1">
        <v>2.86</v>
      </c>
      <c r="H39" s="1">
        <v>168.0</v>
      </c>
      <c r="I39" s="1">
        <v>58.69</v>
      </c>
      <c r="J39" s="1">
        <v>58.72</v>
      </c>
      <c r="K39" s="1" t="s">
        <v>57</v>
      </c>
      <c r="L39" s="1">
        <v>76.0</v>
      </c>
      <c r="M39" s="1">
        <v>92.0</v>
      </c>
    </row>
    <row r="40">
      <c r="A40" s="1" t="s">
        <v>41</v>
      </c>
      <c r="B40" s="1" t="s">
        <v>42</v>
      </c>
      <c r="C40" s="1">
        <v>188.76</v>
      </c>
      <c r="D40" s="1">
        <v>193.1</v>
      </c>
      <c r="E40" s="1">
        <v>4.34</v>
      </c>
      <c r="F40" s="1">
        <v>0.0</v>
      </c>
      <c r="G40" s="1">
        <v>4.33</v>
      </c>
      <c r="H40" s="1">
        <v>168.0</v>
      </c>
      <c r="I40" s="1">
        <v>38.74</v>
      </c>
      <c r="J40" s="1">
        <v>38.76</v>
      </c>
      <c r="K40" s="1" t="s">
        <v>59</v>
      </c>
      <c r="L40" s="1">
        <v>0.0</v>
      </c>
      <c r="M40" s="1">
        <v>168.0</v>
      </c>
    </row>
    <row r="41">
      <c r="A41" s="1" t="s">
        <v>41</v>
      </c>
      <c r="B41" s="1" t="s">
        <v>42</v>
      </c>
      <c r="C41" s="1">
        <v>193.27</v>
      </c>
      <c r="D41" s="1">
        <v>197.69</v>
      </c>
      <c r="E41" s="1">
        <v>4.42</v>
      </c>
      <c r="F41" s="1">
        <v>0.0</v>
      </c>
      <c r="G41" s="1">
        <v>4.42</v>
      </c>
      <c r="H41" s="1">
        <v>168.0</v>
      </c>
      <c r="I41" s="1">
        <v>38.02</v>
      </c>
      <c r="J41" s="1">
        <v>38.04</v>
      </c>
      <c r="K41" s="1" t="s">
        <v>59</v>
      </c>
      <c r="L41" s="1">
        <v>0.0</v>
      </c>
      <c r="M41" s="1">
        <v>168.0</v>
      </c>
    </row>
    <row r="42">
      <c r="A42" s="1" t="s">
        <v>41</v>
      </c>
      <c r="B42" s="1" t="s">
        <v>42</v>
      </c>
      <c r="C42" s="1">
        <v>198.28</v>
      </c>
      <c r="D42" s="1">
        <v>202.46</v>
      </c>
      <c r="E42" s="1">
        <v>4.18</v>
      </c>
      <c r="F42" s="1">
        <v>0.0</v>
      </c>
      <c r="G42" s="1">
        <v>4.18</v>
      </c>
      <c r="H42" s="1">
        <v>168.0</v>
      </c>
      <c r="I42" s="1">
        <v>40.14</v>
      </c>
      <c r="J42" s="1">
        <v>40.16</v>
      </c>
      <c r="K42" s="1" t="s">
        <v>59</v>
      </c>
      <c r="L42" s="1">
        <v>0.0</v>
      </c>
      <c r="M42" s="1">
        <v>168.0</v>
      </c>
    </row>
    <row r="43">
      <c r="A43" s="1" t="s">
        <v>41</v>
      </c>
      <c r="B43" s="1" t="s">
        <v>42</v>
      </c>
      <c r="C43" s="1">
        <v>202.65</v>
      </c>
      <c r="D43" s="1">
        <v>207.22</v>
      </c>
      <c r="E43" s="1">
        <v>4.58</v>
      </c>
      <c r="F43" s="1">
        <v>0.0</v>
      </c>
      <c r="G43" s="1">
        <v>4.57</v>
      </c>
      <c r="H43" s="1">
        <v>168.0</v>
      </c>
      <c r="I43" s="1">
        <v>36.72</v>
      </c>
      <c r="J43" s="1">
        <v>36.73</v>
      </c>
      <c r="K43" s="1" t="s">
        <v>59</v>
      </c>
      <c r="L43" s="1">
        <v>0.0</v>
      </c>
      <c r="M43" s="1">
        <v>168.0</v>
      </c>
    </row>
    <row r="44">
      <c r="A44" s="1" t="s">
        <v>41</v>
      </c>
      <c r="B44" s="1" t="s">
        <v>42</v>
      </c>
      <c r="C44" s="1">
        <v>207.68</v>
      </c>
      <c r="D44" s="1">
        <v>214.88</v>
      </c>
      <c r="E44" s="1">
        <v>7.2</v>
      </c>
      <c r="F44" s="1">
        <v>0.0</v>
      </c>
      <c r="G44" s="1">
        <v>7.2</v>
      </c>
      <c r="H44" s="1">
        <v>160.0</v>
      </c>
      <c r="I44" s="1">
        <v>22.22</v>
      </c>
      <c r="J44" s="1">
        <v>22.22</v>
      </c>
      <c r="K44" s="1" t="s">
        <v>43</v>
      </c>
      <c r="L44" s="1">
        <v>-160.0</v>
      </c>
      <c r="M44" s="1">
        <v>0.0</v>
      </c>
    </row>
    <row r="45">
      <c r="A45" s="1" t="s">
        <v>41</v>
      </c>
      <c r="B45" s="1" t="s">
        <v>42</v>
      </c>
      <c r="C45" s="1">
        <v>214.91</v>
      </c>
      <c r="D45" s="1">
        <v>217.35</v>
      </c>
      <c r="E45" s="1">
        <v>2.44</v>
      </c>
      <c r="F45" s="1">
        <v>0.0</v>
      </c>
      <c r="G45" s="1">
        <v>2.44</v>
      </c>
      <c r="H45" s="1">
        <v>168.0</v>
      </c>
      <c r="I45" s="1">
        <v>68.9</v>
      </c>
      <c r="J45" s="1">
        <v>68.94</v>
      </c>
      <c r="K45" s="1" t="s">
        <v>44</v>
      </c>
      <c r="L45" s="1">
        <v>84.0</v>
      </c>
      <c r="M45" s="1">
        <v>84.0</v>
      </c>
    </row>
    <row r="46">
      <c r="A46" s="1" t="s">
        <v>41</v>
      </c>
      <c r="B46" s="1" t="s">
        <v>42</v>
      </c>
      <c r="C46" s="1">
        <v>217.68</v>
      </c>
      <c r="D46" s="1">
        <v>220.59</v>
      </c>
      <c r="E46" s="1">
        <v>2.9</v>
      </c>
      <c r="F46" s="1">
        <v>0.0</v>
      </c>
      <c r="G46" s="1">
        <v>2.9</v>
      </c>
      <c r="H46" s="1">
        <v>168.0</v>
      </c>
      <c r="I46" s="1">
        <v>57.85</v>
      </c>
      <c r="J46" s="1">
        <v>57.88</v>
      </c>
      <c r="K46" s="1" t="s">
        <v>57</v>
      </c>
      <c r="L46" s="1">
        <v>76.0</v>
      </c>
      <c r="M46" s="1">
        <v>92.0</v>
      </c>
    </row>
    <row r="47">
      <c r="A47" s="1" t="s">
        <v>41</v>
      </c>
      <c r="B47" s="1" t="s">
        <v>42</v>
      </c>
      <c r="C47" s="1">
        <v>220.91</v>
      </c>
      <c r="D47" s="1">
        <v>225.47</v>
      </c>
      <c r="E47" s="1">
        <v>4.56</v>
      </c>
      <c r="F47" s="1">
        <v>0.0</v>
      </c>
      <c r="G47" s="1">
        <v>4.56</v>
      </c>
      <c r="H47" s="1">
        <v>168.0</v>
      </c>
      <c r="I47" s="1">
        <v>36.85</v>
      </c>
      <c r="J47" s="1">
        <v>36.87</v>
      </c>
      <c r="K47" s="1" t="s">
        <v>59</v>
      </c>
      <c r="L47" s="1">
        <v>0.0</v>
      </c>
      <c r="M47" s="1">
        <v>168.0</v>
      </c>
    </row>
    <row r="48">
      <c r="A48" s="1" t="s">
        <v>41</v>
      </c>
      <c r="B48" s="1" t="s">
        <v>42</v>
      </c>
      <c r="C48" s="1">
        <v>225.6</v>
      </c>
      <c r="D48" s="1">
        <v>230.83</v>
      </c>
      <c r="E48" s="1">
        <v>5.23</v>
      </c>
      <c r="F48" s="1">
        <v>0.0</v>
      </c>
      <c r="G48" s="1">
        <v>5.23</v>
      </c>
      <c r="H48" s="1">
        <v>168.0</v>
      </c>
      <c r="I48" s="1">
        <v>32.11</v>
      </c>
      <c r="J48" s="1">
        <v>32.12</v>
      </c>
      <c r="K48" s="1" t="s">
        <v>59</v>
      </c>
      <c r="L48" s="1">
        <v>0.0</v>
      </c>
      <c r="M48" s="1">
        <v>168.0</v>
      </c>
    </row>
    <row r="49">
      <c r="A49" s="1" t="s">
        <v>41</v>
      </c>
      <c r="B49" s="1" t="s">
        <v>42</v>
      </c>
      <c r="C49" s="1">
        <v>231.09</v>
      </c>
      <c r="D49" s="1">
        <v>236.31</v>
      </c>
      <c r="E49" s="1">
        <v>5.22</v>
      </c>
      <c r="F49" s="1">
        <v>0.0</v>
      </c>
      <c r="G49" s="1">
        <v>5.22</v>
      </c>
      <c r="H49" s="1">
        <v>168.0</v>
      </c>
      <c r="I49" s="1">
        <v>32.2</v>
      </c>
      <c r="J49" s="1">
        <v>32.21</v>
      </c>
      <c r="K49" s="1" t="s">
        <v>59</v>
      </c>
      <c r="L49" s="1">
        <v>0.0</v>
      </c>
      <c r="M49" s="1">
        <v>168.0</v>
      </c>
    </row>
    <row r="50">
      <c r="A50" s="1" t="s">
        <v>41</v>
      </c>
      <c r="B50" s="1" t="s">
        <v>42</v>
      </c>
      <c r="C50" s="1">
        <v>236.66</v>
      </c>
      <c r="D50" s="1">
        <v>241.26</v>
      </c>
      <c r="E50" s="1">
        <v>4.6</v>
      </c>
      <c r="F50" s="1">
        <v>0.0</v>
      </c>
      <c r="G50" s="1">
        <v>4.6</v>
      </c>
      <c r="H50" s="1">
        <v>168.0</v>
      </c>
      <c r="I50" s="1">
        <v>36.52</v>
      </c>
      <c r="J50" s="1">
        <v>36.53</v>
      </c>
      <c r="K50" s="1" t="s">
        <v>59</v>
      </c>
      <c r="L50" s="1">
        <v>0.0</v>
      </c>
      <c r="M50" s="1">
        <v>168.0</v>
      </c>
    </row>
    <row r="51">
      <c r="A51" s="1" t="s">
        <v>41</v>
      </c>
      <c r="B51" s="1" t="s">
        <v>42</v>
      </c>
      <c r="C51" s="1">
        <v>241.5</v>
      </c>
      <c r="D51" s="1">
        <v>248.67</v>
      </c>
      <c r="E51" s="1">
        <v>7.17</v>
      </c>
      <c r="F51" s="1">
        <v>0.0</v>
      </c>
      <c r="G51" s="1">
        <v>7.17</v>
      </c>
      <c r="H51" s="1">
        <v>160.0</v>
      </c>
      <c r="I51" s="1">
        <v>22.31</v>
      </c>
      <c r="J51" s="1">
        <v>22.31</v>
      </c>
      <c r="K51" s="1" t="s">
        <v>43</v>
      </c>
      <c r="L51" s="1">
        <v>-160.0</v>
      </c>
      <c r="M51" s="1">
        <v>0.0</v>
      </c>
    </row>
    <row r="52">
      <c r="A52" s="1" t="s">
        <v>41</v>
      </c>
      <c r="B52" s="1" t="s">
        <v>42</v>
      </c>
      <c r="C52" s="1">
        <v>248.75</v>
      </c>
      <c r="D52" s="1">
        <v>251.17</v>
      </c>
      <c r="E52" s="1">
        <v>2.42</v>
      </c>
      <c r="F52" s="1">
        <v>0.0</v>
      </c>
      <c r="G52" s="1">
        <v>2.42</v>
      </c>
      <c r="H52" s="1">
        <v>168.0</v>
      </c>
      <c r="I52" s="1">
        <v>69.51</v>
      </c>
      <c r="J52" s="1">
        <v>69.53</v>
      </c>
      <c r="K52" s="1" t="s">
        <v>44</v>
      </c>
      <c r="L52" s="1">
        <v>84.0</v>
      </c>
      <c r="M52" s="1">
        <v>84.0</v>
      </c>
    </row>
    <row r="53">
      <c r="A53" s="1" t="s">
        <v>41</v>
      </c>
      <c r="B53" s="1" t="s">
        <v>42</v>
      </c>
      <c r="C53" s="1">
        <v>251.24</v>
      </c>
      <c r="D53" s="1">
        <v>254.0</v>
      </c>
      <c r="E53" s="1">
        <v>2.75</v>
      </c>
      <c r="F53" s="1">
        <v>0.0</v>
      </c>
      <c r="G53" s="1">
        <v>2.75</v>
      </c>
      <c r="H53" s="1">
        <v>168.0</v>
      </c>
      <c r="I53" s="1">
        <v>61.04</v>
      </c>
      <c r="J53" s="1">
        <v>61.06</v>
      </c>
      <c r="K53" s="1" t="s">
        <v>57</v>
      </c>
      <c r="L53" s="1">
        <v>76.0</v>
      </c>
      <c r="M53" s="1">
        <v>92.0</v>
      </c>
    </row>
    <row r="54">
      <c r="A54" s="1" t="s">
        <v>41</v>
      </c>
      <c r="B54" s="1" t="s">
        <v>42</v>
      </c>
      <c r="C54" s="1">
        <v>254.26</v>
      </c>
      <c r="D54" s="1">
        <v>258.71</v>
      </c>
      <c r="E54" s="1">
        <v>4.45</v>
      </c>
      <c r="F54" s="1">
        <v>0.0</v>
      </c>
      <c r="G54" s="1">
        <v>4.45</v>
      </c>
      <c r="H54" s="1">
        <v>168.0</v>
      </c>
      <c r="I54" s="1">
        <v>37.74</v>
      </c>
      <c r="J54" s="1">
        <v>37.76</v>
      </c>
      <c r="K54" s="1" t="s">
        <v>59</v>
      </c>
      <c r="L54" s="1">
        <v>0.0</v>
      </c>
      <c r="M54" s="1">
        <v>168.0</v>
      </c>
    </row>
    <row r="55">
      <c r="A55" s="1" t="s">
        <v>41</v>
      </c>
      <c r="B55" s="1" t="s">
        <v>42</v>
      </c>
      <c r="C55" s="1">
        <v>259.18</v>
      </c>
      <c r="D55" s="1">
        <v>264.37</v>
      </c>
      <c r="E55" s="1">
        <v>5.2</v>
      </c>
      <c r="F55" s="1">
        <v>0.0</v>
      </c>
      <c r="G55" s="1">
        <v>5.19</v>
      </c>
      <c r="H55" s="1">
        <v>168.0</v>
      </c>
      <c r="I55" s="1">
        <v>32.34</v>
      </c>
      <c r="J55" s="1">
        <v>32.35</v>
      </c>
      <c r="K55" s="1" t="s">
        <v>59</v>
      </c>
      <c r="L55" s="1">
        <v>0.0</v>
      </c>
      <c r="M55" s="1">
        <v>168.0</v>
      </c>
    </row>
    <row r="56">
      <c r="A56" s="1" t="s">
        <v>41</v>
      </c>
      <c r="B56" s="1" t="s">
        <v>42</v>
      </c>
      <c r="C56" s="1">
        <v>264.73</v>
      </c>
      <c r="D56" s="1">
        <v>271.14</v>
      </c>
      <c r="E56" s="1">
        <v>6.41</v>
      </c>
      <c r="F56" s="1">
        <v>0.0</v>
      </c>
      <c r="G56" s="1">
        <v>6.41</v>
      </c>
      <c r="H56" s="1">
        <v>168.0</v>
      </c>
      <c r="I56" s="1">
        <v>26.19</v>
      </c>
      <c r="J56" s="1">
        <v>26.2</v>
      </c>
      <c r="K56" s="1" t="s">
        <v>59</v>
      </c>
      <c r="L56" s="1">
        <v>0.0</v>
      </c>
      <c r="M56" s="1">
        <v>168.0</v>
      </c>
    </row>
    <row r="57">
      <c r="A57" s="1" t="s">
        <v>41</v>
      </c>
      <c r="B57" s="1" t="s">
        <v>42</v>
      </c>
      <c r="C57" s="1">
        <v>271.35</v>
      </c>
      <c r="D57" s="1">
        <v>276.44</v>
      </c>
      <c r="E57" s="1">
        <v>5.09</v>
      </c>
      <c r="F57" s="1">
        <v>0.0</v>
      </c>
      <c r="G57" s="1">
        <v>5.09</v>
      </c>
      <c r="H57" s="1">
        <v>168.0</v>
      </c>
      <c r="I57" s="1">
        <v>33.0</v>
      </c>
      <c r="J57" s="1">
        <v>33.02</v>
      </c>
      <c r="K57" s="1" t="s">
        <v>59</v>
      </c>
      <c r="L57" s="1">
        <v>0.0</v>
      </c>
      <c r="M57" s="1">
        <v>168.0</v>
      </c>
    </row>
    <row r="58">
      <c r="A58" s="1" t="s">
        <v>41</v>
      </c>
      <c r="B58" s="1" t="s">
        <v>42</v>
      </c>
      <c r="C58" s="1">
        <v>276.58</v>
      </c>
      <c r="D58" s="1">
        <v>284.24</v>
      </c>
      <c r="E58" s="1">
        <v>7.66</v>
      </c>
      <c r="F58" s="1">
        <v>0.0</v>
      </c>
      <c r="G58" s="1">
        <v>7.66</v>
      </c>
      <c r="H58" s="1">
        <v>160.0</v>
      </c>
      <c r="I58" s="1">
        <v>20.89</v>
      </c>
      <c r="J58" s="1">
        <v>20.89</v>
      </c>
      <c r="K58" s="1" t="s">
        <v>43</v>
      </c>
      <c r="L58" s="1">
        <v>-160.0</v>
      </c>
      <c r="M58" s="1">
        <v>0.0</v>
      </c>
    </row>
    <row r="59">
      <c r="A59" s="1" t="s">
        <v>41</v>
      </c>
      <c r="B59" s="1" t="s">
        <v>42</v>
      </c>
      <c r="C59" s="1">
        <v>284.29</v>
      </c>
      <c r="D59" s="1">
        <v>286.95</v>
      </c>
      <c r="E59" s="1">
        <v>2.66</v>
      </c>
      <c r="F59" s="1">
        <v>0.0</v>
      </c>
      <c r="G59" s="1">
        <v>2.66</v>
      </c>
      <c r="H59" s="1">
        <v>168.0</v>
      </c>
      <c r="I59" s="1">
        <v>63.22</v>
      </c>
      <c r="J59" s="1">
        <v>63.25</v>
      </c>
      <c r="K59" s="1" t="s">
        <v>44</v>
      </c>
      <c r="L59" s="1">
        <v>84.0</v>
      </c>
      <c r="M59" s="1">
        <v>84.0</v>
      </c>
    </row>
    <row r="60">
      <c r="A60" s="1" t="s">
        <v>41</v>
      </c>
      <c r="B60" s="1" t="s">
        <v>42</v>
      </c>
      <c r="C60" s="1">
        <v>287.18</v>
      </c>
      <c r="D60" s="1">
        <v>289.86</v>
      </c>
      <c r="E60" s="1">
        <v>2.69</v>
      </c>
      <c r="F60" s="1">
        <v>0.0</v>
      </c>
      <c r="G60" s="1">
        <v>2.69</v>
      </c>
      <c r="H60" s="1">
        <v>168.0</v>
      </c>
      <c r="I60" s="1">
        <v>62.52</v>
      </c>
      <c r="J60" s="1">
        <v>62.55</v>
      </c>
      <c r="K60" s="1" t="s">
        <v>57</v>
      </c>
      <c r="L60" s="1">
        <v>76.0</v>
      </c>
      <c r="M60" s="1">
        <v>92.0</v>
      </c>
    </row>
    <row r="61">
      <c r="A61" s="1" t="s">
        <v>41</v>
      </c>
      <c r="B61" s="1" t="s">
        <v>42</v>
      </c>
      <c r="C61" s="1">
        <v>290.14</v>
      </c>
      <c r="D61" s="1">
        <v>296.01</v>
      </c>
      <c r="E61" s="1">
        <v>5.87</v>
      </c>
      <c r="F61" s="1">
        <v>0.0</v>
      </c>
      <c r="G61" s="1">
        <v>5.87</v>
      </c>
      <c r="H61" s="1">
        <v>168.0</v>
      </c>
      <c r="I61" s="1">
        <v>28.61</v>
      </c>
      <c r="J61" s="1">
        <v>28.62</v>
      </c>
      <c r="K61" s="1" t="s">
        <v>59</v>
      </c>
      <c r="L61" s="1">
        <v>0.0</v>
      </c>
      <c r="M61" s="1">
        <v>168.0</v>
      </c>
    </row>
    <row r="62">
      <c r="A62" s="1" t="s">
        <v>41</v>
      </c>
      <c r="B62" s="1" t="s">
        <v>42</v>
      </c>
      <c r="C62" s="1">
        <v>296.33</v>
      </c>
      <c r="D62" s="1">
        <v>301.92</v>
      </c>
      <c r="E62" s="1">
        <v>5.59</v>
      </c>
      <c r="F62" s="1">
        <v>0.0</v>
      </c>
      <c r="G62" s="1">
        <v>5.59</v>
      </c>
      <c r="H62" s="1">
        <v>168.0</v>
      </c>
      <c r="I62" s="1">
        <v>30.05</v>
      </c>
      <c r="J62" s="1">
        <v>30.06</v>
      </c>
      <c r="K62" s="1" t="s">
        <v>59</v>
      </c>
      <c r="L62" s="1">
        <v>0.0</v>
      </c>
      <c r="M62" s="1">
        <v>168.0</v>
      </c>
    </row>
    <row r="63">
      <c r="A63" s="1" t="s">
        <v>41</v>
      </c>
      <c r="B63" s="1" t="s">
        <v>42</v>
      </c>
      <c r="C63" s="1">
        <v>302.39</v>
      </c>
      <c r="D63" s="1">
        <v>307.04</v>
      </c>
      <c r="E63" s="1">
        <v>4.65</v>
      </c>
      <c r="F63" s="1">
        <v>0.0</v>
      </c>
      <c r="G63" s="1">
        <v>4.65</v>
      </c>
      <c r="H63" s="1">
        <v>168.0</v>
      </c>
      <c r="I63" s="1">
        <v>36.12</v>
      </c>
      <c r="J63" s="1">
        <v>36.14</v>
      </c>
      <c r="K63" s="1" t="s">
        <v>59</v>
      </c>
      <c r="L63" s="1">
        <v>0.0</v>
      </c>
      <c r="M63" s="1">
        <v>168.0</v>
      </c>
    </row>
    <row r="64">
      <c r="A64" s="1" t="s">
        <v>41</v>
      </c>
      <c r="B64" s="1" t="s">
        <v>42</v>
      </c>
      <c r="C64" s="1">
        <v>307.21</v>
      </c>
      <c r="D64" s="1">
        <v>311.93</v>
      </c>
      <c r="E64" s="1">
        <v>4.73</v>
      </c>
      <c r="F64" s="1">
        <v>0.0</v>
      </c>
      <c r="G64" s="1">
        <v>4.72</v>
      </c>
      <c r="H64" s="1">
        <v>168.0</v>
      </c>
      <c r="I64" s="1">
        <v>35.55</v>
      </c>
      <c r="J64" s="1">
        <v>35.57</v>
      </c>
      <c r="K64" s="1" t="s">
        <v>59</v>
      </c>
      <c r="L64" s="1">
        <v>0.0</v>
      </c>
      <c r="M64" s="1">
        <v>168.0</v>
      </c>
    </row>
    <row r="65">
      <c r="A65" s="1" t="s">
        <v>41</v>
      </c>
      <c r="B65" s="1" t="s">
        <v>42</v>
      </c>
      <c r="C65" s="1">
        <v>312.19</v>
      </c>
      <c r="D65" s="1">
        <v>319.73</v>
      </c>
      <c r="E65" s="1">
        <v>7.54</v>
      </c>
      <c r="F65" s="1">
        <v>0.0</v>
      </c>
      <c r="G65" s="1">
        <v>7.54</v>
      </c>
      <c r="H65" s="1">
        <v>160.0</v>
      </c>
      <c r="I65" s="1">
        <v>21.23</v>
      </c>
      <c r="J65" s="1">
        <v>21.23</v>
      </c>
      <c r="K65" s="1" t="s">
        <v>43</v>
      </c>
      <c r="L65" s="1">
        <v>-160.0</v>
      </c>
      <c r="M65" s="1">
        <v>0.0</v>
      </c>
    </row>
    <row r="66">
      <c r="A66" s="1" t="s">
        <v>41</v>
      </c>
      <c r="B66" s="1" t="s">
        <v>42</v>
      </c>
      <c r="C66" s="1">
        <v>319.75</v>
      </c>
      <c r="D66" s="1">
        <v>322.42</v>
      </c>
      <c r="E66" s="1">
        <v>2.68</v>
      </c>
      <c r="F66" s="1">
        <v>0.0</v>
      </c>
      <c r="G66" s="1">
        <v>2.68</v>
      </c>
      <c r="H66" s="1">
        <v>168.0</v>
      </c>
      <c r="I66" s="1">
        <v>62.77</v>
      </c>
      <c r="J66" s="1">
        <v>62.8</v>
      </c>
      <c r="K66" s="1" t="s">
        <v>44</v>
      </c>
      <c r="L66" s="1">
        <v>84.0</v>
      </c>
      <c r="M66" s="1">
        <v>84.0</v>
      </c>
    </row>
    <row r="67">
      <c r="A67" s="1" t="s">
        <v>41</v>
      </c>
      <c r="B67" s="1" t="s">
        <v>42</v>
      </c>
      <c r="C67" s="1">
        <v>322.62</v>
      </c>
      <c r="D67" s="1">
        <v>325.64</v>
      </c>
      <c r="E67" s="1">
        <v>3.03</v>
      </c>
      <c r="F67" s="1">
        <v>0.0</v>
      </c>
      <c r="G67" s="1">
        <v>3.03</v>
      </c>
      <c r="H67" s="1">
        <v>168.0</v>
      </c>
      <c r="I67" s="1">
        <v>55.48</v>
      </c>
      <c r="J67" s="1">
        <v>55.51</v>
      </c>
      <c r="K67" s="1" t="s">
        <v>57</v>
      </c>
      <c r="L67" s="1">
        <v>76.0</v>
      </c>
      <c r="M67" s="1">
        <v>92.0</v>
      </c>
    </row>
    <row r="68">
      <c r="A68" s="1" t="s">
        <v>41</v>
      </c>
      <c r="B68" s="1" t="s">
        <v>42</v>
      </c>
      <c r="C68" s="1">
        <v>325.75</v>
      </c>
      <c r="D68" s="1">
        <v>331.07</v>
      </c>
      <c r="E68" s="1">
        <v>5.31</v>
      </c>
      <c r="F68" s="1">
        <v>0.0</v>
      </c>
      <c r="G68" s="1">
        <v>5.31</v>
      </c>
      <c r="H68" s="1">
        <v>168.0</v>
      </c>
      <c r="I68" s="1">
        <v>31.63</v>
      </c>
      <c r="J68" s="1">
        <v>31.64</v>
      </c>
      <c r="K68" s="1" t="s">
        <v>59</v>
      </c>
      <c r="L68" s="1">
        <v>0.0</v>
      </c>
      <c r="M68" s="1">
        <v>168.0</v>
      </c>
    </row>
    <row r="69">
      <c r="A69" s="1" t="s">
        <v>41</v>
      </c>
      <c r="B69" s="1" t="s">
        <v>42</v>
      </c>
      <c r="C69" s="1">
        <v>331.3</v>
      </c>
      <c r="D69" s="1">
        <v>336.56</v>
      </c>
      <c r="E69" s="1">
        <v>5.26</v>
      </c>
      <c r="F69" s="1">
        <v>0.0</v>
      </c>
      <c r="G69" s="1">
        <v>5.26</v>
      </c>
      <c r="H69" s="1">
        <v>168.0</v>
      </c>
      <c r="I69" s="1">
        <v>31.95</v>
      </c>
      <c r="J69" s="1">
        <v>31.96</v>
      </c>
      <c r="K69" s="1" t="s">
        <v>59</v>
      </c>
      <c r="L69" s="1">
        <v>0.0</v>
      </c>
      <c r="M69" s="1">
        <v>168.0</v>
      </c>
    </row>
    <row r="70">
      <c r="A70" s="1" t="s">
        <v>41</v>
      </c>
      <c r="B70" s="1" t="s">
        <v>42</v>
      </c>
      <c r="C70" s="1">
        <v>336.68</v>
      </c>
      <c r="D70" s="1">
        <v>340.77</v>
      </c>
      <c r="E70" s="1">
        <v>4.09</v>
      </c>
      <c r="F70" s="1">
        <v>0.0</v>
      </c>
      <c r="G70" s="1">
        <v>4.09</v>
      </c>
      <c r="H70" s="1">
        <v>168.0</v>
      </c>
      <c r="I70" s="1">
        <v>41.1</v>
      </c>
      <c r="J70" s="1">
        <v>41.12</v>
      </c>
      <c r="K70" s="1" t="s">
        <v>59</v>
      </c>
      <c r="L70" s="1">
        <v>0.0</v>
      </c>
      <c r="M70" s="1">
        <v>168.0</v>
      </c>
    </row>
    <row r="71">
      <c r="A71" s="1" t="s">
        <v>41</v>
      </c>
      <c r="B71" s="1" t="s">
        <v>42</v>
      </c>
      <c r="C71" s="1">
        <v>340.89</v>
      </c>
      <c r="D71" s="1">
        <v>346.11</v>
      </c>
      <c r="E71" s="1">
        <v>5.22</v>
      </c>
      <c r="F71" s="1">
        <v>0.0</v>
      </c>
      <c r="G71" s="1">
        <v>5.22</v>
      </c>
      <c r="H71" s="1">
        <v>168.0</v>
      </c>
      <c r="I71" s="1">
        <v>32.19</v>
      </c>
      <c r="J71" s="1">
        <v>32.2</v>
      </c>
      <c r="K71" s="1" t="s">
        <v>59</v>
      </c>
      <c r="L71" s="1">
        <v>0.0</v>
      </c>
      <c r="M71" s="1">
        <v>168.0</v>
      </c>
    </row>
    <row r="72">
      <c r="A72" s="1" t="s">
        <v>41</v>
      </c>
      <c r="B72" s="1" t="s">
        <v>42</v>
      </c>
      <c r="C72" s="1">
        <v>346.31</v>
      </c>
      <c r="D72" s="1">
        <v>349.6</v>
      </c>
      <c r="E72" s="1">
        <v>3.29</v>
      </c>
      <c r="F72" s="1">
        <v>0.0</v>
      </c>
      <c r="G72" s="1">
        <v>3.29</v>
      </c>
      <c r="H72" s="1">
        <v>160.0</v>
      </c>
      <c r="I72" s="1">
        <v>48.65</v>
      </c>
      <c r="J72" s="1">
        <v>48.65</v>
      </c>
      <c r="K72" s="1" t="s">
        <v>43</v>
      </c>
      <c r="L72" s="1">
        <v>-160.0</v>
      </c>
      <c r="M72" s="1">
        <v>0.0</v>
      </c>
    </row>
    <row r="73">
      <c r="A73" s="1" t="s">
        <v>41</v>
      </c>
      <c r="B73" s="1" t="s">
        <v>42</v>
      </c>
      <c r="C73" s="1">
        <v>349.6</v>
      </c>
      <c r="D73" s="1">
        <v>353.16</v>
      </c>
      <c r="E73" s="1">
        <v>3.56</v>
      </c>
      <c r="F73" s="1">
        <v>0.0</v>
      </c>
      <c r="G73" s="1">
        <v>3.56</v>
      </c>
      <c r="H73" s="1">
        <v>168.0</v>
      </c>
      <c r="I73" s="1">
        <v>47.18</v>
      </c>
      <c r="J73" s="1">
        <v>47.19</v>
      </c>
      <c r="K73" s="1" t="s">
        <v>44</v>
      </c>
      <c r="L73" s="1">
        <v>84.0</v>
      </c>
      <c r="M73" s="1">
        <v>84.0</v>
      </c>
    </row>
    <row r="74">
      <c r="A74" s="1" t="s">
        <v>41</v>
      </c>
      <c r="B74" s="1" t="s">
        <v>42</v>
      </c>
      <c r="C74" s="1">
        <v>353.35</v>
      </c>
      <c r="D74" s="1">
        <v>356.19</v>
      </c>
      <c r="E74" s="1">
        <v>2.85</v>
      </c>
      <c r="F74" s="1">
        <v>0.0</v>
      </c>
      <c r="G74" s="1">
        <v>2.84</v>
      </c>
      <c r="H74" s="1">
        <v>168.0</v>
      </c>
      <c r="I74" s="1">
        <v>59.03</v>
      </c>
      <c r="J74" s="1">
        <v>59.06</v>
      </c>
      <c r="K74" s="1" t="s">
        <v>57</v>
      </c>
      <c r="L74" s="1">
        <v>76.0</v>
      </c>
      <c r="M74" s="1">
        <v>92.0</v>
      </c>
    </row>
    <row r="75">
      <c r="A75" s="1" t="s">
        <v>41</v>
      </c>
      <c r="B75" s="1" t="s">
        <v>42</v>
      </c>
      <c r="C75" s="1">
        <v>356.41</v>
      </c>
      <c r="D75" s="1">
        <v>361.49</v>
      </c>
      <c r="E75" s="1">
        <v>5.07</v>
      </c>
      <c r="F75" s="1">
        <v>0.0</v>
      </c>
      <c r="G75" s="1">
        <v>5.07</v>
      </c>
      <c r="H75" s="1">
        <v>168.0</v>
      </c>
      <c r="I75" s="1">
        <v>33.13</v>
      </c>
      <c r="J75" s="1">
        <v>33.15</v>
      </c>
      <c r="K75" s="1" t="s">
        <v>59</v>
      </c>
      <c r="L75" s="1">
        <v>0.0</v>
      </c>
      <c r="M75" s="1">
        <v>168.0</v>
      </c>
    </row>
    <row r="76">
      <c r="A76" s="1" t="s">
        <v>41</v>
      </c>
      <c r="B76" s="1" t="s">
        <v>42</v>
      </c>
      <c r="C76" s="1">
        <v>361.65</v>
      </c>
      <c r="D76" s="1">
        <v>366.48</v>
      </c>
      <c r="E76" s="1">
        <v>4.83</v>
      </c>
      <c r="F76" s="1">
        <v>0.0</v>
      </c>
      <c r="G76" s="1">
        <v>4.82</v>
      </c>
      <c r="H76" s="1">
        <v>168.0</v>
      </c>
      <c r="I76" s="1">
        <v>34.8</v>
      </c>
      <c r="J76" s="1">
        <v>34.82</v>
      </c>
      <c r="K76" s="1" t="s">
        <v>59</v>
      </c>
      <c r="L76" s="1">
        <v>0.0</v>
      </c>
      <c r="M76" s="1">
        <v>168.0</v>
      </c>
    </row>
    <row r="77">
      <c r="A77" s="1" t="s">
        <v>41</v>
      </c>
      <c r="B77" s="1" t="s">
        <v>42</v>
      </c>
      <c r="C77" s="1">
        <v>366.75</v>
      </c>
      <c r="D77" s="1">
        <v>371.53</v>
      </c>
      <c r="E77" s="1">
        <v>4.78</v>
      </c>
      <c r="F77" s="1">
        <v>0.0</v>
      </c>
      <c r="G77" s="1">
        <v>4.78</v>
      </c>
      <c r="H77" s="1">
        <v>168.0</v>
      </c>
      <c r="I77" s="1">
        <v>35.12</v>
      </c>
      <c r="J77" s="1">
        <v>35.14</v>
      </c>
      <c r="K77" s="1" t="s">
        <v>59</v>
      </c>
      <c r="L77" s="1">
        <v>0.0</v>
      </c>
      <c r="M77" s="1">
        <v>168.0</v>
      </c>
    </row>
    <row r="78">
      <c r="A78" s="1" t="s">
        <v>41</v>
      </c>
      <c r="B78" s="1" t="s">
        <v>42</v>
      </c>
      <c r="C78" s="1">
        <v>371.91</v>
      </c>
      <c r="D78" s="1">
        <v>378.08</v>
      </c>
      <c r="E78" s="1">
        <v>6.17</v>
      </c>
      <c r="F78" s="1">
        <v>0.0</v>
      </c>
      <c r="G78" s="1">
        <v>6.16</v>
      </c>
      <c r="H78" s="1">
        <v>168.0</v>
      </c>
      <c r="I78" s="1">
        <v>27.25</v>
      </c>
      <c r="J78" s="1">
        <v>27.26</v>
      </c>
      <c r="K78" s="1" t="s">
        <v>59</v>
      </c>
      <c r="L78" s="1">
        <v>0.0</v>
      </c>
      <c r="M78" s="1">
        <v>168.0</v>
      </c>
    </row>
    <row r="79">
      <c r="A79" s="1" t="s">
        <v>41</v>
      </c>
      <c r="B79" s="1" t="s">
        <v>42</v>
      </c>
      <c r="C79" s="1">
        <v>378.31</v>
      </c>
      <c r="D79" s="1">
        <v>384.02</v>
      </c>
      <c r="E79" s="1">
        <v>5.71</v>
      </c>
      <c r="F79" s="1">
        <v>0.0</v>
      </c>
      <c r="G79" s="1">
        <v>5.71</v>
      </c>
      <c r="H79" s="1">
        <v>160.0</v>
      </c>
      <c r="I79" s="1">
        <v>28.01</v>
      </c>
      <c r="J79" s="1">
        <v>28.01</v>
      </c>
      <c r="K79" s="1" t="s">
        <v>43</v>
      </c>
      <c r="L79" s="1">
        <v>-160.0</v>
      </c>
      <c r="M79" s="1">
        <v>0.0</v>
      </c>
    </row>
    <row r="80">
      <c r="A80" s="1" t="s">
        <v>41</v>
      </c>
      <c r="B80" s="1" t="s">
        <v>42</v>
      </c>
      <c r="C80" s="1">
        <v>384.11</v>
      </c>
      <c r="D80" s="1">
        <v>386.38</v>
      </c>
      <c r="E80" s="1">
        <v>2.28</v>
      </c>
      <c r="F80" s="1">
        <v>0.0</v>
      </c>
      <c r="G80" s="1">
        <v>2.28</v>
      </c>
      <c r="H80" s="1">
        <v>168.0</v>
      </c>
      <c r="I80" s="1">
        <v>73.8</v>
      </c>
      <c r="J80" s="1">
        <v>73.83</v>
      </c>
      <c r="K80" s="1" t="s">
        <v>44</v>
      </c>
      <c r="L80" s="1">
        <v>84.0</v>
      </c>
      <c r="M80" s="1">
        <v>84.0</v>
      </c>
    </row>
    <row r="81">
      <c r="A81" s="1" t="s">
        <v>41</v>
      </c>
      <c r="B81" s="1" t="s">
        <v>42</v>
      </c>
      <c r="C81" s="1">
        <v>386.93</v>
      </c>
      <c r="D81" s="1">
        <v>391.01</v>
      </c>
      <c r="E81" s="1">
        <v>4.09</v>
      </c>
      <c r="F81" s="1">
        <v>0.0</v>
      </c>
      <c r="G81" s="1">
        <v>4.08</v>
      </c>
      <c r="H81" s="1">
        <v>168.0</v>
      </c>
      <c r="I81" s="1">
        <v>41.12</v>
      </c>
      <c r="J81" s="1">
        <v>41.14</v>
      </c>
      <c r="K81" s="1" t="s">
        <v>57</v>
      </c>
      <c r="L81" s="1">
        <v>76.0</v>
      </c>
      <c r="M81" s="1">
        <v>92.0</v>
      </c>
    </row>
    <row r="82">
      <c r="A82" s="1" t="s">
        <v>41</v>
      </c>
      <c r="B82" s="1" t="s">
        <v>42</v>
      </c>
      <c r="C82" s="1">
        <v>391.37</v>
      </c>
      <c r="D82" s="1">
        <v>396.11</v>
      </c>
      <c r="E82" s="1">
        <v>4.74</v>
      </c>
      <c r="F82" s="1">
        <v>0.0</v>
      </c>
      <c r="G82" s="1">
        <v>4.74</v>
      </c>
      <c r="H82" s="1">
        <v>168.0</v>
      </c>
      <c r="I82" s="1">
        <v>35.42</v>
      </c>
      <c r="J82" s="1">
        <v>35.44</v>
      </c>
      <c r="K82" s="1" t="s">
        <v>59</v>
      </c>
      <c r="L82" s="1">
        <v>0.0</v>
      </c>
      <c r="M82" s="1">
        <v>168.0</v>
      </c>
    </row>
    <row r="83">
      <c r="A83" s="1" t="s">
        <v>41</v>
      </c>
      <c r="B83" s="1" t="s">
        <v>42</v>
      </c>
      <c r="C83" s="1">
        <v>396.47</v>
      </c>
      <c r="D83" s="1">
        <v>401.64</v>
      </c>
      <c r="E83" s="1">
        <v>5.17</v>
      </c>
      <c r="F83" s="1">
        <v>0.0</v>
      </c>
      <c r="G83" s="1">
        <v>5.17</v>
      </c>
      <c r="H83" s="1">
        <v>168.0</v>
      </c>
      <c r="I83" s="1">
        <v>32.46</v>
      </c>
      <c r="J83" s="1">
        <v>32.48</v>
      </c>
      <c r="K83" s="1" t="s">
        <v>59</v>
      </c>
      <c r="L83" s="1">
        <v>0.0</v>
      </c>
      <c r="M83" s="1">
        <v>168.0</v>
      </c>
    </row>
    <row r="84">
      <c r="A84" s="1" t="s">
        <v>41</v>
      </c>
      <c r="B84" s="1" t="s">
        <v>42</v>
      </c>
      <c r="C84" s="1">
        <v>401.96</v>
      </c>
      <c r="D84" s="1">
        <v>406.45</v>
      </c>
      <c r="E84" s="1">
        <v>4.49</v>
      </c>
      <c r="F84" s="1">
        <v>0.0</v>
      </c>
      <c r="G84" s="1">
        <v>4.48</v>
      </c>
      <c r="H84" s="1">
        <v>168.0</v>
      </c>
      <c r="I84" s="1">
        <v>37.46</v>
      </c>
      <c r="J84" s="1">
        <v>37.48</v>
      </c>
      <c r="K84" s="1" t="s">
        <v>59</v>
      </c>
      <c r="L84" s="1">
        <v>0.0</v>
      </c>
      <c r="M84" s="1">
        <v>168.0</v>
      </c>
    </row>
    <row r="85">
      <c r="A85" s="1" t="s">
        <v>41</v>
      </c>
      <c r="B85" s="1" t="s">
        <v>42</v>
      </c>
      <c r="C85" s="1">
        <v>406.59</v>
      </c>
      <c r="D85" s="1">
        <v>411.42</v>
      </c>
      <c r="E85" s="1">
        <v>4.83</v>
      </c>
      <c r="F85" s="1">
        <v>0.0</v>
      </c>
      <c r="G85" s="1">
        <v>4.83</v>
      </c>
      <c r="H85" s="1">
        <v>168.0</v>
      </c>
      <c r="I85" s="1">
        <v>34.79</v>
      </c>
      <c r="J85" s="1">
        <v>34.81</v>
      </c>
      <c r="K85" s="1" t="s">
        <v>59</v>
      </c>
      <c r="L85" s="1">
        <v>0.0</v>
      </c>
      <c r="M85" s="1">
        <v>168.0</v>
      </c>
    </row>
    <row r="86">
      <c r="A86" s="1" t="s">
        <v>41</v>
      </c>
      <c r="B86" s="1" t="s">
        <v>42</v>
      </c>
      <c r="C86" s="1">
        <v>411.64</v>
      </c>
      <c r="D86" s="1">
        <v>416.73</v>
      </c>
      <c r="E86" s="1">
        <v>5.09</v>
      </c>
      <c r="F86" s="1">
        <v>0.0</v>
      </c>
      <c r="G86" s="1">
        <v>5.09</v>
      </c>
      <c r="H86" s="1">
        <v>160.0</v>
      </c>
      <c r="I86" s="1">
        <v>31.41</v>
      </c>
      <c r="J86" s="1">
        <v>31.41</v>
      </c>
      <c r="K86" s="1" t="s">
        <v>43</v>
      </c>
      <c r="L86" s="1">
        <v>-160.0</v>
      </c>
      <c r="M86" s="1">
        <v>0.0</v>
      </c>
    </row>
    <row r="87">
      <c r="A87" s="1" t="s">
        <v>41</v>
      </c>
      <c r="B87" s="1" t="s">
        <v>42</v>
      </c>
      <c r="C87" s="1">
        <v>416.77</v>
      </c>
      <c r="D87" s="1">
        <v>420.02</v>
      </c>
      <c r="E87" s="1">
        <v>3.25</v>
      </c>
      <c r="F87" s="1">
        <v>0.0</v>
      </c>
      <c r="G87" s="1">
        <v>3.25</v>
      </c>
      <c r="H87" s="1">
        <v>168.0</v>
      </c>
      <c r="I87" s="1">
        <v>51.71</v>
      </c>
      <c r="J87" s="1">
        <v>51.73</v>
      </c>
      <c r="K87" s="1" t="s">
        <v>44</v>
      </c>
      <c r="L87" s="1">
        <v>84.0</v>
      </c>
      <c r="M87" s="1">
        <v>84.0</v>
      </c>
    </row>
    <row r="88">
      <c r="A88" s="1" t="s">
        <v>41</v>
      </c>
      <c r="B88" s="1" t="s">
        <v>42</v>
      </c>
      <c r="C88" s="1">
        <v>420.22</v>
      </c>
      <c r="D88" s="1">
        <v>422.99</v>
      </c>
      <c r="E88" s="1">
        <v>2.77</v>
      </c>
      <c r="F88" s="1">
        <v>0.0</v>
      </c>
      <c r="G88" s="1">
        <v>2.77</v>
      </c>
      <c r="H88" s="1">
        <v>168.0</v>
      </c>
      <c r="I88" s="1">
        <v>60.56</v>
      </c>
      <c r="J88" s="1">
        <v>60.59</v>
      </c>
      <c r="K88" s="1" t="s">
        <v>57</v>
      </c>
      <c r="L88" s="1">
        <v>76.0</v>
      </c>
      <c r="M88" s="1">
        <v>92.0</v>
      </c>
    </row>
    <row r="89">
      <c r="A89" s="1" t="s">
        <v>41</v>
      </c>
      <c r="B89" s="1" t="s">
        <v>42</v>
      </c>
      <c r="C89" s="1">
        <v>423.39</v>
      </c>
      <c r="D89" s="1">
        <v>427.48</v>
      </c>
      <c r="E89" s="1">
        <v>4.09</v>
      </c>
      <c r="F89" s="1">
        <v>0.0</v>
      </c>
      <c r="G89" s="1">
        <v>4.09</v>
      </c>
      <c r="H89" s="1">
        <v>168.0</v>
      </c>
      <c r="I89" s="1">
        <v>41.05</v>
      </c>
      <c r="J89" s="1">
        <v>41.07</v>
      </c>
      <c r="K89" s="1" t="s">
        <v>59</v>
      </c>
      <c r="L89" s="1">
        <v>0.0</v>
      </c>
      <c r="M89" s="1">
        <v>168.0</v>
      </c>
    </row>
    <row r="90">
      <c r="A90" s="1" t="s">
        <v>41</v>
      </c>
      <c r="B90" s="1" t="s">
        <v>42</v>
      </c>
      <c r="C90" s="1">
        <v>427.77</v>
      </c>
      <c r="D90" s="1">
        <v>432.38</v>
      </c>
      <c r="E90" s="1">
        <v>4.61</v>
      </c>
      <c r="F90" s="1">
        <v>0.0</v>
      </c>
      <c r="G90" s="1">
        <v>4.61</v>
      </c>
      <c r="H90" s="1">
        <v>168.0</v>
      </c>
      <c r="I90" s="1">
        <v>36.45</v>
      </c>
      <c r="J90" s="1">
        <v>36.47</v>
      </c>
      <c r="K90" s="1" t="s">
        <v>59</v>
      </c>
      <c r="L90" s="1">
        <v>0.0</v>
      </c>
      <c r="M90" s="1">
        <v>168.0</v>
      </c>
    </row>
    <row r="91">
      <c r="A91" s="1" t="s">
        <v>41</v>
      </c>
      <c r="B91" s="1" t="s">
        <v>42</v>
      </c>
      <c r="C91" s="1">
        <v>432.75</v>
      </c>
      <c r="D91" s="1">
        <v>437.36</v>
      </c>
      <c r="E91" s="1">
        <v>4.6</v>
      </c>
      <c r="F91" s="1">
        <v>0.0</v>
      </c>
      <c r="G91" s="1">
        <v>4.6</v>
      </c>
      <c r="H91" s="1">
        <v>168.0</v>
      </c>
      <c r="I91" s="1">
        <v>36.48</v>
      </c>
      <c r="J91" s="1">
        <v>36.5</v>
      </c>
      <c r="K91" s="1" t="s">
        <v>59</v>
      </c>
      <c r="L91" s="1">
        <v>0.0</v>
      </c>
      <c r="M91" s="1">
        <v>168.0</v>
      </c>
    </row>
    <row r="92">
      <c r="A92" s="1" t="s">
        <v>41</v>
      </c>
      <c r="B92" s="1" t="s">
        <v>42</v>
      </c>
      <c r="C92" s="1">
        <v>437.56</v>
      </c>
      <c r="D92" s="1">
        <v>442.03</v>
      </c>
      <c r="E92" s="1">
        <v>4.47</v>
      </c>
      <c r="F92" s="1">
        <v>0.0</v>
      </c>
      <c r="G92" s="1">
        <v>4.47</v>
      </c>
      <c r="H92" s="1">
        <v>168.0</v>
      </c>
      <c r="I92" s="1">
        <v>37.58</v>
      </c>
      <c r="J92" s="1">
        <v>37.6</v>
      </c>
      <c r="K92" s="1" t="s">
        <v>59</v>
      </c>
      <c r="L92" s="1">
        <v>0.0</v>
      </c>
      <c r="M92" s="1">
        <v>168.0</v>
      </c>
    </row>
    <row r="93">
      <c r="A93" s="1" t="s">
        <v>41</v>
      </c>
      <c r="B93" s="1" t="s">
        <v>42</v>
      </c>
      <c r="C93" s="1">
        <v>442.16</v>
      </c>
      <c r="D93" s="1">
        <v>449.99</v>
      </c>
      <c r="E93" s="1">
        <v>7.83</v>
      </c>
      <c r="F93" s="1">
        <v>0.0</v>
      </c>
      <c r="G93" s="1">
        <v>7.83</v>
      </c>
      <c r="H93" s="1">
        <v>160.0</v>
      </c>
      <c r="I93" s="1">
        <v>20.43</v>
      </c>
      <c r="J93" s="1">
        <v>20.43</v>
      </c>
      <c r="K93" s="1" t="s">
        <v>43</v>
      </c>
      <c r="L93" s="1">
        <v>-160.0</v>
      </c>
      <c r="M93" s="1">
        <v>0.0</v>
      </c>
    </row>
    <row r="94">
      <c r="A94" s="1" t="s">
        <v>41</v>
      </c>
      <c r="B94" s="1" t="s">
        <v>42</v>
      </c>
      <c r="C94" s="1">
        <v>450.11</v>
      </c>
      <c r="D94" s="1">
        <v>453.03</v>
      </c>
      <c r="E94" s="1">
        <v>2.92</v>
      </c>
      <c r="F94" s="1">
        <v>0.0</v>
      </c>
      <c r="G94" s="1">
        <v>2.92</v>
      </c>
      <c r="H94" s="1">
        <v>168.0</v>
      </c>
      <c r="I94" s="1">
        <v>57.47</v>
      </c>
      <c r="J94" s="1">
        <v>57.49</v>
      </c>
      <c r="K94" s="1" t="s">
        <v>44</v>
      </c>
      <c r="L94" s="1">
        <v>84.0</v>
      </c>
      <c r="M94" s="1">
        <v>84.0</v>
      </c>
    </row>
    <row r="95">
      <c r="A95" s="1" t="s">
        <v>41</v>
      </c>
      <c r="B95" s="1" t="s">
        <v>42</v>
      </c>
      <c r="C95" s="1">
        <v>453.31</v>
      </c>
      <c r="D95" s="1">
        <v>455.68</v>
      </c>
      <c r="E95" s="1">
        <v>2.37</v>
      </c>
      <c r="F95" s="1">
        <v>0.0</v>
      </c>
      <c r="G95" s="1">
        <v>2.37</v>
      </c>
      <c r="H95" s="1">
        <v>168.0</v>
      </c>
      <c r="I95" s="1">
        <v>70.99</v>
      </c>
      <c r="J95" s="1">
        <v>71.03</v>
      </c>
      <c r="K95" s="1" t="s">
        <v>57</v>
      </c>
      <c r="L95" s="1">
        <v>76.0</v>
      </c>
      <c r="M95" s="1">
        <v>92.0</v>
      </c>
    </row>
    <row r="96">
      <c r="A96" s="1" t="s">
        <v>41</v>
      </c>
      <c r="B96" s="1" t="s">
        <v>42</v>
      </c>
      <c r="C96" s="1">
        <v>455.89</v>
      </c>
      <c r="D96" s="1">
        <v>460.21</v>
      </c>
      <c r="E96" s="1">
        <v>4.33</v>
      </c>
      <c r="F96" s="1">
        <v>0.0</v>
      </c>
      <c r="G96" s="1">
        <v>4.32</v>
      </c>
      <c r="H96" s="1">
        <v>168.0</v>
      </c>
      <c r="I96" s="1">
        <v>38.83</v>
      </c>
      <c r="J96" s="1">
        <v>38.85</v>
      </c>
      <c r="K96" s="1" t="s">
        <v>59</v>
      </c>
      <c r="L96" s="1">
        <v>0.0</v>
      </c>
      <c r="M96" s="1">
        <v>168.0</v>
      </c>
    </row>
    <row r="97">
      <c r="A97" s="1" t="s">
        <v>41</v>
      </c>
      <c r="B97" s="1" t="s">
        <v>42</v>
      </c>
      <c r="C97" s="1">
        <v>460.35</v>
      </c>
      <c r="D97" s="1">
        <v>465.51</v>
      </c>
      <c r="E97" s="1">
        <v>5.15</v>
      </c>
      <c r="F97" s="1">
        <v>0.0</v>
      </c>
      <c r="G97" s="1">
        <v>5.15</v>
      </c>
      <c r="H97" s="1">
        <v>168.0</v>
      </c>
      <c r="I97" s="1">
        <v>32.6</v>
      </c>
      <c r="J97" s="1">
        <v>32.61</v>
      </c>
      <c r="K97" s="1" t="s">
        <v>59</v>
      </c>
      <c r="L97" s="1">
        <v>0.0</v>
      </c>
      <c r="M97" s="1">
        <v>168.0</v>
      </c>
    </row>
    <row r="98">
      <c r="A98" s="1" t="s">
        <v>41</v>
      </c>
      <c r="B98" s="1" t="s">
        <v>42</v>
      </c>
      <c r="C98" s="1">
        <v>465.77</v>
      </c>
      <c r="D98" s="1">
        <v>470.1</v>
      </c>
      <c r="E98" s="1">
        <v>4.33</v>
      </c>
      <c r="F98" s="1">
        <v>0.0</v>
      </c>
      <c r="G98" s="1">
        <v>4.33</v>
      </c>
      <c r="H98" s="1">
        <v>168.0</v>
      </c>
      <c r="I98" s="1">
        <v>38.82</v>
      </c>
      <c r="J98" s="1">
        <v>38.83</v>
      </c>
      <c r="K98" s="1" t="s">
        <v>59</v>
      </c>
      <c r="L98" s="1">
        <v>0.0</v>
      </c>
      <c r="M98" s="1">
        <v>168.0</v>
      </c>
    </row>
    <row r="99">
      <c r="A99" s="1" t="s">
        <v>41</v>
      </c>
      <c r="B99" s="1" t="s">
        <v>42</v>
      </c>
      <c r="C99" s="1">
        <v>470.25</v>
      </c>
      <c r="D99" s="1">
        <v>475.91</v>
      </c>
      <c r="E99" s="1">
        <v>5.66</v>
      </c>
      <c r="F99" s="1">
        <v>0.0</v>
      </c>
      <c r="G99" s="1">
        <v>5.65</v>
      </c>
      <c r="H99" s="1">
        <v>168.0</v>
      </c>
      <c r="I99" s="1">
        <v>29.7</v>
      </c>
      <c r="J99" s="1">
        <v>29.71</v>
      </c>
      <c r="K99" s="1" t="s">
        <v>59</v>
      </c>
      <c r="L99" s="1">
        <v>0.0</v>
      </c>
      <c r="M99" s="1">
        <v>168.0</v>
      </c>
    </row>
    <row r="100">
      <c r="A100" s="1" t="s">
        <v>41</v>
      </c>
      <c r="B100" s="1" t="s">
        <v>42</v>
      </c>
      <c r="C100" s="1">
        <v>476.16</v>
      </c>
      <c r="D100" s="1">
        <v>481.61</v>
      </c>
      <c r="E100" s="1">
        <v>5.45</v>
      </c>
      <c r="F100" s="1">
        <v>0.0</v>
      </c>
      <c r="G100" s="1">
        <v>5.45</v>
      </c>
      <c r="H100" s="1">
        <v>160.0</v>
      </c>
      <c r="I100" s="1">
        <v>29.35</v>
      </c>
      <c r="J100" s="1">
        <v>29.35</v>
      </c>
      <c r="K100" s="1" t="s">
        <v>43</v>
      </c>
      <c r="L100" s="1">
        <v>-160.0</v>
      </c>
      <c r="M100" s="1">
        <v>0.0</v>
      </c>
    </row>
    <row r="101">
      <c r="A101" s="1" t="s">
        <v>41</v>
      </c>
      <c r="B101" s="1" t="s">
        <v>42</v>
      </c>
      <c r="C101" s="1">
        <v>481.68</v>
      </c>
      <c r="D101" s="1">
        <v>484.12</v>
      </c>
      <c r="E101" s="1">
        <v>2.44</v>
      </c>
      <c r="F101" s="1">
        <v>0.0</v>
      </c>
      <c r="G101" s="1">
        <v>2.44</v>
      </c>
      <c r="H101" s="1">
        <v>168.0</v>
      </c>
      <c r="I101" s="1">
        <v>68.91</v>
      </c>
      <c r="J101" s="1">
        <v>68.93</v>
      </c>
      <c r="K101" s="1" t="s">
        <v>44</v>
      </c>
      <c r="L101" s="1">
        <v>84.0</v>
      </c>
      <c r="M101" s="1">
        <v>84.0</v>
      </c>
    </row>
    <row r="102">
      <c r="A102" s="1" t="s">
        <v>41</v>
      </c>
      <c r="B102" s="1" t="s">
        <v>42</v>
      </c>
      <c r="C102" s="1">
        <v>484.32</v>
      </c>
      <c r="D102" s="1">
        <v>486.74</v>
      </c>
      <c r="E102" s="1">
        <v>2.42</v>
      </c>
      <c r="F102" s="1">
        <v>0.0</v>
      </c>
      <c r="G102" s="1">
        <v>2.42</v>
      </c>
      <c r="H102" s="1">
        <v>168.0</v>
      </c>
      <c r="I102" s="1">
        <v>69.4</v>
      </c>
      <c r="J102" s="1">
        <v>69.44</v>
      </c>
      <c r="K102" s="1" t="s">
        <v>57</v>
      </c>
      <c r="L102" s="1">
        <v>76.0</v>
      </c>
      <c r="M102" s="1">
        <v>92.0</v>
      </c>
    </row>
    <row r="103">
      <c r="A103" s="1" t="s">
        <v>41</v>
      </c>
      <c r="B103" s="1" t="s">
        <v>42</v>
      </c>
      <c r="C103" s="1">
        <v>486.91</v>
      </c>
      <c r="D103" s="1">
        <v>491.01</v>
      </c>
      <c r="E103" s="1">
        <v>4.1</v>
      </c>
      <c r="F103" s="1">
        <v>0.0</v>
      </c>
      <c r="G103" s="1">
        <v>4.1</v>
      </c>
      <c r="H103" s="1">
        <v>168.0</v>
      </c>
      <c r="I103" s="1">
        <v>40.97</v>
      </c>
      <c r="J103" s="1">
        <v>41.0</v>
      </c>
      <c r="K103" s="1" t="s">
        <v>59</v>
      </c>
      <c r="L103" s="1">
        <v>0.0</v>
      </c>
      <c r="M103" s="1">
        <v>168.0</v>
      </c>
    </row>
    <row r="105">
      <c r="A105" s="77" t="s">
        <v>45</v>
      </c>
    </row>
    <row r="106">
      <c r="A106" s="78" t="s">
        <v>46</v>
      </c>
      <c r="B106" s="79"/>
      <c r="C106" s="79"/>
      <c r="D106" s="79"/>
      <c r="E106" s="80">
        <f t="shared" ref="E106:J106" si="1">SUMIF($K$2:$K$103,"superdense",E1:E103)</f>
        <v>102.42</v>
      </c>
      <c r="F106" s="80">
        <f t="shared" si="1"/>
        <v>0</v>
      </c>
      <c r="G106" s="80">
        <f t="shared" si="1"/>
        <v>102.42</v>
      </c>
      <c r="H106" s="80">
        <f t="shared" si="1"/>
        <v>2400</v>
      </c>
      <c r="I106" s="80">
        <f t="shared" si="1"/>
        <v>374.51</v>
      </c>
      <c r="J106" s="80">
        <f t="shared" si="1"/>
        <v>374.51</v>
      </c>
      <c r="K106" s="80"/>
      <c r="L106" s="80">
        <f>IFERROR(__xludf.DUMMYFUNCTION("SUM(FILTER(L$1:L$103,$K$1:$K$103=""superdense""))"),1260.0)</f>
        <v>1260</v>
      </c>
      <c r="M106" s="80">
        <f>IFERROR(__xludf.DUMMYFUNCTION("SUM(FILTER(M1:M103,$K$1:$K$103=""superdense""))"),1260.0)</f>
        <v>1260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2.856</v>
      </c>
      <c r="F107" s="80">
        <f t="shared" ref="F107:J107" si="2">AVERAGEIF($K$2:$K$103,"superdense",F2:F103)</f>
        <v>0</v>
      </c>
      <c r="G107" s="80">
        <f t="shared" si="2"/>
        <v>2.856</v>
      </c>
      <c r="H107" s="80">
        <f t="shared" si="2"/>
        <v>168</v>
      </c>
      <c r="I107" s="80">
        <f t="shared" si="2"/>
        <v>60.772</v>
      </c>
      <c r="J107" s="80">
        <f t="shared" si="2"/>
        <v>60.796</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IFERROR(__xludf.DUMMYFUNCTION("MAX(FILTER(E1:E103,$K$1:$K$103=""superdense""))"),4.15)</f>
        <v>4.15</v>
      </c>
      <c r="F108" s="81">
        <f>IFERROR(__xludf.DUMMYFUNCTION("MAX(FILTER(F1:F103,$K$1:$K$103=""superdense""))"),0.0)</f>
        <v>0</v>
      </c>
      <c r="G108" s="81">
        <f>IFERROR(__xludf.DUMMYFUNCTION("MAX(FILTER(G1:G103,$K$1:$K$103=""superdense""))"),4.15)</f>
        <v>4.15</v>
      </c>
      <c r="H108" s="81">
        <f>IFERROR(__xludf.DUMMYFUNCTION("MAX(FILTER(H1:H103,$K$1:$K$103=""superdense""))"),168.0)</f>
        <v>168</v>
      </c>
      <c r="I108" s="81">
        <f>IFERROR(__xludf.DUMMYFUNCTION("MAX(FILTER(I1:I103,$K$1:$K$103=""superdense""))"),77.14)</f>
        <v>77.14</v>
      </c>
      <c r="J108" s="81">
        <f>IFERROR(__xludf.DUMMYFUNCTION("MAX(FILTER(J1:J103,$K$1:$K$103=""superdense""))"),77.18)</f>
        <v>77.18</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IFERROR(__xludf.DUMMYFUNCTION("MIN(FILTER(E1:E103,$K$1:$K$103=""superdense""))"),2.18)</f>
        <v>2.18</v>
      </c>
      <c r="F109" s="82">
        <f>IFERROR(__xludf.DUMMYFUNCTION("MIN(FILTER(F1:F103,$K$1:$K$103=""superdense""))"),0.0)</f>
        <v>0</v>
      </c>
      <c r="G109" s="82">
        <f>IFERROR(__xludf.DUMMYFUNCTION("MIN(FILTER(G1:G103,$K$1:$K$103=""superdense""))"),2.18)</f>
        <v>2.18</v>
      </c>
      <c r="H109" s="82">
        <f>IFERROR(__xludf.DUMMYFUNCTION("MIN(FILTER(H1:H103,$K$1:$K$103=""superdense""))"),168.0)</f>
        <v>168</v>
      </c>
      <c r="I109" s="82">
        <f>IFERROR(__xludf.DUMMYFUNCTION("MIN(FILTER(I1:I103,$K1:$K103=""superdense""))"),40.5)</f>
        <v>40.5</v>
      </c>
      <c r="J109" s="82">
        <f>IFERROR(__xludf.DUMMYFUNCTION("MIN(FILTER(J1:J103,$K1:$K103=""superdense""))"),40.51)</f>
        <v>40.51</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IFERROR(__xludf.DUMMYFUNCTION("MEDIAN(FILTER(E1:E103,$K$1:$K$103=""superdense""))"),2.68)</f>
        <v>2.68</v>
      </c>
      <c r="F110" s="83">
        <f>IFERROR(__xludf.DUMMYFUNCTION("MEDIAN(FILTER(F1:F103,$K$1:$K$103=""superdense""))"),0.0)</f>
        <v>0</v>
      </c>
      <c r="G110" s="83">
        <f>IFERROR(__xludf.DUMMYFUNCTION("MEDIAN(FILTER(G1:G103,$K$1:$K$103=""superdense""))"),2.68)</f>
        <v>2.68</v>
      </c>
      <c r="H110" s="83">
        <f>IFERROR(__xludf.DUMMYFUNCTION("MEDIAN(FILTER(H1:H103,$K$1:$K$103=""superdense""))"),168.0)</f>
        <v>168</v>
      </c>
      <c r="I110" s="83">
        <f>IFERROR(__xludf.DUMMYFUNCTION("MEDIAN(FILTER(I1:I103,$K$1:$K$103=""superdense""))"),62.77)</f>
        <v>62.77</v>
      </c>
      <c r="J110" s="83">
        <f>IFERROR(__xludf.DUMMYFUNCTION("MEDIAN(FILTER(J1:J103,$K$1:$K$103=""superdense""))"),62.8)</f>
        <v>62.8</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IFERROR(__xludf.DUMMYFUNCTION("STDEV.S(FILTER(E1:E103,$K$1:$K$103=""superdense""))"),0.5579912953750139)</f>
        <v>0.5579912954</v>
      </c>
      <c r="F111" s="83">
        <f>IFERROR(__xludf.DUMMYFUNCTION("STDEV.S(FILTER(F1:F103,$K$1:$K$103=""superdense""))"),0.0)</f>
        <v>0</v>
      </c>
      <c r="G111" s="83">
        <f>IFERROR(__xludf.DUMMYFUNCTION("STDEV.S(FILTER(G1:G103,$K$1:$K$103=""superdense""))"),0.5579912953750139)</f>
        <v>0.5579912954</v>
      </c>
      <c r="H111" s="83">
        <f>IFERROR(__xludf.DUMMYFUNCTION("STDEV.S(FILTER(H1:H103,$K$1:$K$103=""superdense""))"),0.0)</f>
        <v>0</v>
      </c>
      <c r="I111" s="83">
        <f>IFERROR(__xludf.DUMMYFUNCTION("STDEV.S(FILTER(I1:I103,$K$1:$K$103=""superdense""))"),10.711834043310631)</f>
        <v>10.71183404</v>
      </c>
      <c r="J111" s="83">
        <f>IFERROR(__xludf.DUMMYFUNCTION("STDEV.S(FILTER(J1:J103,$K$1:$K$103=""superdense""))"),10.718989691197585)</f>
        <v>10.71898969</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247.24</v>
      </c>
      <c r="F114" s="80">
        <f t="shared" si="3"/>
        <v>0</v>
      </c>
      <c r="G114" s="80">
        <f t="shared" si="3"/>
        <v>247.13</v>
      </c>
      <c r="H114" s="80">
        <f t="shared" si="3"/>
        <v>9576</v>
      </c>
      <c r="I114" s="80">
        <f t="shared" si="3"/>
        <v>2346.71</v>
      </c>
      <c r="J114" s="80">
        <f t="shared" si="3"/>
        <v>2347.74</v>
      </c>
      <c r="L114" s="80">
        <f>IFERROR(__xludf.DUMMYFUNCTION("SUM(FILTER(L$1:L$103,$K$1:$K$103=""normal""))"),0.0)</f>
        <v>0</v>
      </c>
      <c r="M114" s="80">
        <f>IFERROR(__xludf.DUMMYFUNCTION("SUM(FILTER(M9:M111,$K$1:$K$103=""normal""))"),7896.0)</f>
        <v>7896</v>
      </c>
    </row>
    <row r="115">
      <c r="A115" s="78" t="s">
        <v>47</v>
      </c>
      <c r="B115" s="79"/>
      <c r="C115" s="79"/>
      <c r="D115" s="79"/>
      <c r="E115" s="80">
        <f t="shared" ref="E115:J115" si="4">AVERAGEIF($K$1:$K$103,"normal",E$1:E$103)</f>
        <v>4.82</v>
      </c>
      <c r="F115" s="80">
        <f t="shared" si="4"/>
        <v>0</v>
      </c>
      <c r="G115" s="80">
        <f t="shared" si="4"/>
        <v>4.817719298</v>
      </c>
      <c r="H115" s="80">
        <f t="shared" si="4"/>
        <v>168</v>
      </c>
      <c r="I115" s="80">
        <f t="shared" si="4"/>
        <v>35.35736842</v>
      </c>
      <c r="J115" s="80">
        <f t="shared" si="4"/>
        <v>35.37245614</v>
      </c>
      <c r="L115" s="80">
        <f>AVERAGEIF($K$2:$K$103,"normal",L10:L111)</f>
        <v>-13.38181818</v>
      </c>
      <c r="M115" s="80">
        <f>AVERAGEIF($K$2:$K$103,"normal",M$2:M$103)</f>
        <v>168</v>
      </c>
    </row>
    <row r="116">
      <c r="A116" s="78" t="s">
        <v>48</v>
      </c>
      <c r="B116" s="79"/>
      <c r="C116" s="79"/>
      <c r="D116" s="79"/>
      <c r="E116" s="81">
        <f>IFERROR(__xludf.DUMMYFUNCTION("MAX(FILTER(E$1:E$103,$K$1:$K$103=""normal""))"),6.41)</f>
        <v>6.41</v>
      </c>
      <c r="F116" s="81">
        <f>IFERROR(__xludf.DUMMYFUNCTION("MAX(FILTER(F$1:F$103,$K$1:$K$103=""normal""))"),0.0)</f>
        <v>0</v>
      </c>
      <c r="G116" s="81">
        <f>IFERROR(__xludf.DUMMYFUNCTION("MAX(FILTER(G$1:G$103,$K$1:$K$103=""normal""))"),6.41)</f>
        <v>6.41</v>
      </c>
      <c r="H116" s="81">
        <f>IFERROR(__xludf.DUMMYFUNCTION("MAX(FILTER(H$1:H$103,$K$1:$K$103=""normal""))"),168.0)</f>
        <v>168</v>
      </c>
      <c r="I116" s="81">
        <f>IFERROR(__xludf.DUMMYFUNCTION("MAX(FILTER(I$1:I$103,$K$1:$K$103=""normal""))"),47.9)</f>
        <v>47.9</v>
      </c>
      <c r="J116" s="81">
        <f>IFERROR(__xludf.DUMMYFUNCTION("MAX(FILTER(J$1:J$103,$K$1:$K$103=""normal""))"),47.92)</f>
        <v>47.92</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IFERROR(__xludf.DUMMYFUNCTION("MIN(FILTER(E$1:E$103,$K$1:$K$103=""normal""))"),3.51)</f>
        <v>3.51</v>
      </c>
      <c r="F117" s="82">
        <f>IFERROR(__xludf.DUMMYFUNCTION("MIN(FILTER(F$1:F$103,$K$1:$K$103=""normal""))"),0.0)</f>
        <v>0</v>
      </c>
      <c r="G117" s="82">
        <f>IFERROR(__xludf.DUMMYFUNCTION("MIN(FILTER(G$1:G$103,$K$1:$K$103=""normal""))"),3.51)</f>
        <v>3.51</v>
      </c>
      <c r="H117" s="82">
        <f>IFERROR(__xludf.DUMMYFUNCTION("MIN(FILTER(H$1:H$103,$K$1:$K$103=""normal""))"),168.0)</f>
        <v>168</v>
      </c>
      <c r="I117" s="82">
        <f>IFERROR(__xludf.DUMMYFUNCTION("MIN(FILTER(I$1:I$103,$K$1:$K$103=""normal""))"),26.19)</f>
        <v>26.19</v>
      </c>
      <c r="J117" s="82">
        <f>IFERROR(__xludf.DUMMYFUNCTION("MIN(FILTER(J$1:J$103,$K$1:$K$103=""normal""))"),26.2)</f>
        <v>26.2</v>
      </c>
      <c r="L117" s="82">
        <f>IFERROR(__xludf.DUMMYFUNCTION("MIN(FILTER(L$1:L$103,$K9:$K111=""normal""))"),0.0)</f>
        <v>0</v>
      </c>
      <c r="M117" s="82">
        <f>IFERROR(__xludf.DUMMYFUNCTION("MIN(FILTER(M$1:M$103,$K9:$K111=""normal""))"),92.0)</f>
        <v>92</v>
      </c>
    </row>
    <row r="118">
      <c r="A118" s="78" t="s">
        <v>50</v>
      </c>
      <c r="B118" s="79"/>
      <c r="C118" s="79"/>
      <c r="D118" s="79"/>
      <c r="E118" s="83">
        <f>IFERROR(__xludf.DUMMYFUNCTION("MEDIAN(FILTER(E$1:E$103,$K$1:$K$103=""normal""))"),4.74)</f>
        <v>4.74</v>
      </c>
      <c r="F118" s="83">
        <f>IFERROR(__xludf.DUMMYFUNCTION("MEDIAN(FILTER(F$1:F$103,$K$1:$K$103=""normal""))"),0.0)</f>
        <v>0</v>
      </c>
      <c r="G118" s="83">
        <f>IFERROR(__xludf.DUMMYFUNCTION("MEDIAN(FILTER(G$1:G$103,$K$1:$K$103=""normal""))"),4.74)</f>
        <v>4.74</v>
      </c>
      <c r="H118" s="83">
        <f>IFERROR(__xludf.DUMMYFUNCTION("MEDIAN(FILTER(H$1:H$103,$K$1:$K$103=""normal""))"),168.0)</f>
        <v>168</v>
      </c>
      <c r="I118" s="83">
        <f>IFERROR(__xludf.DUMMYFUNCTION("MEDIAN(FILTER(I$1:I$103,$K$1:$K$103=""normal""))"),35.42)</f>
        <v>35.42</v>
      </c>
      <c r="J118" s="83">
        <f>IFERROR(__xludf.DUMMYFUNCTION("MEDIAN(FILTER(J$1:J$103,$K$1:$K$103=""normal""))"),35.44)</f>
        <v>35.44</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IFERROR(__xludf.DUMMYFUNCTION("STDEV.S(FILTER(E$1:E$103,$K$1:$K$103=""normal""))"),0.5876527157137234)</f>
        <v>0.5876527157</v>
      </c>
      <c r="F119" s="83">
        <f>IFERROR(__xludf.DUMMYFUNCTION("STDEV.S(FILTER(F$1:F$103,$K$1:$K$103=""normal""))"),0.0)</f>
        <v>0</v>
      </c>
      <c r="G119" s="83">
        <f>IFERROR(__xludf.DUMMYFUNCTION("STDEV.S(FILTER(G$1:G$103,$K$1:$K$103=""normal""))"),0.5870751276572567)</f>
        <v>0.5870751277</v>
      </c>
      <c r="H119" s="83">
        <f>IFERROR(__xludf.DUMMYFUNCTION("STDEV.S(FILTER(H$1:H$103,$K$1:$K$103=""normal""))"),0.0)</f>
        <v>0</v>
      </c>
      <c r="I119" s="83">
        <f>IFERROR(__xludf.DUMMYFUNCTION("STDEV.S(FILTER(I$1:I$103,$K$1:$K$103=""normal""))"),4.246554707018296)</f>
        <v>4.246554707</v>
      </c>
      <c r="J119" s="83">
        <f>IFERROR(__xludf.DUMMYFUNCTION("STDEV.S(FILTER(J$1:J$103,$K$1:$K$103=""normal""))"),4.249407219459201)</f>
        <v>4.249407219</v>
      </c>
      <c r="L119" s="83">
        <f>IFERROR(__xludf.DUMMYFUNCTION("STDEV.S(FILTER(L$1:L$103,$K$1:$K$103=""normal""))"),0.0)</f>
        <v>0</v>
      </c>
      <c r="M119" s="83">
        <f>IFERROR(__xludf.DUMMYFUNCTION("STDEV.S(FILTER(M$1:M$103,$K$1:$K$103=""normal""))"),0.0)</f>
        <v>0</v>
      </c>
    </row>
    <row r="130">
      <c r="A130" s="77" t="s">
        <v>53</v>
      </c>
      <c r="B130" s="3">
        <f>SUMIF(K2:K103, "epr",H2:H103)</f>
        <v>2400</v>
      </c>
    </row>
    <row r="131">
      <c r="A131" s="77" t="s">
        <v>54</v>
      </c>
      <c r="B131" s="3">
        <f>SUM(H2:H103)-B130</f>
        <v>14616</v>
      </c>
    </row>
    <row r="132">
      <c r="A132" s="77" t="s">
        <v>55</v>
      </c>
      <c r="B132" s="3">
        <f>SUM(M2:M103)</f>
        <v>12216</v>
      </c>
    </row>
    <row r="133">
      <c r="A133" s="77" t="s">
        <v>56</v>
      </c>
      <c r="B133" s="3">
        <f>B131/B132</f>
        <v>1.196463654</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1.32</v>
      </c>
      <c r="D2" s="1">
        <v>9.35</v>
      </c>
      <c r="E2" s="1">
        <v>8.03</v>
      </c>
      <c r="F2" s="1">
        <v>0.0</v>
      </c>
      <c r="G2" s="1">
        <v>8.03</v>
      </c>
      <c r="H2" s="1">
        <v>160.0</v>
      </c>
      <c r="I2" s="1">
        <v>19.93</v>
      </c>
      <c r="J2" s="1">
        <v>19.93</v>
      </c>
      <c r="K2" s="1" t="s">
        <v>43</v>
      </c>
      <c r="L2" s="1">
        <v>-160.0</v>
      </c>
      <c r="M2" s="1">
        <v>0.0</v>
      </c>
    </row>
    <row r="3">
      <c r="A3" s="1" t="s">
        <v>41</v>
      </c>
      <c r="B3" s="1" t="s">
        <v>42</v>
      </c>
      <c r="C3" s="1">
        <v>9.43</v>
      </c>
      <c r="D3" s="1">
        <v>16.44</v>
      </c>
      <c r="E3" s="1">
        <v>7.01</v>
      </c>
      <c r="F3" s="1">
        <v>0.0</v>
      </c>
      <c r="G3" s="1">
        <v>7.01</v>
      </c>
      <c r="H3" s="1">
        <v>160.0</v>
      </c>
      <c r="I3" s="1">
        <v>22.82</v>
      </c>
      <c r="J3" s="1">
        <v>22.82</v>
      </c>
      <c r="K3" s="1" t="s">
        <v>43</v>
      </c>
      <c r="L3" s="1">
        <v>-160.0</v>
      </c>
      <c r="M3" s="1">
        <v>0.0</v>
      </c>
    </row>
    <row r="4">
      <c r="A4" s="1" t="s">
        <v>41</v>
      </c>
      <c r="B4" s="1" t="s">
        <v>42</v>
      </c>
      <c r="C4" s="1">
        <v>16.48</v>
      </c>
      <c r="D4" s="1">
        <v>20.31</v>
      </c>
      <c r="E4" s="1">
        <v>3.82</v>
      </c>
      <c r="F4" s="1">
        <v>0.0</v>
      </c>
      <c r="G4" s="1">
        <v>3.82</v>
      </c>
      <c r="H4" s="1">
        <v>168.0</v>
      </c>
      <c r="I4" s="1">
        <v>43.94</v>
      </c>
      <c r="J4" s="1">
        <v>43.96</v>
      </c>
      <c r="K4" s="1" t="s">
        <v>44</v>
      </c>
      <c r="L4" s="1">
        <v>84.0</v>
      </c>
      <c r="M4" s="1">
        <v>84.0</v>
      </c>
    </row>
    <row r="5">
      <c r="A5" s="1" t="s">
        <v>41</v>
      </c>
      <c r="B5" s="1" t="s">
        <v>42</v>
      </c>
      <c r="C5" s="1">
        <v>20.97</v>
      </c>
      <c r="D5" s="1">
        <v>22.86</v>
      </c>
      <c r="E5" s="1">
        <v>1.89</v>
      </c>
      <c r="F5" s="1">
        <v>0.0</v>
      </c>
      <c r="G5" s="1">
        <v>1.89</v>
      </c>
      <c r="H5" s="1">
        <v>168.0</v>
      </c>
      <c r="I5" s="1">
        <v>88.87</v>
      </c>
      <c r="J5" s="1">
        <v>88.93</v>
      </c>
      <c r="K5" s="1" t="s">
        <v>44</v>
      </c>
      <c r="L5" s="1">
        <v>84.0</v>
      </c>
      <c r="M5" s="1">
        <v>84.0</v>
      </c>
    </row>
    <row r="6">
      <c r="A6" s="1" t="s">
        <v>41</v>
      </c>
      <c r="B6" s="1" t="s">
        <v>42</v>
      </c>
      <c r="C6" s="1">
        <v>23.03</v>
      </c>
      <c r="D6" s="1">
        <v>25.16</v>
      </c>
      <c r="E6" s="1">
        <v>2.13</v>
      </c>
      <c r="F6" s="1">
        <v>0.0</v>
      </c>
      <c r="G6" s="1">
        <v>2.13</v>
      </c>
      <c r="H6" s="1">
        <v>168.0</v>
      </c>
      <c r="I6" s="1">
        <v>78.9</v>
      </c>
      <c r="J6" s="1">
        <v>78.96</v>
      </c>
      <c r="K6" s="1" t="s">
        <v>44</v>
      </c>
      <c r="L6" s="1">
        <v>84.0</v>
      </c>
      <c r="M6" s="1">
        <v>84.0</v>
      </c>
    </row>
    <row r="7">
      <c r="A7" s="1" t="s">
        <v>41</v>
      </c>
      <c r="B7" s="1" t="s">
        <v>42</v>
      </c>
      <c r="C7" s="1">
        <v>25.31</v>
      </c>
      <c r="D7" s="1">
        <v>28.11</v>
      </c>
      <c r="E7" s="1">
        <v>2.79</v>
      </c>
      <c r="F7" s="1">
        <v>0.0</v>
      </c>
      <c r="G7" s="1">
        <v>2.79</v>
      </c>
      <c r="H7" s="1">
        <v>168.0</v>
      </c>
      <c r="I7" s="1">
        <v>60.13</v>
      </c>
      <c r="J7" s="1">
        <v>60.17</v>
      </c>
      <c r="K7" s="1" t="s">
        <v>57</v>
      </c>
      <c r="L7" s="1">
        <v>68.0</v>
      </c>
      <c r="M7" s="1">
        <v>100.0</v>
      </c>
    </row>
    <row r="8">
      <c r="A8" s="1" t="s">
        <v>41</v>
      </c>
      <c r="B8" s="1" t="s">
        <v>42</v>
      </c>
      <c r="C8" s="1">
        <v>28.27</v>
      </c>
      <c r="D8" s="1">
        <v>32.62</v>
      </c>
      <c r="E8" s="1">
        <v>4.35</v>
      </c>
      <c r="F8" s="1">
        <v>0.0</v>
      </c>
      <c r="G8" s="1">
        <v>4.35</v>
      </c>
      <c r="H8" s="1">
        <v>168.0</v>
      </c>
      <c r="I8" s="1">
        <v>38.6</v>
      </c>
      <c r="J8" s="1">
        <v>38.63</v>
      </c>
      <c r="K8" s="1" t="s">
        <v>59</v>
      </c>
      <c r="L8" s="1">
        <v>0.0</v>
      </c>
      <c r="M8" s="1">
        <v>168.0</v>
      </c>
    </row>
    <row r="9">
      <c r="A9" s="1" t="s">
        <v>41</v>
      </c>
      <c r="B9" s="1" t="s">
        <v>42</v>
      </c>
      <c r="C9" s="1">
        <v>32.88</v>
      </c>
      <c r="D9" s="1">
        <v>38.5</v>
      </c>
      <c r="E9" s="1">
        <v>5.61</v>
      </c>
      <c r="F9" s="1">
        <v>0.0</v>
      </c>
      <c r="G9" s="1">
        <v>5.61</v>
      </c>
      <c r="H9" s="1">
        <v>168.0</v>
      </c>
      <c r="I9" s="1">
        <v>29.93</v>
      </c>
      <c r="J9" s="1">
        <v>29.94</v>
      </c>
      <c r="K9" s="1" t="s">
        <v>59</v>
      </c>
      <c r="L9" s="1">
        <v>0.0</v>
      </c>
      <c r="M9" s="1">
        <v>168.0</v>
      </c>
    </row>
    <row r="10">
      <c r="A10" s="1" t="s">
        <v>41</v>
      </c>
      <c r="B10" s="1" t="s">
        <v>42</v>
      </c>
      <c r="C10" s="1">
        <v>38.72</v>
      </c>
      <c r="D10" s="1">
        <v>47.26</v>
      </c>
      <c r="E10" s="1">
        <v>8.54</v>
      </c>
      <c r="F10" s="1">
        <v>0.0</v>
      </c>
      <c r="G10" s="1">
        <v>8.54</v>
      </c>
      <c r="H10" s="1">
        <v>160.0</v>
      </c>
      <c r="I10" s="1">
        <v>18.73</v>
      </c>
      <c r="J10" s="1">
        <v>18.73</v>
      </c>
      <c r="K10" s="1" t="s">
        <v>43</v>
      </c>
      <c r="L10" s="1">
        <v>-160.0</v>
      </c>
      <c r="M10" s="1">
        <v>0.0</v>
      </c>
    </row>
    <row r="11">
      <c r="A11" s="1" t="s">
        <v>41</v>
      </c>
      <c r="B11" s="1" t="s">
        <v>42</v>
      </c>
      <c r="C11" s="1">
        <v>47.39</v>
      </c>
      <c r="D11" s="1">
        <v>52.89</v>
      </c>
      <c r="E11" s="1">
        <v>5.5</v>
      </c>
      <c r="F11" s="1">
        <v>0.0</v>
      </c>
      <c r="G11" s="1">
        <v>5.5</v>
      </c>
      <c r="H11" s="1">
        <v>160.0</v>
      </c>
      <c r="I11" s="1">
        <v>29.07</v>
      </c>
      <c r="J11" s="1">
        <v>29.07</v>
      </c>
      <c r="K11" s="1" t="s">
        <v>43</v>
      </c>
      <c r="L11" s="1">
        <v>-160.0</v>
      </c>
      <c r="M11" s="1">
        <v>0.0</v>
      </c>
    </row>
    <row r="12">
      <c r="A12" s="1" t="s">
        <v>41</v>
      </c>
      <c r="B12" s="1" t="s">
        <v>42</v>
      </c>
      <c r="C12" s="1">
        <v>52.91</v>
      </c>
      <c r="D12" s="1">
        <v>55.34</v>
      </c>
      <c r="E12" s="1">
        <v>2.44</v>
      </c>
      <c r="F12" s="1">
        <v>0.0</v>
      </c>
      <c r="G12" s="1">
        <v>2.43</v>
      </c>
      <c r="H12" s="1">
        <v>168.0</v>
      </c>
      <c r="I12" s="1">
        <v>68.98</v>
      </c>
      <c r="J12" s="1">
        <v>69.02</v>
      </c>
      <c r="K12" s="1" t="s">
        <v>44</v>
      </c>
      <c r="L12" s="1">
        <v>84.0</v>
      </c>
      <c r="M12" s="1">
        <v>84.0</v>
      </c>
    </row>
    <row r="13">
      <c r="A13" s="1" t="s">
        <v>41</v>
      </c>
      <c r="B13" s="1" t="s">
        <v>42</v>
      </c>
      <c r="C13" s="1">
        <v>55.53</v>
      </c>
      <c r="D13" s="1">
        <v>58.08</v>
      </c>
      <c r="E13" s="1">
        <v>2.55</v>
      </c>
      <c r="F13" s="1">
        <v>0.0</v>
      </c>
      <c r="G13" s="1">
        <v>2.55</v>
      </c>
      <c r="H13" s="1">
        <v>168.0</v>
      </c>
      <c r="I13" s="1">
        <v>65.89</v>
      </c>
      <c r="J13" s="1">
        <v>65.92</v>
      </c>
      <c r="K13" s="1" t="s">
        <v>44</v>
      </c>
      <c r="L13" s="1">
        <v>84.0</v>
      </c>
      <c r="M13" s="1">
        <v>84.0</v>
      </c>
    </row>
    <row r="14">
      <c r="A14" s="1" t="s">
        <v>41</v>
      </c>
      <c r="B14" s="1" t="s">
        <v>42</v>
      </c>
      <c r="C14" s="1">
        <v>58.55</v>
      </c>
      <c r="D14" s="1">
        <v>61.95</v>
      </c>
      <c r="E14" s="1">
        <v>3.4</v>
      </c>
      <c r="F14" s="1">
        <v>0.0</v>
      </c>
      <c r="G14" s="1">
        <v>3.4</v>
      </c>
      <c r="H14" s="1">
        <v>168.0</v>
      </c>
      <c r="I14" s="1">
        <v>49.42</v>
      </c>
      <c r="J14" s="1">
        <v>49.44</v>
      </c>
      <c r="K14" s="1" t="s">
        <v>44</v>
      </c>
      <c r="L14" s="1">
        <v>84.0</v>
      </c>
      <c r="M14" s="1">
        <v>84.0</v>
      </c>
    </row>
    <row r="15">
      <c r="A15" s="1" t="s">
        <v>41</v>
      </c>
      <c r="B15" s="1" t="s">
        <v>42</v>
      </c>
      <c r="C15" s="1">
        <v>62.45</v>
      </c>
      <c r="D15" s="1">
        <v>65.18</v>
      </c>
      <c r="E15" s="1">
        <v>2.73</v>
      </c>
      <c r="F15" s="1">
        <v>0.0</v>
      </c>
      <c r="G15" s="1">
        <v>2.73</v>
      </c>
      <c r="H15" s="1">
        <v>168.0</v>
      </c>
      <c r="I15" s="1">
        <v>61.5</v>
      </c>
      <c r="J15" s="1">
        <v>61.53</v>
      </c>
      <c r="K15" s="1" t="s">
        <v>57</v>
      </c>
      <c r="L15" s="1">
        <v>68.0</v>
      </c>
      <c r="M15" s="1">
        <v>100.0</v>
      </c>
    </row>
    <row r="16">
      <c r="A16" s="1" t="s">
        <v>41</v>
      </c>
      <c r="B16" s="1" t="s">
        <v>42</v>
      </c>
      <c r="C16" s="1">
        <v>65.55</v>
      </c>
      <c r="D16" s="1">
        <v>70.23</v>
      </c>
      <c r="E16" s="1">
        <v>4.68</v>
      </c>
      <c r="F16" s="1">
        <v>0.0</v>
      </c>
      <c r="G16" s="1">
        <v>4.68</v>
      </c>
      <c r="H16" s="1">
        <v>168.0</v>
      </c>
      <c r="I16" s="1">
        <v>35.88</v>
      </c>
      <c r="J16" s="1">
        <v>35.9</v>
      </c>
      <c r="K16" s="1" t="s">
        <v>59</v>
      </c>
      <c r="L16" s="1">
        <v>0.0</v>
      </c>
      <c r="M16" s="1">
        <v>168.0</v>
      </c>
    </row>
    <row r="17">
      <c r="A17" s="1" t="s">
        <v>41</v>
      </c>
      <c r="B17" s="1" t="s">
        <v>42</v>
      </c>
      <c r="C17" s="1">
        <v>70.31</v>
      </c>
      <c r="D17" s="1">
        <v>75.06</v>
      </c>
      <c r="E17" s="1">
        <v>4.75</v>
      </c>
      <c r="F17" s="1">
        <v>0.0</v>
      </c>
      <c r="G17" s="1">
        <v>4.75</v>
      </c>
      <c r="H17" s="1">
        <v>168.0</v>
      </c>
      <c r="I17" s="1">
        <v>35.35</v>
      </c>
      <c r="J17" s="1">
        <v>35.38</v>
      </c>
      <c r="K17" s="1" t="s">
        <v>59</v>
      </c>
      <c r="L17" s="1">
        <v>0.0</v>
      </c>
      <c r="M17" s="1">
        <v>168.0</v>
      </c>
    </row>
    <row r="18">
      <c r="A18" s="1" t="s">
        <v>41</v>
      </c>
      <c r="B18" s="1" t="s">
        <v>42</v>
      </c>
      <c r="C18" s="1">
        <v>75.26</v>
      </c>
      <c r="D18" s="1">
        <v>82.09</v>
      </c>
      <c r="E18" s="1">
        <v>6.84</v>
      </c>
      <c r="F18" s="1">
        <v>0.0</v>
      </c>
      <c r="G18" s="1">
        <v>6.84</v>
      </c>
      <c r="H18" s="1">
        <v>160.0</v>
      </c>
      <c r="I18" s="1">
        <v>23.41</v>
      </c>
      <c r="J18" s="1">
        <v>23.41</v>
      </c>
      <c r="K18" s="1" t="s">
        <v>43</v>
      </c>
      <c r="L18" s="1">
        <v>-160.0</v>
      </c>
      <c r="M18" s="1">
        <v>0.0</v>
      </c>
    </row>
    <row r="19">
      <c r="A19" s="1" t="s">
        <v>41</v>
      </c>
      <c r="B19" s="1" t="s">
        <v>42</v>
      </c>
      <c r="C19" s="1">
        <v>82.18</v>
      </c>
      <c r="D19" s="1">
        <v>90.96</v>
      </c>
      <c r="E19" s="1">
        <v>8.78</v>
      </c>
      <c r="F19" s="1">
        <v>0.0</v>
      </c>
      <c r="G19" s="1">
        <v>8.78</v>
      </c>
      <c r="H19" s="1">
        <v>160.0</v>
      </c>
      <c r="I19" s="1">
        <v>18.22</v>
      </c>
      <c r="J19" s="1">
        <v>18.22</v>
      </c>
      <c r="K19" s="1" t="s">
        <v>43</v>
      </c>
      <c r="L19" s="1">
        <v>-160.0</v>
      </c>
      <c r="M19" s="1">
        <v>0.0</v>
      </c>
    </row>
    <row r="20">
      <c r="A20" s="1" t="s">
        <v>41</v>
      </c>
      <c r="B20" s="1" t="s">
        <v>42</v>
      </c>
      <c r="C20" s="1">
        <v>91.02</v>
      </c>
      <c r="D20" s="1">
        <v>93.04</v>
      </c>
      <c r="E20" s="1">
        <v>2.02</v>
      </c>
      <c r="F20" s="1">
        <v>0.0</v>
      </c>
      <c r="G20" s="1">
        <v>2.02</v>
      </c>
      <c r="H20" s="1">
        <v>168.0</v>
      </c>
      <c r="I20" s="1">
        <v>83.1</v>
      </c>
      <c r="J20" s="1">
        <v>83.16</v>
      </c>
      <c r="K20" s="1" t="s">
        <v>44</v>
      </c>
      <c r="L20" s="1">
        <v>84.0</v>
      </c>
      <c r="M20" s="1">
        <v>84.0</v>
      </c>
    </row>
    <row r="21">
      <c r="A21" s="1" t="s">
        <v>41</v>
      </c>
      <c r="B21" s="1" t="s">
        <v>42</v>
      </c>
      <c r="C21" s="1">
        <v>93.38</v>
      </c>
      <c r="D21" s="1">
        <v>96.35</v>
      </c>
      <c r="E21" s="1">
        <v>2.97</v>
      </c>
      <c r="F21" s="1">
        <v>0.0</v>
      </c>
      <c r="G21" s="1">
        <v>2.97</v>
      </c>
      <c r="H21" s="1">
        <v>168.0</v>
      </c>
      <c r="I21" s="1">
        <v>56.49</v>
      </c>
      <c r="J21" s="1">
        <v>56.52</v>
      </c>
      <c r="K21" s="1" t="s">
        <v>44</v>
      </c>
      <c r="L21" s="1">
        <v>84.0</v>
      </c>
      <c r="M21" s="1">
        <v>84.0</v>
      </c>
    </row>
    <row r="22">
      <c r="A22" s="1" t="s">
        <v>41</v>
      </c>
      <c r="B22" s="1" t="s">
        <v>42</v>
      </c>
      <c r="C22" s="1">
        <v>96.59</v>
      </c>
      <c r="D22" s="1">
        <v>99.54</v>
      </c>
      <c r="E22" s="1">
        <v>2.95</v>
      </c>
      <c r="F22" s="1">
        <v>0.0</v>
      </c>
      <c r="G22" s="1">
        <v>2.95</v>
      </c>
      <c r="H22" s="1">
        <v>168.0</v>
      </c>
      <c r="I22" s="1">
        <v>56.89</v>
      </c>
      <c r="J22" s="1">
        <v>56.91</v>
      </c>
      <c r="K22" s="1" t="s">
        <v>44</v>
      </c>
      <c r="L22" s="1">
        <v>84.0</v>
      </c>
      <c r="M22" s="1">
        <v>84.0</v>
      </c>
    </row>
    <row r="23">
      <c r="A23" s="1" t="s">
        <v>41</v>
      </c>
      <c r="B23" s="1" t="s">
        <v>42</v>
      </c>
      <c r="C23" s="1">
        <v>99.8</v>
      </c>
      <c r="D23" s="1">
        <v>102.0</v>
      </c>
      <c r="E23" s="1">
        <v>2.2</v>
      </c>
      <c r="F23" s="1">
        <v>0.0</v>
      </c>
      <c r="G23" s="1">
        <v>2.2</v>
      </c>
      <c r="H23" s="1">
        <v>168.0</v>
      </c>
      <c r="I23" s="1">
        <v>76.29</v>
      </c>
      <c r="J23" s="1">
        <v>76.36</v>
      </c>
      <c r="K23" s="1" t="s">
        <v>57</v>
      </c>
      <c r="L23" s="1">
        <v>68.0</v>
      </c>
      <c r="M23" s="1">
        <v>100.0</v>
      </c>
    </row>
    <row r="24">
      <c r="A24" s="1" t="s">
        <v>41</v>
      </c>
      <c r="B24" s="1" t="s">
        <v>42</v>
      </c>
      <c r="C24" s="1">
        <v>102.28</v>
      </c>
      <c r="D24" s="1">
        <v>106.57</v>
      </c>
      <c r="E24" s="1">
        <v>4.29</v>
      </c>
      <c r="F24" s="1">
        <v>0.0</v>
      </c>
      <c r="G24" s="1">
        <v>4.29</v>
      </c>
      <c r="H24" s="1">
        <v>168.0</v>
      </c>
      <c r="I24" s="1">
        <v>39.14</v>
      </c>
      <c r="J24" s="1">
        <v>39.17</v>
      </c>
      <c r="K24" s="1" t="s">
        <v>59</v>
      </c>
      <c r="L24" s="1">
        <v>0.0</v>
      </c>
      <c r="M24" s="1">
        <v>168.0</v>
      </c>
    </row>
    <row r="25">
      <c r="A25" s="1" t="s">
        <v>41</v>
      </c>
      <c r="B25" s="1" t="s">
        <v>42</v>
      </c>
      <c r="C25" s="1">
        <v>106.91</v>
      </c>
      <c r="D25" s="1">
        <v>112.73</v>
      </c>
      <c r="E25" s="1">
        <v>5.81</v>
      </c>
      <c r="F25" s="1">
        <v>0.0</v>
      </c>
      <c r="G25" s="1">
        <v>5.81</v>
      </c>
      <c r="H25" s="1">
        <v>168.0</v>
      </c>
      <c r="I25" s="1">
        <v>28.9</v>
      </c>
      <c r="J25" s="1">
        <v>28.91</v>
      </c>
      <c r="K25" s="1" t="s">
        <v>59</v>
      </c>
      <c r="L25" s="1">
        <v>0.0</v>
      </c>
      <c r="M25" s="1">
        <v>168.0</v>
      </c>
    </row>
    <row r="26">
      <c r="A26" s="1" t="s">
        <v>41</v>
      </c>
      <c r="B26" s="1" t="s">
        <v>42</v>
      </c>
      <c r="C26" s="1">
        <v>112.9</v>
      </c>
      <c r="D26" s="1">
        <v>119.57</v>
      </c>
      <c r="E26" s="1">
        <v>6.67</v>
      </c>
      <c r="F26" s="1">
        <v>0.0</v>
      </c>
      <c r="G26" s="1">
        <v>6.67</v>
      </c>
      <c r="H26" s="1">
        <v>160.0</v>
      </c>
      <c r="I26" s="1">
        <v>23.99</v>
      </c>
      <c r="J26" s="1">
        <v>23.99</v>
      </c>
      <c r="K26" s="1" t="s">
        <v>43</v>
      </c>
      <c r="L26" s="1">
        <v>-160.0</v>
      </c>
      <c r="M26" s="1">
        <v>0.0</v>
      </c>
    </row>
    <row r="27">
      <c r="A27" s="1" t="s">
        <v>41</v>
      </c>
      <c r="B27" s="1" t="s">
        <v>42</v>
      </c>
      <c r="C27" s="1">
        <v>119.58</v>
      </c>
      <c r="D27" s="1">
        <v>126.45</v>
      </c>
      <c r="E27" s="1">
        <v>6.86</v>
      </c>
      <c r="F27" s="1">
        <v>0.0</v>
      </c>
      <c r="G27" s="1">
        <v>6.86</v>
      </c>
      <c r="H27" s="1">
        <v>160.0</v>
      </c>
      <c r="I27" s="1">
        <v>23.32</v>
      </c>
      <c r="J27" s="1">
        <v>23.32</v>
      </c>
      <c r="K27" s="1" t="s">
        <v>43</v>
      </c>
      <c r="L27" s="1">
        <v>-160.0</v>
      </c>
      <c r="M27" s="1">
        <v>0.0</v>
      </c>
    </row>
    <row r="28">
      <c r="A28" s="1" t="s">
        <v>41</v>
      </c>
      <c r="B28" s="1" t="s">
        <v>42</v>
      </c>
      <c r="C28" s="1">
        <v>126.5</v>
      </c>
      <c r="D28" s="1">
        <v>128.72</v>
      </c>
      <c r="E28" s="1">
        <v>2.22</v>
      </c>
      <c r="F28" s="1">
        <v>0.0</v>
      </c>
      <c r="G28" s="1">
        <v>2.22</v>
      </c>
      <c r="H28" s="1">
        <v>168.0</v>
      </c>
      <c r="I28" s="1">
        <v>75.53</v>
      </c>
      <c r="J28" s="1">
        <v>75.58</v>
      </c>
      <c r="K28" s="1" t="s">
        <v>44</v>
      </c>
      <c r="L28" s="1">
        <v>84.0</v>
      </c>
      <c r="M28" s="1">
        <v>84.0</v>
      </c>
    </row>
    <row r="29">
      <c r="A29" s="1" t="s">
        <v>41</v>
      </c>
      <c r="B29" s="1" t="s">
        <v>42</v>
      </c>
      <c r="C29" s="1">
        <v>129.02</v>
      </c>
      <c r="D29" s="1">
        <v>131.96</v>
      </c>
      <c r="E29" s="1">
        <v>2.93</v>
      </c>
      <c r="F29" s="1">
        <v>0.0</v>
      </c>
      <c r="G29" s="1">
        <v>2.93</v>
      </c>
      <c r="H29" s="1">
        <v>168.0</v>
      </c>
      <c r="I29" s="1">
        <v>57.24</v>
      </c>
      <c r="J29" s="1">
        <v>57.27</v>
      </c>
      <c r="K29" s="1" t="s">
        <v>44</v>
      </c>
      <c r="L29" s="1">
        <v>84.0</v>
      </c>
      <c r="M29" s="1">
        <v>84.0</v>
      </c>
    </row>
    <row r="30">
      <c r="A30" s="1" t="s">
        <v>41</v>
      </c>
      <c r="B30" s="1" t="s">
        <v>42</v>
      </c>
      <c r="C30" s="1">
        <v>132.69</v>
      </c>
      <c r="D30" s="1">
        <v>135.77</v>
      </c>
      <c r="E30" s="1">
        <v>3.07</v>
      </c>
      <c r="F30" s="1">
        <v>0.0</v>
      </c>
      <c r="G30" s="1">
        <v>3.07</v>
      </c>
      <c r="H30" s="1">
        <v>168.0</v>
      </c>
      <c r="I30" s="1">
        <v>54.69</v>
      </c>
      <c r="J30" s="1">
        <v>54.71</v>
      </c>
      <c r="K30" s="1" t="s">
        <v>44</v>
      </c>
      <c r="L30" s="1">
        <v>84.0</v>
      </c>
      <c r="M30" s="1">
        <v>84.0</v>
      </c>
    </row>
    <row r="31">
      <c r="A31" s="1" t="s">
        <v>41</v>
      </c>
      <c r="B31" s="1" t="s">
        <v>42</v>
      </c>
      <c r="C31" s="1">
        <v>136.13</v>
      </c>
      <c r="D31" s="1">
        <v>138.56</v>
      </c>
      <c r="E31" s="1">
        <v>2.42</v>
      </c>
      <c r="F31" s="1">
        <v>0.0</v>
      </c>
      <c r="G31" s="1">
        <v>2.42</v>
      </c>
      <c r="H31" s="1">
        <v>168.0</v>
      </c>
      <c r="I31" s="1">
        <v>69.29</v>
      </c>
      <c r="J31" s="1">
        <v>69.34</v>
      </c>
      <c r="K31" s="1" t="s">
        <v>57</v>
      </c>
      <c r="L31" s="1">
        <v>68.0</v>
      </c>
      <c r="M31" s="1">
        <v>100.0</v>
      </c>
    </row>
    <row r="32">
      <c r="A32" s="1" t="s">
        <v>41</v>
      </c>
      <c r="B32" s="1" t="s">
        <v>42</v>
      </c>
      <c r="C32" s="1">
        <v>138.88</v>
      </c>
      <c r="D32" s="1">
        <v>144.06</v>
      </c>
      <c r="E32" s="1">
        <v>5.18</v>
      </c>
      <c r="F32" s="1">
        <v>0.0</v>
      </c>
      <c r="G32" s="1">
        <v>5.18</v>
      </c>
      <c r="H32" s="1">
        <v>168.0</v>
      </c>
      <c r="I32" s="1">
        <v>32.44</v>
      </c>
      <c r="J32" s="1">
        <v>32.46</v>
      </c>
      <c r="K32" s="1" t="s">
        <v>59</v>
      </c>
      <c r="L32" s="1">
        <v>0.0</v>
      </c>
      <c r="M32" s="1">
        <v>168.0</v>
      </c>
    </row>
    <row r="33">
      <c r="A33" s="1" t="s">
        <v>41</v>
      </c>
      <c r="B33" s="1" t="s">
        <v>42</v>
      </c>
      <c r="C33" s="1">
        <v>144.57</v>
      </c>
      <c r="D33" s="1">
        <v>149.89</v>
      </c>
      <c r="E33" s="1">
        <v>5.32</v>
      </c>
      <c r="F33" s="1">
        <v>0.0</v>
      </c>
      <c r="G33" s="1">
        <v>5.32</v>
      </c>
      <c r="H33" s="1">
        <v>168.0</v>
      </c>
      <c r="I33" s="1">
        <v>31.59</v>
      </c>
      <c r="J33" s="1">
        <v>31.6</v>
      </c>
      <c r="K33" s="1" t="s">
        <v>59</v>
      </c>
      <c r="L33" s="1">
        <v>0.0</v>
      </c>
      <c r="M33" s="1">
        <v>168.0</v>
      </c>
    </row>
    <row r="34">
      <c r="A34" s="1" t="s">
        <v>41</v>
      </c>
      <c r="B34" s="1" t="s">
        <v>42</v>
      </c>
      <c r="C34" s="1">
        <v>150.24</v>
      </c>
      <c r="D34" s="1">
        <v>155.42</v>
      </c>
      <c r="E34" s="1">
        <v>5.18</v>
      </c>
      <c r="F34" s="1">
        <v>0.0</v>
      </c>
      <c r="G34" s="1">
        <v>5.18</v>
      </c>
      <c r="H34" s="1">
        <v>160.0</v>
      </c>
      <c r="I34" s="1">
        <v>30.91</v>
      </c>
      <c r="J34" s="1">
        <v>30.91</v>
      </c>
      <c r="K34" s="1" t="s">
        <v>43</v>
      </c>
      <c r="L34" s="1">
        <v>-160.0</v>
      </c>
      <c r="M34" s="1">
        <v>0.0</v>
      </c>
    </row>
    <row r="35">
      <c r="A35" s="1" t="s">
        <v>41</v>
      </c>
      <c r="B35" s="1" t="s">
        <v>42</v>
      </c>
      <c r="C35" s="1">
        <v>155.45</v>
      </c>
      <c r="D35" s="1">
        <v>160.53</v>
      </c>
      <c r="E35" s="1">
        <v>5.08</v>
      </c>
      <c r="F35" s="1">
        <v>0.0</v>
      </c>
      <c r="G35" s="1">
        <v>5.08</v>
      </c>
      <c r="H35" s="1">
        <v>160.0</v>
      </c>
      <c r="I35" s="1">
        <v>31.48</v>
      </c>
      <c r="J35" s="1">
        <v>31.48</v>
      </c>
      <c r="K35" s="1" t="s">
        <v>43</v>
      </c>
      <c r="L35" s="1">
        <v>-160.0</v>
      </c>
      <c r="M35" s="1">
        <v>0.0</v>
      </c>
    </row>
    <row r="36">
      <c r="A36" s="1" t="s">
        <v>41</v>
      </c>
      <c r="B36" s="1" t="s">
        <v>42</v>
      </c>
      <c r="C36" s="1">
        <v>160.56</v>
      </c>
      <c r="D36" s="1">
        <v>163.59</v>
      </c>
      <c r="E36" s="1">
        <v>3.03</v>
      </c>
      <c r="F36" s="1">
        <v>0.0</v>
      </c>
      <c r="G36" s="1">
        <v>3.03</v>
      </c>
      <c r="H36" s="1">
        <v>168.0</v>
      </c>
      <c r="I36" s="1">
        <v>55.44</v>
      </c>
      <c r="J36" s="1">
        <v>55.47</v>
      </c>
      <c r="K36" s="1" t="s">
        <v>44</v>
      </c>
      <c r="L36" s="1">
        <v>84.0</v>
      </c>
      <c r="M36" s="1">
        <v>84.0</v>
      </c>
    </row>
    <row r="37">
      <c r="A37" s="1" t="s">
        <v>41</v>
      </c>
      <c r="B37" s="1" t="s">
        <v>42</v>
      </c>
      <c r="C37" s="1">
        <v>164.09</v>
      </c>
      <c r="D37" s="1">
        <v>166.18</v>
      </c>
      <c r="E37" s="1">
        <v>2.09</v>
      </c>
      <c r="F37" s="1">
        <v>0.0</v>
      </c>
      <c r="G37" s="1">
        <v>2.09</v>
      </c>
      <c r="H37" s="1">
        <v>168.0</v>
      </c>
      <c r="I37" s="1">
        <v>80.42</v>
      </c>
      <c r="J37" s="1">
        <v>80.47</v>
      </c>
      <c r="K37" s="1" t="s">
        <v>44</v>
      </c>
      <c r="L37" s="1">
        <v>84.0</v>
      </c>
      <c r="M37" s="1">
        <v>84.0</v>
      </c>
    </row>
    <row r="38">
      <c r="A38" s="1" t="s">
        <v>41</v>
      </c>
      <c r="B38" s="1" t="s">
        <v>42</v>
      </c>
      <c r="C38" s="1">
        <v>166.48</v>
      </c>
      <c r="D38" s="1">
        <v>168.52</v>
      </c>
      <c r="E38" s="1">
        <v>2.05</v>
      </c>
      <c r="F38" s="1">
        <v>0.0</v>
      </c>
      <c r="G38" s="1">
        <v>2.04</v>
      </c>
      <c r="H38" s="1">
        <v>168.0</v>
      </c>
      <c r="I38" s="1">
        <v>82.11</v>
      </c>
      <c r="J38" s="1">
        <v>82.15</v>
      </c>
      <c r="K38" s="1" t="s">
        <v>44</v>
      </c>
      <c r="L38" s="1">
        <v>84.0</v>
      </c>
      <c r="M38" s="1">
        <v>84.0</v>
      </c>
    </row>
    <row r="39">
      <c r="A39" s="1" t="s">
        <v>41</v>
      </c>
      <c r="B39" s="1" t="s">
        <v>42</v>
      </c>
      <c r="C39" s="1">
        <v>168.79</v>
      </c>
      <c r="D39" s="1">
        <v>172.24</v>
      </c>
      <c r="E39" s="1">
        <v>3.45</v>
      </c>
      <c r="F39" s="1">
        <v>0.0</v>
      </c>
      <c r="G39" s="1">
        <v>3.44</v>
      </c>
      <c r="H39" s="1">
        <v>168.0</v>
      </c>
      <c r="I39" s="1">
        <v>48.76</v>
      </c>
      <c r="J39" s="1">
        <v>48.78</v>
      </c>
      <c r="K39" s="1" t="s">
        <v>57</v>
      </c>
      <c r="L39" s="1">
        <v>68.0</v>
      </c>
      <c r="M39" s="1">
        <v>100.0</v>
      </c>
    </row>
    <row r="40">
      <c r="A40" s="1" t="s">
        <v>41</v>
      </c>
      <c r="B40" s="1" t="s">
        <v>42</v>
      </c>
      <c r="C40" s="1">
        <v>172.32</v>
      </c>
      <c r="D40" s="1">
        <v>176.75</v>
      </c>
      <c r="E40" s="1">
        <v>4.43</v>
      </c>
      <c r="F40" s="1">
        <v>0.0</v>
      </c>
      <c r="G40" s="1">
        <v>4.42</v>
      </c>
      <c r="H40" s="1">
        <v>168.0</v>
      </c>
      <c r="I40" s="1">
        <v>37.96</v>
      </c>
      <c r="J40" s="1">
        <v>37.97</v>
      </c>
      <c r="K40" s="1" t="s">
        <v>59</v>
      </c>
      <c r="L40" s="1">
        <v>0.0</v>
      </c>
      <c r="M40" s="1">
        <v>168.0</v>
      </c>
    </row>
    <row r="41">
      <c r="A41" s="1" t="s">
        <v>41</v>
      </c>
      <c r="B41" s="1" t="s">
        <v>42</v>
      </c>
      <c r="C41" s="1">
        <v>177.06</v>
      </c>
      <c r="D41" s="1">
        <v>181.87</v>
      </c>
      <c r="E41" s="1">
        <v>4.81</v>
      </c>
      <c r="F41" s="1">
        <v>0.0</v>
      </c>
      <c r="G41" s="1">
        <v>4.81</v>
      </c>
      <c r="H41" s="1">
        <v>168.0</v>
      </c>
      <c r="I41" s="1">
        <v>34.94</v>
      </c>
      <c r="J41" s="1">
        <v>34.95</v>
      </c>
      <c r="K41" s="1" t="s">
        <v>59</v>
      </c>
      <c r="L41" s="1">
        <v>0.0</v>
      </c>
      <c r="M41" s="1">
        <v>168.0</v>
      </c>
    </row>
    <row r="42">
      <c r="A42" s="1" t="s">
        <v>41</v>
      </c>
      <c r="B42" s="1" t="s">
        <v>42</v>
      </c>
      <c r="C42" s="1">
        <v>182.08</v>
      </c>
      <c r="D42" s="1">
        <v>188.63</v>
      </c>
      <c r="E42" s="1">
        <v>6.54</v>
      </c>
      <c r="F42" s="1">
        <v>0.0</v>
      </c>
      <c r="G42" s="1">
        <v>6.54</v>
      </c>
      <c r="H42" s="1">
        <v>160.0</v>
      </c>
      <c r="I42" s="1">
        <v>24.45</v>
      </c>
      <c r="J42" s="1">
        <v>24.45</v>
      </c>
      <c r="K42" s="1" t="s">
        <v>43</v>
      </c>
      <c r="L42" s="1">
        <v>-160.0</v>
      </c>
      <c r="M42" s="1">
        <v>0.0</v>
      </c>
    </row>
    <row r="43">
      <c r="A43" s="1" t="s">
        <v>41</v>
      </c>
      <c r="B43" s="1" t="s">
        <v>42</v>
      </c>
      <c r="C43" s="1">
        <v>188.7</v>
      </c>
      <c r="D43" s="1">
        <v>195.37</v>
      </c>
      <c r="E43" s="1">
        <v>6.67</v>
      </c>
      <c r="F43" s="1">
        <v>0.0</v>
      </c>
      <c r="G43" s="1">
        <v>6.67</v>
      </c>
      <c r="H43" s="1">
        <v>160.0</v>
      </c>
      <c r="I43" s="1">
        <v>23.98</v>
      </c>
      <c r="J43" s="1">
        <v>23.98</v>
      </c>
      <c r="K43" s="1" t="s">
        <v>43</v>
      </c>
      <c r="L43" s="1">
        <v>-160.0</v>
      </c>
      <c r="M43" s="1">
        <v>0.0</v>
      </c>
    </row>
    <row r="44">
      <c r="A44" s="1" t="s">
        <v>41</v>
      </c>
      <c r="B44" s="1" t="s">
        <v>42</v>
      </c>
      <c r="C44" s="1">
        <v>195.4</v>
      </c>
      <c r="D44" s="1">
        <v>198.27</v>
      </c>
      <c r="E44" s="1">
        <v>2.87</v>
      </c>
      <c r="F44" s="1">
        <v>0.0</v>
      </c>
      <c r="G44" s="1">
        <v>2.87</v>
      </c>
      <c r="H44" s="1">
        <v>168.0</v>
      </c>
      <c r="I44" s="1">
        <v>58.49</v>
      </c>
      <c r="J44" s="1">
        <v>58.52</v>
      </c>
      <c r="K44" s="1" t="s">
        <v>44</v>
      </c>
      <c r="L44" s="1">
        <v>84.0</v>
      </c>
      <c r="M44" s="1">
        <v>84.0</v>
      </c>
    </row>
    <row r="45">
      <c r="A45" s="1" t="s">
        <v>41</v>
      </c>
      <c r="B45" s="1" t="s">
        <v>42</v>
      </c>
      <c r="C45" s="1">
        <v>198.43</v>
      </c>
      <c r="D45" s="1">
        <v>200.71</v>
      </c>
      <c r="E45" s="1">
        <v>2.29</v>
      </c>
      <c r="F45" s="1">
        <v>0.0</v>
      </c>
      <c r="G45" s="1">
        <v>2.28</v>
      </c>
      <c r="H45" s="1">
        <v>168.0</v>
      </c>
      <c r="I45" s="1">
        <v>73.5</v>
      </c>
      <c r="J45" s="1">
        <v>73.55</v>
      </c>
      <c r="K45" s="1" t="s">
        <v>44</v>
      </c>
      <c r="L45" s="1">
        <v>84.0</v>
      </c>
      <c r="M45" s="1">
        <v>84.0</v>
      </c>
    </row>
    <row r="46">
      <c r="A46" s="1" t="s">
        <v>41</v>
      </c>
      <c r="B46" s="1" t="s">
        <v>42</v>
      </c>
      <c r="C46" s="1">
        <v>200.87</v>
      </c>
      <c r="D46" s="1">
        <v>202.7</v>
      </c>
      <c r="E46" s="1">
        <v>1.83</v>
      </c>
      <c r="F46" s="1">
        <v>0.0</v>
      </c>
      <c r="G46" s="1">
        <v>1.83</v>
      </c>
      <c r="H46" s="1">
        <v>168.0</v>
      </c>
      <c r="I46" s="1">
        <v>91.67</v>
      </c>
      <c r="J46" s="1">
        <v>91.75</v>
      </c>
      <c r="K46" s="1" t="s">
        <v>44</v>
      </c>
      <c r="L46" s="1">
        <v>84.0</v>
      </c>
      <c r="M46" s="1">
        <v>84.0</v>
      </c>
    </row>
    <row r="47">
      <c r="A47" s="1" t="s">
        <v>41</v>
      </c>
      <c r="B47" s="1" t="s">
        <v>42</v>
      </c>
      <c r="C47" s="1">
        <v>202.83</v>
      </c>
      <c r="D47" s="1">
        <v>205.61</v>
      </c>
      <c r="E47" s="1">
        <v>2.77</v>
      </c>
      <c r="F47" s="1">
        <v>0.0</v>
      </c>
      <c r="G47" s="1">
        <v>2.77</v>
      </c>
      <c r="H47" s="1">
        <v>168.0</v>
      </c>
      <c r="I47" s="1">
        <v>60.54</v>
      </c>
      <c r="J47" s="1">
        <v>60.58</v>
      </c>
      <c r="K47" s="1" t="s">
        <v>57</v>
      </c>
      <c r="L47" s="1">
        <v>68.0</v>
      </c>
      <c r="M47" s="1">
        <v>100.0</v>
      </c>
    </row>
    <row r="48">
      <c r="A48" s="1" t="s">
        <v>41</v>
      </c>
      <c r="B48" s="1" t="s">
        <v>42</v>
      </c>
      <c r="C48" s="1">
        <v>205.95</v>
      </c>
      <c r="D48" s="1">
        <v>210.87</v>
      </c>
      <c r="E48" s="1">
        <v>4.91</v>
      </c>
      <c r="F48" s="1">
        <v>0.0</v>
      </c>
      <c r="G48" s="1">
        <v>4.91</v>
      </c>
      <c r="H48" s="1">
        <v>168.0</v>
      </c>
      <c r="I48" s="1">
        <v>34.2</v>
      </c>
      <c r="J48" s="1">
        <v>34.21</v>
      </c>
      <c r="K48" s="1" t="s">
        <v>59</v>
      </c>
      <c r="L48" s="1">
        <v>0.0</v>
      </c>
      <c r="M48" s="1">
        <v>168.0</v>
      </c>
    </row>
    <row r="49">
      <c r="A49" s="1" t="s">
        <v>41</v>
      </c>
      <c r="B49" s="1" t="s">
        <v>42</v>
      </c>
      <c r="C49" s="1">
        <v>211.08</v>
      </c>
      <c r="D49" s="1">
        <v>215.83</v>
      </c>
      <c r="E49" s="1">
        <v>4.75</v>
      </c>
      <c r="F49" s="1">
        <v>0.0</v>
      </c>
      <c r="G49" s="1">
        <v>4.75</v>
      </c>
      <c r="H49" s="1">
        <v>168.0</v>
      </c>
      <c r="I49" s="1">
        <v>35.36</v>
      </c>
      <c r="J49" s="1">
        <v>35.38</v>
      </c>
      <c r="K49" s="1" t="s">
        <v>59</v>
      </c>
      <c r="L49" s="1">
        <v>0.0</v>
      </c>
      <c r="M49" s="1">
        <v>168.0</v>
      </c>
    </row>
    <row r="50">
      <c r="A50" s="1" t="s">
        <v>41</v>
      </c>
      <c r="B50" s="1" t="s">
        <v>42</v>
      </c>
      <c r="C50" s="1">
        <v>215.92</v>
      </c>
      <c r="D50" s="1">
        <v>223.11</v>
      </c>
      <c r="E50" s="1">
        <v>7.19</v>
      </c>
      <c r="F50" s="1">
        <v>0.0</v>
      </c>
      <c r="G50" s="1">
        <v>7.19</v>
      </c>
      <c r="H50" s="1">
        <v>160.0</v>
      </c>
      <c r="I50" s="1">
        <v>22.24</v>
      </c>
      <c r="J50" s="1">
        <v>22.24</v>
      </c>
      <c r="K50" s="1" t="s">
        <v>43</v>
      </c>
      <c r="L50" s="1">
        <v>-160.0</v>
      </c>
      <c r="M50" s="1">
        <v>0.0</v>
      </c>
    </row>
    <row r="51">
      <c r="A51" s="1" t="s">
        <v>41</v>
      </c>
      <c r="B51" s="1" t="s">
        <v>42</v>
      </c>
      <c r="C51" s="1">
        <v>223.19</v>
      </c>
      <c r="D51" s="1">
        <v>229.39</v>
      </c>
      <c r="E51" s="1">
        <v>6.2</v>
      </c>
      <c r="F51" s="1">
        <v>0.0</v>
      </c>
      <c r="G51" s="1">
        <v>6.2</v>
      </c>
      <c r="H51" s="1">
        <v>160.0</v>
      </c>
      <c r="I51" s="1">
        <v>25.82</v>
      </c>
      <c r="J51" s="1">
        <v>25.82</v>
      </c>
      <c r="K51" s="1" t="s">
        <v>43</v>
      </c>
      <c r="L51" s="1">
        <v>-160.0</v>
      </c>
      <c r="M51" s="1">
        <v>0.0</v>
      </c>
    </row>
    <row r="52">
      <c r="A52" s="1" t="s">
        <v>41</v>
      </c>
      <c r="B52" s="1" t="s">
        <v>42</v>
      </c>
      <c r="C52" s="1">
        <v>229.46</v>
      </c>
      <c r="D52" s="1">
        <v>232.24</v>
      </c>
      <c r="E52" s="1">
        <v>2.77</v>
      </c>
      <c r="F52" s="1">
        <v>0.0</v>
      </c>
      <c r="G52" s="1">
        <v>2.77</v>
      </c>
      <c r="H52" s="1">
        <v>168.0</v>
      </c>
      <c r="I52" s="1">
        <v>60.58</v>
      </c>
      <c r="J52" s="1">
        <v>60.6</v>
      </c>
      <c r="K52" s="1" t="s">
        <v>44</v>
      </c>
      <c r="L52" s="1">
        <v>84.0</v>
      </c>
      <c r="M52" s="1">
        <v>84.0</v>
      </c>
    </row>
    <row r="53">
      <c r="A53" s="1" t="s">
        <v>41</v>
      </c>
      <c r="B53" s="1" t="s">
        <v>42</v>
      </c>
      <c r="C53" s="1">
        <v>232.51</v>
      </c>
      <c r="D53" s="1">
        <v>235.14</v>
      </c>
      <c r="E53" s="1">
        <v>2.63</v>
      </c>
      <c r="F53" s="1">
        <v>0.0</v>
      </c>
      <c r="G53" s="1">
        <v>2.63</v>
      </c>
      <c r="H53" s="1">
        <v>168.0</v>
      </c>
      <c r="I53" s="1">
        <v>63.94</v>
      </c>
      <c r="J53" s="1">
        <v>63.97</v>
      </c>
      <c r="K53" s="1" t="s">
        <v>44</v>
      </c>
      <c r="L53" s="1">
        <v>84.0</v>
      </c>
      <c r="M53" s="1">
        <v>84.0</v>
      </c>
    </row>
    <row r="54">
      <c r="A54" s="1" t="s">
        <v>41</v>
      </c>
      <c r="B54" s="1" t="s">
        <v>42</v>
      </c>
      <c r="C54" s="1">
        <v>235.4</v>
      </c>
      <c r="D54" s="1">
        <v>237.81</v>
      </c>
      <c r="E54" s="1">
        <v>2.41</v>
      </c>
      <c r="F54" s="1">
        <v>0.0</v>
      </c>
      <c r="G54" s="1">
        <v>2.41</v>
      </c>
      <c r="H54" s="1">
        <v>168.0</v>
      </c>
      <c r="I54" s="1">
        <v>69.73</v>
      </c>
      <c r="J54" s="1">
        <v>69.75</v>
      </c>
      <c r="K54" s="1" t="s">
        <v>44</v>
      </c>
      <c r="L54" s="1">
        <v>84.0</v>
      </c>
      <c r="M54" s="1">
        <v>84.0</v>
      </c>
    </row>
    <row r="55">
      <c r="A55" s="1" t="s">
        <v>41</v>
      </c>
      <c r="B55" s="1" t="s">
        <v>42</v>
      </c>
      <c r="C55" s="1">
        <v>237.97</v>
      </c>
      <c r="D55" s="1">
        <v>240.71</v>
      </c>
      <c r="E55" s="1">
        <v>2.74</v>
      </c>
      <c r="F55" s="1">
        <v>0.0</v>
      </c>
      <c r="G55" s="1">
        <v>2.74</v>
      </c>
      <c r="H55" s="1">
        <v>168.0</v>
      </c>
      <c r="I55" s="1">
        <v>61.35</v>
      </c>
      <c r="J55" s="1">
        <v>61.39</v>
      </c>
      <c r="K55" s="1" t="s">
        <v>57</v>
      </c>
      <c r="L55" s="1">
        <v>68.0</v>
      </c>
      <c r="M55" s="1">
        <v>100.0</v>
      </c>
    </row>
    <row r="56">
      <c r="A56" s="1" t="s">
        <v>41</v>
      </c>
      <c r="B56" s="1" t="s">
        <v>42</v>
      </c>
      <c r="C56" s="1">
        <v>240.94</v>
      </c>
      <c r="D56" s="1">
        <v>245.27</v>
      </c>
      <c r="E56" s="1">
        <v>4.33</v>
      </c>
      <c r="F56" s="1">
        <v>0.0</v>
      </c>
      <c r="G56" s="1">
        <v>4.32</v>
      </c>
      <c r="H56" s="1">
        <v>168.0</v>
      </c>
      <c r="I56" s="1">
        <v>38.83</v>
      </c>
      <c r="J56" s="1">
        <v>38.86</v>
      </c>
      <c r="K56" s="1" t="s">
        <v>59</v>
      </c>
      <c r="L56" s="1">
        <v>0.0</v>
      </c>
      <c r="M56" s="1">
        <v>168.0</v>
      </c>
    </row>
    <row r="57">
      <c r="A57" s="1" t="s">
        <v>41</v>
      </c>
      <c r="B57" s="1" t="s">
        <v>42</v>
      </c>
      <c r="C57" s="1">
        <v>245.54</v>
      </c>
      <c r="D57" s="1">
        <v>250.76</v>
      </c>
      <c r="E57" s="1">
        <v>5.21</v>
      </c>
      <c r="F57" s="1">
        <v>0.0</v>
      </c>
      <c r="G57" s="1">
        <v>5.21</v>
      </c>
      <c r="H57" s="1">
        <v>168.0</v>
      </c>
      <c r="I57" s="1">
        <v>32.22</v>
      </c>
      <c r="J57" s="1">
        <v>32.23</v>
      </c>
      <c r="K57" s="1" t="s">
        <v>59</v>
      </c>
      <c r="L57" s="1">
        <v>0.0</v>
      </c>
      <c r="M57" s="1">
        <v>168.0</v>
      </c>
    </row>
    <row r="58">
      <c r="A58" s="1" t="s">
        <v>41</v>
      </c>
      <c r="B58" s="1" t="s">
        <v>42</v>
      </c>
      <c r="C58" s="1">
        <v>250.98</v>
      </c>
      <c r="D58" s="1">
        <v>256.83</v>
      </c>
      <c r="E58" s="1">
        <v>5.85</v>
      </c>
      <c r="F58" s="1">
        <v>0.0</v>
      </c>
      <c r="G58" s="1">
        <v>5.85</v>
      </c>
      <c r="H58" s="1">
        <v>160.0</v>
      </c>
      <c r="I58" s="1">
        <v>27.35</v>
      </c>
      <c r="J58" s="1">
        <v>27.35</v>
      </c>
      <c r="K58" s="1" t="s">
        <v>43</v>
      </c>
      <c r="L58" s="1">
        <v>-160.0</v>
      </c>
      <c r="M58" s="1">
        <v>0.0</v>
      </c>
    </row>
    <row r="59">
      <c r="A59" s="1" t="s">
        <v>41</v>
      </c>
      <c r="B59" s="1" t="s">
        <v>42</v>
      </c>
      <c r="C59" s="1">
        <v>256.98</v>
      </c>
      <c r="D59" s="1">
        <v>265.38</v>
      </c>
      <c r="E59" s="1">
        <v>8.4</v>
      </c>
      <c r="F59" s="1">
        <v>0.0</v>
      </c>
      <c r="G59" s="1">
        <v>8.4</v>
      </c>
      <c r="H59" s="1">
        <v>160.0</v>
      </c>
      <c r="I59" s="1">
        <v>19.05</v>
      </c>
      <c r="J59" s="1">
        <v>19.05</v>
      </c>
      <c r="K59" s="1" t="s">
        <v>43</v>
      </c>
      <c r="L59" s="1">
        <v>-160.0</v>
      </c>
      <c r="M59" s="1">
        <v>0.0</v>
      </c>
    </row>
    <row r="60">
      <c r="A60" s="1" t="s">
        <v>41</v>
      </c>
      <c r="B60" s="1" t="s">
        <v>42</v>
      </c>
      <c r="C60" s="1">
        <v>265.81</v>
      </c>
      <c r="D60" s="1">
        <v>269.21</v>
      </c>
      <c r="E60" s="1">
        <v>3.4</v>
      </c>
      <c r="F60" s="1">
        <v>0.0</v>
      </c>
      <c r="G60" s="1">
        <v>3.4</v>
      </c>
      <c r="H60" s="1">
        <v>168.0</v>
      </c>
      <c r="I60" s="1">
        <v>49.44</v>
      </c>
      <c r="J60" s="1">
        <v>49.46</v>
      </c>
      <c r="K60" s="1" t="s">
        <v>44</v>
      </c>
      <c r="L60" s="1">
        <v>84.0</v>
      </c>
      <c r="M60" s="1">
        <v>84.0</v>
      </c>
    </row>
    <row r="61">
      <c r="A61" s="1" t="s">
        <v>41</v>
      </c>
      <c r="B61" s="1" t="s">
        <v>42</v>
      </c>
      <c r="C61" s="1">
        <v>270.1</v>
      </c>
      <c r="D61" s="1">
        <v>273.03</v>
      </c>
      <c r="E61" s="1">
        <v>2.93</v>
      </c>
      <c r="F61" s="1">
        <v>0.0</v>
      </c>
      <c r="G61" s="1">
        <v>2.93</v>
      </c>
      <c r="H61" s="1">
        <v>168.0</v>
      </c>
      <c r="I61" s="1">
        <v>57.33</v>
      </c>
      <c r="J61" s="1">
        <v>57.36</v>
      </c>
      <c r="K61" s="1" t="s">
        <v>44</v>
      </c>
      <c r="L61" s="1">
        <v>84.0</v>
      </c>
      <c r="M61" s="1">
        <v>84.0</v>
      </c>
    </row>
    <row r="62">
      <c r="A62" s="1" t="s">
        <v>41</v>
      </c>
      <c r="B62" s="1" t="s">
        <v>42</v>
      </c>
      <c r="C62" s="1">
        <v>273.28</v>
      </c>
      <c r="D62" s="1">
        <v>275.54</v>
      </c>
      <c r="E62" s="1">
        <v>2.27</v>
      </c>
      <c r="F62" s="1">
        <v>0.0</v>
      </c>
      <c r="G62" s="1">
        <v>2.27</v>
      </c>
      <c r="H62" s="1">
        <v>168.0</v>
      </c>
      <c r="I62" s="1">
        <v>74.09</v>
      </c>
      <c r="J62" s="1">
        <v>74.12</v>
      </c>
      <c r="K62" s="1" t="s">
        <v>44</v>
      </c>
      <c r="L62" s="1">
        <v>84.0</v>
      </c>
      <c r="M62" s="1">
        <v>84.0</v>
      </c>
    </row>
    <row r="63">
      <c r="A63" s="1" t="s">
        <v>41</v>
      </c>
      <c r="B63" s="1" t="s">
        <v>42</v>
      </c>
      <c r="C63" s="1">
        <v>275.68</v>
      </c>
      <c r="D63" s="1">
        <v>278.14</v>
      </c>
      <c r="E63" s="1">
        <v>2.46</v>
      </c>
      <c r="F63" s="1">
        <v>0.0</v>
      </c>
      <c r="G63" s="1">
        <v>2.46</v>
      </c>
      <c r="H63" s="1">
        <v>168.0</v>
      </c>
      <c r="I63" s="1">
        <v>68.34</v>
      </c>
      <c r="J63" s="1">
        <v>68.38</v>
      </c>
      <c r="K63" s="1" t="s">
        <v>57</v>
      </c>
      <c r="L63" s="1">
        <v>68.0</v>
      </c>
      <c r="M63" s="1">
        <v>100.0</v>
      </c>
    </row>
    <row r="64">
      <c r="A64" s="1" t="s">
        <v>41</v>
      </c>
      <c r="B64" s="1" t="s">
        <v>42</v>
      </c>
      <c r="C64" s="1">
        <v>278.32</v>
      </c>
      <c r="D64" s="1">
        <v>283.09</v>
      </c>
      <c r="E64" s="1">
        <v>4.77</v>
      </c>
      <c r="F64" s="1">
        <v>0.0</v>
      </c>
      <c r="G64" s="1">
        <v>4.76</v>
      </c>
      <c r="H64" s="1">
        <v>168.0</v>
      </c>
      <c r="I64" s="1">
        <v>35.25</v>
      </c>
      <c r="J64" s="1">
        <v>35.26</v>
      </c>
      <c r="K64" s="1" t="s">
        <v>59</v>
      </c>
      <c r="L64" s="1">
        <v>0.0</v>
      </c>
      <c r="M64" s="1">
        <v>168.0</v>
      </c>
    </row>
    <row r="65">
      <c r="A65" s="1" t="s">
        <v>41</v>
      </c>
      <c r="B65" s="1" t="s">
        <v>42</v>
      </c>
      <c r="C65" s="1">
        <v>283.31</v>
      </c>
      <c r="D65" s="1">
        <v>287.82</v>
      </c>
      <c r="E65" s="1">
        <v>4.51</v>
      </c>
      <c r="F65" s="1">
        <v>0.0</v>
      </c>
      <c r="G65" s="1">
        <v>4.51</v>
      </c>
      <c r="H65" s="1">
        <v>168.0</v>
      </c>
      <c r="I65" s="1">
        <v>37.23</v>
      </c>
      <c r="J65" s="1">
        <v>37.25</v>
      </c>
      <c r="K65" s="1" t="s">
        <v>59</v>
      </c>
      <c r="L65" s="1">
        <v>0.0</v>
      </c>
      <c r="M65" s="1">
        <v>168.0</v>
      </c>
    </row>
    <row r="66">
      <c r="A66" s="1" t="s">
        <v>41</v>
      </c>
      <c r="B66" s="1" t="s">
        <v>42</v>
      </c>
      <c r="C66" s="1">
        <v>288.05</v>
      </c>
      <c r="D66" s="1">
        <v>295.82</v>
      </c>
      <c r="E66" s="1">
        <v>7.77</v>
      </c>
      <c r="F66" s="1">
        <v>0.0</v>
      </c>
      <c r="G66" s="1">
        <v>7.77</v>
      </c>
      <c r="H66" s="1">
        <v>160.0</v>
      </c>
      <c r="I66" s="1">
        <v>20.6</v>
      </c>
      <c r="J66" s="1">
        <v>20.6</v>
      </c>
      <c r="K66" s="1" t="s">
        <v>43</v>
      </c>
      <c r="L66" s="1">
        <v>-160.0</v>
      </c>
      <c r="M66" s="1">
        <v>0.0</v>
      </c>
    </row>
    <row r="67">
      <c r="A67" s="1" t="s">
        <v>41</v>
      </c>
      <c r="B67" s="1" t="s">
        <v>42</v>
      </c>
      <c r="C67" s="1">
        <v>296.09</v>
      </c>
      <c r="D67" s="1">
        <v>302.51</v>
      </c>
      <c r="E67" s="1">
        <v>6.42</v>
      </c>
      <c r="F67" s="1">
        <v>0.0</v>
      </c>
      <c r="G67" s="1">
        <v>6.42</v>
      </c>
      <c r="H67" s="1">
        <v>160.0</v>
      </c>
      <c r="I67" s="1">
        <v>24.91</v>
      </c>
      <c r="J67" s="1">
        <v>24.91</v>
      </c>
      <c r="K67" s="1" t="s">
        <v>43</v>
      </c>
      <c r="L67" s="1">
        <v>-160.0</v>
      </c>
      <c r="M67" s="1">
        <v>0.0</v>
      </c>
    </row>
    <row r="68">
      <c r="A68" s="1" t="s">
        <v>41</v>
      </c>
      <c r="B68" s="1" t="s">
        <v>42</v>
      </c>
      <c r="C68" s="1">
        <v>302.74</v>
      </c>
      <c r="D68" s="1">
        <v>305.9</v>
      </c>
      <c r="E68" s="1">
        <v>3.16</v>
      </c>
      <c r="F68" s="1">
        <v>0.0</v>
      </c>
      <c r="G68" s="1">
        <v>3.16</v>
      </c>
      <c r="H68" s="1">
        <v>168.0</v>
      </c>
      <c r="I68" s="1">
        <v>53.2</v>
      </c>
      <c r="J68" s="1">
        <v>53.22</v>
      </c>
      <c r="K68" s="1" t="s">
        <v>44</v>
      </c>
      <c r="L68" s="1">
        <v>84.0</v>
      </c>
      <c r="M68" s="1">
        <v>84.0</v>
      </c>
    </row>
    <row r="69">
      <c r="A69" s="1" t="s">
        <v>41</v>
      </c>
      <c r="B69" s="1" t="s">
        <v>42</v>
      </c>
      <c r="C69" s="1">
        <v>306.05</v>
      </c>
      <c r="D69" s="1">
        <v>308.46</v>
      </c>
      <c r="E69" s="1">
        <v>2.41</v>
      </c>
      <c r="F69" s="1">
        <v>0.0</v>
      </c>
      <c r="G69" s="1">
        <v>2.41</v>
      </c>
      <c r="H69" s="1">
        <v>168.0</v>
      </c>
      <c r="I69" s="1">
        <v>69.65</v>
      </c>
      <c r="J69" s="1">
        <v>69.68</v>
      </c>
      <c r="K69" s="1" t="s">
        <v>44</v>
      </c>
      <c r="L69" s="1">
        <v>84.0</v>
      </c>
      <c r="M69" s="1">
        <v>84.0</v>
      </c>
    </row>
    <row r="70">
      <c r="A70" s="1" t="s">
        <v>41</v>
      </c>
      <c r="B70" s="1" t="s">
        <v>42</v>
      </c>
      <c r="C70" s="1">
        <v>308.77</v>
      </c>
      <c r="D70" s="1">
        <v>311.73</v>
      </c>
      <c r="E70" s="1">
        <v>2.96</v>
      </c>
      <c r="F70" s="1">
        <v>0.0</v>
      </c>
      <c r="G70" s="1">
        <v>2.96</v>
      </c>
      <c r="H70" s="1">
        <v>168.0</v>
      </c>
      <c r="I70" s="1">
        <v>56.74</v>
      </c>
      <c r="J70" s="1">
        <v>56.77</v>
      </c>
      <c r="K70" s="1" t="s">
        <v>44</v>
      </c>
      <c r="L70" s="1">
        <v>84.0</v>
      </c>
      <c r="M70" s="1">
        <v>84.0</v>
      </c>
    </row>
    <row r="71">
      <c r="A71" s="1" t="s">
        <v>41</v>
      </c>
      <c r="B71" s="1" t="s">
        <v>42</v>
      </c>
      <c r="C71" s="1">
        <v>312.08</v>
      </c>
      <c r="D71" s="1">
        <v>315.07</v>
      </c>
      <c r="E71" s="1">
        <v>2.99</v>
      </c>
      <c r="F71" s="1">
        <v>0.0</v>
      </c>
      <c r="G71" s="1">
        <v>2.98</v>
      </c>
      <c r="H71" s="1">
        <v>168.0</v>
      </c>
      <c r="I71" s="1">
        <v>56.27</v>
      </c>
      <c r="J71" s="1">
        <v>56.29</v>
      </c>
      <c r="K71" s="1" t="s">
        <v>57</v>
      </c>
      <c r="L71" s="1">
        <v>68.0</v>
      </c>
      <c r="M71" s="1">
        <v>100.0</v>
      </c>
    </row>
    <row r="72">
      <c r="A72" s="1" t="s">
        <v>41</v>
      </c>
      <c r="B72" s="1" t="s">
        <v>42</v>
      </c>
      <c r="C72" s="1">
        <v>315.29</v>
      </c>
      <c r="D72" s="1">
        <v>319.81</v>
      </c>
      <c r="E72" s="1">
        <v>4.52</v>
      </c>
      <c r="F72" s="1">
        <v>0.0</v>
      </c>
      <c r="G72" s="1">
        <v>4.51</v>
      </c>
      <c r="H72" s="1">
        <v>168.0</v>
      </c>
      <c r="I72" s="1">
        <v>37.2</v>
      </c>
      <c r="J72" s="1">
        <v>37.22</v>
      </c>
      <c r="K72" s="1" t="s">
        <v>59</v>
      </c>
      <c r="L72" s="1">
        <v>0.0</v>
      </c>
      <c r="M72" s="1">
        <v>168.0</v>
      </c>
    </row>
    <row r="73">
      <c r="A73" s="1" t="s">
        <v>41</v>
      </c>
      <c r="B73" s="1" t="s">
        <v>42</v>
      </c>
      <c r="C73" s="1">
        <v>319.95</v>
      </c>
      <c r="D73" s="1">
        <v>324.23</v>
      </c>
      <c r="E73" s="1">
        <v>4.29</v>
      </c>
      <c r="F73" s="1">
        <v>0.0</v>
      </c>
      <c r="G73" s="1">
        <v>4.29</v>
      </c>
      <c r="H73" s="1">
        <v>168.0</v>
      </c>
      <c r="I73" s="1">
        <v>39.18</v>
      </c>
      <c r="J73" s="1">
        <v>39.2</v>
      </c>
      <c r="K73" s="1" t="s">
        <v>59</v>
      </c>
      <c r="L73" s="1">
        <v>0.0</v>
      </c>
      <c r="M73" s="1">
        <v>168.0</v>
      </c>
    </row>
    <row r="74">
      <c r="A74" s="1" t="s">
        <v>41</v>
      </c>
      <c r="B74" s="1" t="s">
        <v>42</v>
      </c>
      <c r="C74" s="1">
        <v>324.59</v>
      </c>
      <c r="D74" s="1">
        <v>332.4</v>
      </c>
      <c r="E74" s="1">
        <v>7.81</v>
      </c>
      <c r="F74" s="1">
        <v>0.0</v>
      </c>
      <c r="G74" s="1">
        <v>7.81</v>
      </c>
      <c r="H74" s="1">
        <v>160.0</v>
      </c>
      <c r="I74" s="1">
        <v>20.49</v>
      </c>
      <c r="J74" s="1">
        <v>20.49</v>
      </c>
      <c r="K74" s="1" t="s">
        <v>43</v>
      </c>
      <c r="L74" s="1">
        <v>-160.0</v>
      </c>
      <c r="M74" s="1">
        <v>0.0</v>
      </c>
    </row>
    <row r="75">
      <c r="A75" s="1" t="s">
        <v>41</v>
      </c>
      <c r="B75" s="1" t="s">
        <v>42</v>
      </c>
      <c r="C75" s="1">
        <v>332.5</v>
      </c>
      <c r="D75" s="1">
        <v>339.32</v>
      </c>
      <c r="E75" s="1">
        <v>6.82</v>
      </c>
      <c r="F75" s="1">
        <v>0.0</v>
      </c>
      <c r="G75" s="1">
        <v>6.82</v>
      </c>
      <c r="H75" s="1">
        <v>160.0</v>
      </c>
      <c r="I75" s="1">
        <v>23.47</v>
      </c>
      <c r="J75" s="1">
        <v>23.47</v>
      </c>
      <c r="K75" s="1" t="s">
        <v>43</v>
      </c>
      <c r="L75" s="1">
        <v>-160.0</v>
      </c>
      <c r="M75" s="1">
        <v>0.0</v>
      </c>
    </row>
    <row r="76">
      <c r="A76" s="1" t="s">
        <v>41</v>
      </c>
      <c r="B76" s="1" t="s">
        <v>42</v>
      </c>
      <c r="C76" s="1">
        <v>339.34</v>
      </c>
      <c r="D76" s="1">
        <v>341.31</v>
      </c>
      <c r="E76" s="1">
        <v>1.97</v>
      </c>
      <c r="F76" s="1">
        <v>0.0</v>
      </c>
      <c r="G76" s="1">
        <v>1.97</v>
      </c>
      <c r="H76" s="1">
        <v>168.0</v>
      </c>
      <c r="I76" s="1">
        <v>85.26</v>
      </c>
      <c r="J76" s="1">
        <v>85.31</v>
      </c>
      <c r="K76" s="1" t="s">
        <v>44</v>
      </c>
      <c r="L76" s="1">
        <v>84.0</v>
      </c>
      <c r="M76" s="1">
        <v>84.0</v>
      </c>
    </row>
    <row r="77">
      <c r="A77" s="1" t="s">
        <v>41</v>
      </c>
      <c r="B77" s="1" t="s">
        <v>42</v>
      </c>
      <c r="C77" s="1">
        <v>341.53</v>
      </c>
      <c r="D77" s="1">
        <v>343.63</v>
      </c>
      <c r="E77" s="1">
        <v>2.1</v>
      </c>
      <c r="F77" s="1">
        <v>0.0</v>
      </c>
      <c r="G77" s="1">
        <v>2.1</v>
      </c>
      <c r="H77" s="1">
        <v>168.0</v>
      </c>
      <c r="I77" s="1">
        <v>80.05</v>
      </c>
      <c r="J77" s="1">
        <v>80.1</v>
      </c>
      <c r="K77" s="1" t="s">
        <v>44</v>
      </c>
      <c r="L77" s="1">
        <v>84.0</v>
      </c>
      <c r="M77" s="1">
        <v>84.0</v>
      </c>
    </row>
    <row r="78">
      <c r="A78" s="1" t="s">
        <v>41</v>
      </c>
      <c r="B78" s="1" t="s">
        <v>42</v>
      </c>
      <c r="C78" s="1">
        <v>343.9</v>
      </c>
      <c r="D78" s="1">
        <v>346.44</v>
      </c>
      <c r="E78" s="1">
        <v>2.54</v>
      </c>
      <c r="F78" s="1">
        <v>0.0</v>
      </c>
      <c r="G78" s="1">
        <v>2.54</v>
      </c>
      <c r="H78" s="1">
        <v>168.0</v>
      </c>
      <c r="I78" s="1">
        <v>66.09</v>
      </c>
      <c r="J78" s="1">
        <v>66.12</v>
      </c>
      <c r="K78" s="1" t="s">
        <v>44</v>
      </c>
      <c r="L78" s="1">
        <v>84.0</v>
      </c>
      <c r="M78" s="1">
        <v>84.0</v>
      </c>
    </row>
    <row r="79">
      <c r="A79" s="1" t="s">
        <v>41</v>
      </c>
      <c r="B79" s="1" t="s">
        <v>42</v>
      </c>
      <c r="C79" s="1">
        <v>346.7</v>
      </c>
      <c r="D79" s="1">
        <v>349.23</v>
      </c>
      <c r="E79" s="1">
        <v>2.53</v>
      </c>
      <c r="F79" s="1">
        <v>0.0</v>
      </c>
      <c r="G79" s="1">
        <v>2.52</v>
      </c>
      <c r="H79" s="1">
        <v>168.0</v>
      </c>
      <c r="I79" s="1">
        <v>66.51</v>
      </c>
      <c r="J79" s="1">
        <v>66.54</v>
      </c>
      <c r="K79" s="1" t="s">
        <v>57</v>
      </c>
      <c r="L79" s="1">
        <v>68.0</v>
      </c>
      <c r="M79" s="1">
        <v>100.0</v>
      </c>
    </row>
    <row r="80">
      <c r="A80" s="1" t="s">
        <v>41</v>
      </c>
      <c r="B80" s="1" t="s">
        <v>42</v>
      </c>
      <c r="C80" s="1">
        <v>349.52</v>
      </c>
      <c r="D80" s="1">
        <v>353.62</v>
      </c>
      <c r="E80" s="1">
        <v>4.1</v>
      </c>
      <c r="F80" s="1">
        <v>0.0</v>
      </c>
      <c r="G80" s="1">
        <v>4.1</v>
      </c>
      <c r="H80" s="1">
        <v>168.0</v>
      </c>
      <c r="I80" s="1">
        <v>40.98</v>
      </c>
      <c r="J80" s="1">
        <v>41.0</v>
      </c>
      <c r="K80" s="1" t="s">
        <v>59</v>
      </c>
      <c r="L80" s="1">
        <v>0.0</v>
      </c>
      <c r="M80" s="1">
        <v>168.0</v>
      </c>
    </row>
    <row r="81">
      <c r="A81" s="1" t="s">
        <v>41</v>
      </c>
      <c r="B81" s="1" t="s">
        <v>42</v>
      </c>
      <c r="C81" s="1">
        <v>354.05</v>
      </c>
      <c r="D81" s="1">
        <v>359.72</v>
      </c>
      <c r="E81" s="1">
        <v>5.67</v>
      </c>
      <c r="F81" s="1">
        <v>0.0</v>
      </c>
      <c r="G81" s="1">
        <v>5.66</v>
      </c>
      <c r="H81" s="1">
        <v>168.0</v>
      </c>
      <c r="I81" s="1">
        <v>29.65</v>
      </c>
      <c r="J81" s="1">
        <v>29.66</v>
      </c>
      <c r="K81" s="1" t="s">
        <v>59</v>
      </c>
      <c r="L81" s="1">
        <v>0.0</v>
      </c>
      <c r="M81" s="1">
        <v>168.0</v>
      </c>
    </row>
    <row r="82">
      <c r="A82" s="1" t="s">
        <v>41</v>
      </c>
      <c r="B82" s="1" t="s">
        <v>42</v>
      </c>
      <c r="C82" s="1">
        <v>359.91</v>
      </c>
      <c r="D82" s="1">
        <v>368.71</v>
      </c>
      <c r="E82" s="1">
        <v>8.8</v>
      </c>
      <c r="F82" s="1">
        <v>0.0</v>
      </c>
      <c r="G82" s="1">
        <v>8.8</v>
      </c>
      <c r="H82" s="1">
        <v>160.0</v>
      </c>
      <c r="I82" s="1">
        <v>18.18</v>
      </c>
      <c r="J82" s="1">
        <v>18.18</v>
      </c>
      <c r="K82" s="1" t="s">
        <v>43</v>
      </c>
      <c r="L82" s="1">
        <v>-160.0</v>
      </c>
      <c r="M82" s="1">
        <v>0.0</v>
      </c>
    </row>
    <row r="83">
      <c r="A83" s="1" t="s">
        <v>41</v>
      </c>
      <c r="B83" s="1" t="s">
        <v>42</v>
      </c>
      <c r="C83" s="1">
        <v>368.88</v>
      </c>
      <c r="D83" s="1">
        <v>377.52</v>
      </c>
      <c r="E83" s="1">
        <v>8.65</v>
      </c>
      <c r="F83" s="1">
        <v>0.0</v>
      </c>
      <c r="G83" s="1">
        <v>8.65</v>
      </c>
      <c r="H83" s="1">
        <v>160.0</v>
      </c>
      <c r="I83" s="1">
        <v>18.51</v>
      </c>
      <c r="J83" s="1">
        <v>18.51</v>
      </c>
      <c r="K83" s="1" t="s">
        <v>43</v>
      </c>
      <c r="L83" s="1">
        <v>-160.0</v>
      </c>
      <c r="M83" s="1">
        <v>0.0</v>
      </c>
    </row>
    <row r="84">
      <c r="A84" s="1" t="s">
        <v>41</v>
      </c>
      <c r="B84" s="1" t="s">
        <v>42</v>
      </c>
      <c r="C84" s="1">
        <v>377.56</v>
      </c>
      <c r="D84" s="1">
        <v>379.92</v>
      </c>
      <c r="E84" s="1">
        <v>2.36</v>
      </c>
      <c r="F84" s="1">
        <v>0.0</v>
      </c>
      <c r="G84" s="1">
        <v>2.36</v>
      </c>
      <c r="H84" s="1">
        <v>168.0</v>
      </c>
      <c r="I84" s="1">
        <v>71.23</v>
      </c>
      <c r="J84" s="1">
        <v>71.26</v>
      </c>
      <c r="K84" s="1" t="s">
        <v>44</v>
      </c>
      <c r="L84" s="1">
        <v>84.0</v>
      </c>
      <c r="M84" s="1">
        <v>84.0</v>
      </c>
    </row>
    <row r="85">
      <c r="A85" s="1" t="s">
        <v>41</v>
      </c>
      <c r="B85" s="1" t="s">
        <v>42</v>
      </c>
      <c r="C85" s="1">
        <v>380.03</v>
      </c>
      <c r="D85" s="1">
        <v>382.89</v>
      </c>
      <c r="E85" s="1">
        <v>2.85</v>
      </c>
      <c r="F85" s="1">
        <v>0.0</v>
      </c>
      <c r="G85" s="1">
        <v>2.85</v>
      </c>
      <c r="H85" s="1">
        <v>168.0</v>
      </c>
      <c r="I85" s="1">
        <v>58.85</v>
      </c>
      <c r="J85" s="1">
        <v>58.87</v>
      </c>
      <c r="K85" s="1" t="s">
        <v>44</v>
      </c>
      <c r="L85" s="1">
        <v>84.0</v>
      </c>
      <c r="M85" s="1">
        <v>84.0</v>
      </c>
    </row>
    <row r="86">
      <c r="A86" s="1" t="s">
        <v>41</v>
      </c>
      <c r="B86" s="1" t="s">
        <v>42</v>
      </c>
      <c r="C86" s="1">
        <v>383.15</v>
      </c>
      <c r="D86" s="1">
        <v>384.89</v>
      </c>
      <c r="E86" s="1">
        <v>1.74</v>
      </c>
      <c r="F86" s="1">
        <v>0.0</v>
      </c>
      <c r="G86" s="1">
        <v>1.74</v>
      </c>
      <c r="H86" s="1">
        <v>168.0</v>
      </c>
      <c r="I86" s="1">
        <v>96.36</v>
      </c>
      <c r="J86" s="1">
        <v>96.41</v>
      </c>
      <c r="K86" s="1" t="s">
        <v>44</v>
      </c>
      <c r="L86" s="1">
        <v>84.0</v>
      </c>
      <c r="M86" s="1">
        <v>84.0</v>
      </c>
    </row>
    <row r="87">
      <c r="A87" s="1" t="s">
        <v>41</v>
      </c>
      <c r="B87" s="1" t="s">
        <v>42</v>
      </c>
      <c r="C87" s="1">
        <v>385.24</v>
      </c>
      <c r="D87" s="1">
        <v>388.89</v>
      </c>
      <c r="E87" s="1">
        <v>3.66</v>
      </c>
      <c r="F87" s="1">
        <v>0.0</v>
      </c>
      <c r="G87" s="1">
        <v>3.65</v>
      </c>
      <c r="H87" s="1">
        <v>168.0</v>
      </c>
      <c r="I87" s="1">
        <v>45.96</v>
      </c>
      <c r="J87" s="1">
        <v>45.98</v>
      </c>
      <c r="K87" s="1" t="s">
        <v>57</v>
      </c>
      <c r="L87" s="1">
        <v>68.0</v>
      </c>
      <c r="M87" s="1">
        <v>100.0</v>
      </c>
    </row>
    <row r="88">
      <c r="A88" s="1" t="s">
        <v>41</v>
      </c>
      <c r="B88" s="1" t="s">
        <v>42</v>
      </c>
      <c r="C88" s="1">
        <v>389.15</v>
      </c>
      <c r="D88" s="1">
        <v>393.1</v>
      </c>
      <c r="E88" s="1">
        <v>3.94</v>
      </c>
      <c r="F88" s="1">
        <v>0.0</v>
      </c>
      <c r="G88" s="1">
        <v>3.94</v>
      </c>
      <c r="H88" s="1">
        <v>168.0</v>
      </c>
      <c r="I88" s="1">
        <v>42.59</v>
      </c>
      <c r="J88" s="1">
        <v>42.61</v>
      </c>
      <c r="K88" s="1" t="s">
        <v>59</v>
      </c>
      <c r="L88" s="1">
        <v>0.0</v>
      </c>
      <c r="M88" s="1">
        <v>168.0</v>
      </c>
    </row>
    <row r="89">
      <c r="A89" s="1" t="s">
        <v>41</v>
      </c>
      <c r="B89" s="1" t="s">
        <v>42</v>
      </c>
      <c r="C89" s="1">
        <v>393.73</v>
      </c>
      <c r="D89" s="1">
        <v>398.15</v>
      </c>
      <c r="E89" s="1">
        <v>4.42</v>
      </c>
      <c r="F89" s="1">
        <v>0.0</v>
      </c>
      <c r="G89" s="1">
        <v>4.42</v>
      </c>
      <c r="H89" s="1">
        <v>168.0</v>
      </c>
      <c r="I89" s="1">
        <v>38.0</v>
      </c>
      <c r="J89" s="1">
        <v>38.02</v>
      </c>
      <c r="K89" s="1" t="s">
        <v>59</v>
      </c>
      <c r="L89" s="1">
        <v>0.0</v>
      </c>
      <c r="M89" s="1">
        <v>168.0</v>
      </c>
    </row>
    <row r="90">
      <c r="A90" s="1" t="s">
        <v>41</v>
      </c>
      <c r="B90" s="1" t="s">
        <v>42</v>
      </c>
      <c r="C90" s="1">
        <v>398.34</v>
      </c>
      <c r="D90" s="1">
        <v>407.18</v>
      </c>
      <c r="E90" s="1">
        <v>8.83</v>
      </c>
      <c r="F90" s="1">
        <v>0.0</v>
      </c>
      <c r="G90" s="1">
        <v>8.83</v>
      </c>
      <c r="H90" s="1">
        <v>160.0</v>
      </c>
      <c r="I90" s="1">
        <v>18.11</v>
      </c>
      <c r="J90" s="1">
        <v>18.11</v>
      </c>
      <c r="K90" s="1" t="s">
        <v>43</v>
      </c>
      <c r="L90" s="1">
        <v>-160.0</v>
      </c>
      <c r="M90" s="1">
        <v>0.0</v>
      </c>
    </row>
    <row r="91">
      <c r="A91" s="1" t="s">
        <v>41</v>
      </c>
      <c r="B91" s="1" t="s">
        <v>42</v>
      </c>
      <c r="C91" s="1">
        <v>407.34</v>
      </c>
      <c r="D91" s="1">
        <v>414.47</v>
      </c>
      <c r="E91" s="1">
        <v>7.13</v>
      </c>
      <c r="F91" s="1">
        <v>0.0</v>
      </c>
      <c r="G91" s="1">
        <v>7.13</v>
      </c>
      <c r="H91" s="1">
        <v>160.0</v>
      </c>
      <c r="I91" s="1">
        <v>22.45</v>
      </c>
      <c r="J91" s="1">
        <v>22.45</v>
      </c>
      <c r="K91" s="1" t="s">
        <v>43</v>
      </c>
      <c r="L91" s="1">
        <v>-160.0</v>
      </c>
      <c r="M91" s="1">
        <v>0.0</v>
      </c>
    </row>
    <row r="92">
      <c r="A92" s="1" t="s">
        <v>41</v>
      </c>
      <c r="B92" s="1" t="s">
        <v>42</v>
      </c>
      <c r="C92" s="1">
        <v>415.03</v>
      </c>
      <c r="D92" s="1">
        <v>417.8</v>
      </c>
      <c r="E92" s="1">
        <v>2.77</v>
      </c>
      <c r="F92" s="1">
        <v>0.0</v>
      </c>
      <c r="G92" s="1">
        <v>2.77</v>
      </c>
      <c r="H92" s="1">
        <v>168.0</v>
      </c>
      <c r="I92" s="1">
        <v>60.64</v>
      </c>
      <c r="J92" s="1">
        <v>60.66</v>
      </c>
      <c r="K92" s="1" t="s">
        <v>44</v>
      </c>
      <c r="L92" s="1">
        <v>84.0</v>
      </c>
      <c r="M92" s="1">
        <v>84.0</v>
      </c>
    </row>
    <row r="93">
      <c r="A93" s="1" t="s">
        <v>41</v>
      </c>
      <c r="B93" s="1" t="s">
        <v>42</v>
      </c>
      <c r="C93" s="1">
        <v>418.0</v>
      </c>
      <c r="D93" s="1">
        <v>421.87</v>
      </c>
      <c r="E93" s="1">
        <v>3.86</v>
      </c>
      <c r="F93" s="1">
        <v>0.0</v>
      </c>
      <c r="G93" s="1">
        <v>3.86</v>
      </c>
      <c r="H93" s="1">
        <v>168.0</v>
      </c>
      <c r="I93" s="1">
        <v>43.48</v>
      </c>
      <c r="J93" s="1">
        <v>43.49</v>
      </c>
      <c r="K93" s="1" t="s">
        <v>44</v>
      </c>
      <c r="L93" s="1">
        <v>84.0</v>
      </c>
      <c r="M93" s="1">
        <v>84.0</v>
      </c>
    </row>
    <row r="94">
      <c r="A94" s="1" t="s">
        <v>41</v>
      </c>
      <c r="B94" s="1" t="s">
        <v>42</v>
      </c>
      <c r="C94" s="1">
        <v>422.11</v>
      </c>
      <c r="D94" s="1">
        <v>424.75</v>
      </c>
      <c r="E94" s="1">
        <v>2.64</v>
      </c>
      <c r="F94" s="1">
        <v>0.0</v>
      </c>
      <c r="G94" s="1">
        <v>2.64</v>
      </c>
      <c r="H94" s="1">
        <v>168.0</v>
      </c>
      <c r="I94" s="1">
        <v>63.55</v>
      </c>
      <c r="J94" s="1">
        <v>63.57</v>
      </c>
      <c r="K94" s="1" t="s">
        <v>44</v>
      </c>
      <c r="L94" s="1">
        <v>84.0</v>
      </c>
      <c r="M94" s="1">
        <v>84.0</v>
      </c>
    </row>
    <row r="95">
      <c r="A95" s="1" t="s">
        <v>41</v>
      </c>
      <c r="B95" s="1" t="s">
        <v>42</v>
      </c>
      <c r="C95" s="1">
        <v>424.9</v>
      </c>
      <c r="D95" s="1">
        <v>427.61</v>
      </c>
      <c r="E95" s="1">
        <v>2.71</v>
      </c>
      <c r="F95" s="1">
        <v>0.0</v>
      </c>
      <c r="G95" s="1">
        <v>2.71</v>
      </c>
      <c r="H95" s="1">
        <v>168.0</v>
      </c>
      <c r="I95" s="1">
        <v>62.04</v>
      </c>
      <c r="J95" s="1">
        <v>62.07</v>
      </c>
      <c r="K95" s="1" t="s">
        <v>57</v>
      </c>
      <c r="L95" s="1">
        <v>68.0</v>
      </c>
      <c r="M95" s="1">
        <v>100.0</v>
      </c>
    </row>
    <row r="96">
      <c r="A96" s="1" t="s">
        <v>41</v>
      </c>
      <c r="B96" s="1" t="s">
        <v>42</v>
      </c>
      <c r="C96" s="1">
        <v>428.18</v>
      </c>
      <c r="D96" s="1">
        <v>432.69</v>
      </c>
      <c r="E96" s="1">
        <v>4.51</v>
      </c>
      <c r="F96" s="1">
        <v>0.0</v>
      </c>
      <c r="G96" s="1">
        <v>4.5</v>
      </c>
      <c r="H96" s="1">
        <v>168.0</v>
      </c>
      <c r="I96" s="1">
        <v>37.28</v>
      </c>
      <c r="J96" s="1">
        <v>37.29</v>
      </c>
      <c r="K96" s="1" t="s">
        <v>59</v>
      </c>
      <c r="L96" s="1">
        <v>0.0</v>
      </c>
      <c r="M96" s="1">
        <v>168.0</v>
      </c>
    </row>
    <row r="97">
      <c r="A97" s="1" t="s">
        <v>41</v>
      </c>
      <c r="B97" s="1" t="s">
        <v>42</v>
      </c>
      <c r="C97" s="1">
        <v>432.89</v>
      </c>
      <c r="D97" s="1">
        <v>436.33</v>
      </c>
      <c r="E97" s="1">
        <v>3.44</v>
      </c>
      <c r="F97" s="1">
        <v>0.0</v>
      </c>
      <c r="G97" s="1">
        <v>3.44</v>
      </c>
      <c r="H97" s="1">
        <v>168.0</v>
      </c>
      <c r="I97" s="1">
        <v>48.84</v>
      </c>
      <c r="J97" s="1">
        <v>48.87</v>
      </c>
      <c r="K97" s="1" t="s">
        <v>59</v>
      </c>
      <c r="L97" s="1">
        <v>0.0</v>
      </c>
      <c r="M97" s="1">
        <v>168.0</v>
      </c>
    </row>
    <row r="98">
      <c r="A98" s="1" t="s">
        <v>41</v>
      </c>
      <c r="B98" s="1" t="s">
        <v>42</v>
      </c>
      <c r="C98" s="1">
        <v>436.47</v>
      </c>
      <c r="D98" s="1">
        <v>443.21</v>
      </c>
      <c r="E98" s="1">
        <v>6.74</v>
      </c>
      <c r="F98" s="1">
        <v>0.0</v>
      </c>
      <c r="G98" s="1">
        <v>6.74</v>
      </c>
      <c r="H98" s="1">
        <v>160.0</v>
      </c>
      <c r="I98" s="1">
        <v>23.75</v>
      </c>
      <c r="J98" s="1">
        <v>23.75</v>
      </c>
      <c r="K98" s="1" t="s">
        <v>43</v>
      </c>
      <c r="L98" s="1">
        <v>-160.0</v>
      </c>
      <c r="M98" s="1">
        <v>0.0</v>
      </c>
    </row>
    <row r="99">
      <c r="A99" s="1" t="s">
        <v>41</v>
      </c>
      <c r="B99" s="1" t="s">
        <v>42</v>
      </c>
      <c r="C99" s="1">
        <v>443.26</v>
      </c>
      <c r="D99" s="1">
        <v>451.31</v>
      </c>
      <c r="E99" s="1">
        <v>8.06</v>
      </c>
      <c r="F99" s="1">
        <v>0.0</v>
      </c>
      <c r="G99" s="1">
        <v>8.06</v>
      </c>
      <c r="H99" s="1">
        <v>160.0</v>
      </c>
      <c r="I99" s="1">
        <v>19.86</v>
      </c>
      <c r="J99" s="1">
        <v>19.86</v>
      </c>
      <c r="K99" s="1" t="s">
        <v>43</v>
      </c>
      <c r="L99" s="1">
        <v>-160.0</v>
      </c>
      <c r="M99" s="1">
        <v>0.0</v>
      </c>
    </row>
    <row r="100">
      <c r="A100" s="1" t="s">
        <v>41</v>
      </c>
      <c r="B100" s="1" t="s">
        <v>42</v>
      </c>
      <c r="C100" s="1">
        <v>451.35</v>
      </c>
      <c r="D100" s="1">
        <v>453.29</v>
      </c>
      <c r="E100" s="1">
        <v>1.94</v>
      </c>
      <c r="F100" s="1">
        <v>0.0</v>
      </c>
      <c r="G100" s="1">
        <v>1.94</v>
      </c>
      <c r="H100" s="1">
        <v>168.0</v>
      </c>
      <c r="I100" s="1">
        <v>86.39</v>
      </c>
      <c r="J100" s="1">
        <v>86.44</v>
      </c>
      <c r="K100" s="1" t="s">
        <v>44</v>
      </c>
      <c r="L100" s="1">
        <v>84.0</v>
      </c>
      <c r="M100" s="1">
        <v>84.0</v>
      </c>
    </row>
    <row r="101">
      <c r="A101" s="1" t="s">
        <v>41</v>
      </c>
      <c r="B101" s="1" t="s">
        <v>42</v>
      </c>
      <c r="C101" s="1">
        <v>453.54</v>
      </c>
      <c r="D101" s="1">
        <v>455.99</v>
      </c>
      <c r="E101" s="1">
        <v>2.44</v>
      </c>
      <c r="F101" s="1">
        <v>0.0</v>
      </c>
      <c r="G101" s="1">
        <v>2.44</v>
      </c>
      <c r="H101" s="1">
        <v>168.0</v>
      </c>
      <c r="I101" s="1">
        <v>68.77</v>
      </c>
      <c r="J101" s="1">
        <v>68.8</v>
      </c>
      <c r="K101" s="1" t="s">
        <v>44</v>
      </c>
      <c r="L101" s="1">
        <v>84.0</v>
      </c>
      <c r="M101" s="1">
        <v>84.0</v>
      </c>
    </row>
    <row r="102">
      <c r="A102" s="1" t="s">
        <v>41</v>
      </c>
      <c r="B102" s="1" t="s">
        <v>42</v>
      </c>
      <c r="C102" s="1">
        <v>456.18</v>
      </c>
      <c r="D102" s="1">
        <v>459.47</v>
      </c>
      <c r="E102" s="1">
        <v>3.3</v>
      </c>
      <c r="F102" s="1">
        <v>0.0</v>
      </c>
      <c r="G102" s="1">
        <v>3.3</v>
      </c>
      <c r="H102" s="1">
        <v>168.0</v>
      </c>
      <c r="I102" s="1">
        <v>50.95</v>
      </c>
      <c r="J102" s="1">
        <v>50.97</v>
      </c>
      <c r="K102" s="1" t="s">
        <v>44</v>
      </c>
      <c r="L102" s="1">
        <v>84.0</v>
      </c>
      <c r="M102" s="1">
        <v>84.0</v>
      </c>
    </row>
    <row r="103">
      <c r="A103" s="1" t="s">
        <v>41</v>
      </c>
      <c r="B103" s="1" t="s">
        <v>42</v>
      </c>
      <c r="C103" s="1">
        <v>459.96</v>
      </c>
      <c r="D103" s="1">
        <v>463.33</v>
      </c>
      <c r="E103" s="1">
        <v>3.37</v>
      </c>
      <c r="F103" s="1">
        <v>0.0</v>
      </c>
      <c r="G103" s="1">
        <v>3.37</v>
      </c>
      <c r="H103" s="1">
        <v>168.0</v>
      </c>
      <c r="I103" s="1">
        <v>49.82</v>
      </c>
      <c r="J103" s="1">
        <v>49.84</v>
      </c>
      <c r="K103" s="1" t="s">
        <v>57</v>
      </c>
      <c r="L103" s="1">
        <v>68.0</v>
      </c>
      <c r="M103" s="1">
        <v>100.0</v>
      </c>
    </row>
    <row r="104">
      <c r="A104" s="1" t="s">
        <v>41</v>
      </c>
      <c r="B104" s="1" t="s">
        <v>42</v>
      </c>
      <c r="C104" s="1">
        <v>463.66</v>
      </c>
      <c r="D104" s="1">
        <v>469.05</v>
      </c>
      <c r="E104" s="1">
        <v>5.39</v>
      </c>
      <c r="F104" s="1">
        <v>0.0</v>
      </c>
      <c r="G104" s="1">
        <v>5.39</v>
      </c>
      <c r="H104" s="1">
        <v>168.0</v>
      </c>
      <c r="I104" s="1">
        <v>31.15</v>
      </c>
      <c r="J104" s="1">
        <v>31.16</v>
      </c>
      <c r="K104" s="1" t="s">
        <v>59</v>
      </c>
      <c r="L104" s="1">
        <v>0.0</v>
      </c>
      <c r="M104" s="1">
        <v>168.0</v>
      </c>
    </row>
    <row r="105">
      <c r="A105" s="77" t="s">
        <v>45</v>
      </c>
    </row>
    <row r="106">
      <c r="A106" s="78" t="s">
        <v>46</v>
      </c>
      <c r="B106" s="79"/>
      <c r="C106" s="79"/>
      <c r="D106" s="79"/>
      <c r="E106" s="80">
        <f t="shared" ref="E106:J106" si="1">SUMIF($K$2:$K$103,"superdense",E1:E103)</f>
        <v>160.29</v>
      </c>
      <c r="F106" s="80">
        <f t="shared" si="1"/>
        <v>0</v>
      </c>
      <c r="G106" s="80">
        <f t="shared" si="1"/>
        <v>160.27</v>
      </c>
      <c r="H106" s="80">
        <f t="shared" si="1"/>
        <v>6448</v>
      </c>
      <c r="I106" s="80">
        <f t="shared" si="1"/>
        <v>2019.66</v>
      </c>
      <c r="J106" s="80">
        <f t="shared" si="1"/>
        <v>2020.55</v>
      </c>
      <c r="K106" s="80"/>
      <c r="L106" s="80">
        <f>IFERROR(__xludf.DUMMYFUNCTION("SUM(FILTER(L$1:L$103,$K$1:$K$103=""superdense""))"),3276.0)</f>
        <v>3276</v>
      </c>
      <c r="M106" s="80">
        <f>IFERROR(__xludf.DUMMYFUNCTION("SUM(FILTER(M1:M103,$K$1:$K$103=""superdense""))"),3276.0)</f>
        <v>3276</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2.615384615</v>
      </c>
      <c r="F107" s="80">
        <f t="shared" ref="F107:J107" si="2">AVERAGEIF($K$2:$K$103,"superdense",F2:F103)</f>
        <v>0</v>
      </c>
      <c r="G107" s="80">
        <f t="shared" si="2"/>
        <v>2.614615385</v>
      </c>
      <c r="H107" s="80">
        <f t="shared" si="2"/>
        <v>168</v>
      </c>
      <c r="I107" s="80">
        <f t="shared" si="2"/>
        <v>66.86897436</v>
      </c>
      <c r="J107" s="80">
        <f t="shared" si="2"/>
        <v>66.90307692</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IFERROR(__xludf.DUMMYFUNCTION("MAX(FILTER(E1:E103,$K$1:$K$103=""superdense""))"),3.86)</f>
        <v>3.86</v>
      </c>
      <c r="F108" s="81">
        <f>IFERROR(__xludf.DUMMYFUNCTION("MAX(FILTER(F1:F103,$K$1:$K$103=""superdense""))"),0.0)</f>
        <v>0</v>
      </c>
      <c r="G108" s="81">
        <f>IFERROR(__xludf.DUMMYFUNCTION("MAX(FILTER(G1:G103,$K$1:$K$103=""superdense""))"),3.86)</f>
        <v>3.86</v>
      </c>
      <c r="H108" s="81">
        <f>IFERROR(__xludf.DUMMYFUNCTION("MAX(FILTER(H1:H103,$K$1:$K$103=""superdense""))"),168.0)</f>
        <v>168</v>
      </c>
      <c r="I108" s="81">
        <f>IFERROR(__xludf.DUMMYFUNCTION("MAX(FILTER(I1:I103,$K$1:$K$103=""superdense""))"),96.36)</f>
        <v>96.36</v>
      </c>
      <c r="J108" s="81">
        <f>IFERROR(__xludf.DUMMYFUNCTION("MAX(FILTER(J1:J103,$K$1:$K$103=""superdense""))"),96.41)</f>
        <v>96.41</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IFERROR(__xludf.DUMMYFUNCTION("MIN(FILTER(E1:E103,$K$1:$K$103=""superdense""))"),1.74)</f>
        <v>1.74</v>
      </c>
      <c r="F109" s="82">
        <f>IFERROR(__xludf.DUMMYFUNCTION("MIN(FILTER(F1:F103,$K$1:$K$103=""superdense""))"),0.0)</f>
        <v>0</v>
      </c>
      <c r="G109" s="82">
        <f>IFERROR(__xludf.DUMMYFUNCTION("MIN(FILTER(G1:G103,$K$1:$K$103=""superdense""))"),1.74)</f>
        <v>1.74</v>
      </c>
      <c r="H109" s="82">
        <f>IFERROR(__xludf.DUMMYFUNCTION("MIN(FILTER(H1:H103,$K$1:$K$103=""superdense""))"),168.0)</f>
        <v>168</v>
      </c>
      <c r="I109" s="82">
        <f>IFERROR(__xludf.DUMMYFUNCTION("MIN(FILTER(I1:I103,$K1:$K103=""superdense""))"),43.48)</f>
        <v>43.48</v>
      </c>
      <c r="J109" s="82">
        <f>IFERROR(__xludf.DUMMYFUNCTION("MIN(FILTER(J1:J103,$K1:$K103=""superdense""))"),43.49)</f>
        <v>43.49</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IFERROR(__xludf.DUMMYFUNCTION("MEDIAN(FILTER(E1:E103,$K$1:$K$103=""superdense""))"),2.55)</f>
        <v>2.55</v>
      </c>
      <c r="F110" s="83">
        <f>IFERROR(__xludf.DUMMYFUNCTION("MEDIAN(FILTER(F1:F103,$K$1:$K$103=""superdense""))"),0.0)</f>
        <v>0</v>
      </c>
      <c r="G110" s="83">
        <f>IFERROR(__xludf.DUMMYFUNCTION("MEDIAN(FILTER(G1:G103,$K$1:$K$103=""superdense""))"),2.55)</f>
        <v>2.55</v>
      </c>
      <c r="H110" s="83">
        <f>IFERROR(__xludf.DUMMYFUNCTION("MEDIAN(FILTER(H1:H103,$K$1:$K$103=""superdense""))"),168.0)</f>
        <v>168</v>
      </c>
      <c r="I110" s="83">
        <f>IFERROR(__xludf.DUMMYFUNCTION("MEDIAN(FILTER(I1:I103,$K$1:$K$103=""superdense""))"),65.89)</f>
        <v>65.89</v>
      </c>
      <c r="J110" s="83">
        <f>IFERROR(__xludf.DUMMYFUNCTION("MEDIAN(FILTER(J1:J103,$K$1:$K$103=""superdense""))"),65.92)</f>
        <v>65.92</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IFERROR(__xludf.DUMMYFUNCTION("STDEV.S(FILTER(E1:E103,$K$1:$K$103=""superdense""))"),0.5364152268034145)</f>
        <v>0.5364152268</v>
      </c>
      <c r="F111" s="83">
        <f>IFERROR(__xludf.DUMMYFUNCTION("STDEV.S(FILTER(F1:F103,$K$1:$K$103=""superdense""))"),0.0)</f>
        <v>0</v>
      </c>
      <c r="G111" s="83">
        <f>IFERROR(__xludf.DUMMYFUNCTION("STDEV.S(FILTER(G1:G103,$K$1:$K$103=""superdense""))"),0.5369447984655316)</f>
        <v>0.5369447985</v>
      </c>
      <c r="H111" s="83">
        <f>IFERROR(__xludf.DUMMYFUNCTION("STDEV.S(FILTER(H1:H103,$K$1:$K$103=""superdense""))"),0.0)</f>
        <v>0</v>
      </c>
      <c r="I111" s="83">
        <f>IFERROR(__xludf.DUMMYFUNCTION("STDEV.S(FILTER(I1:I103,$K$1:$K$103=""superdense""))"),13.599530331455105)</f>
        <v>13.59953033</v>
      </c>
      <c r="J111" s="83">
        <f>IFERROR(__xludf.DUMMYFUNCTION("STDEV.S(FILTER(J1:J103,$K$1:$K$103=""superdense""))"),13.612852122717696)</f>
        <v>13.61285212</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87.46</v>
      </c>
      <c r="F114" s="80">
        <f t="shared" si="3"/>
        <v>0</v>
      </c>
      <c r="G114" s="80">
        <f t="shared" si="3"/>
        <v>87.37</v>
      </c>
      <c r="H114" s="80">
        <f t="shared" si="3"/>
        <v>4032</v>
      </c>
      <c r="I114" s="80">
        <f t="shared" si="3"/>
        <v>1187.33</v>
      </c>
      <c r="J114" s="80">
        <f t="shared" si="3"/>
        <v>1187.99</v>
      </c>
      <c r="L114" s="80">
        <f>IFERROR(__xludf.DUMMYFUNCTION("SUM(FILTER(L$1:L$103,$K$1:$K$103=""normal""))"),0.0)</f>
        <v>0</v>
      </c>
      <c r="M114" s="80">
        <f>IFERROR(__xludf.DUMMYFUNCTION("SUM(FILTER(M9:M111,$K$1:$K$103=""normal""))"),3864.0)</f>
        <v>3864</v>
      </c>
    </row>
    <row r="115">
      <c r="A115" s="78" t="s">
        <v>47</v>
      </c>
      <c r="B115" s="79"/>
      <c r="C115" s="79"/>
      <c r="D115" s="79"/>
      <c r="E115" s="80">
        <f t="shared" ref="E115:J115" si="4">AVERAGEIF($K$1:$K$103,"normal",E$1:E$103)</f>
        <v>4.691666667</v>
      </c>
      <c r="F115" s="80">
        <f t="shared" si="4"/>
        <v>0</v>
      </c>
      <c r="G115" s="80">
        <f t="shared" si="4"/>
        <v>4.689166667</v>
      </c>
      <c r="H115" s="80">
        <f t="shared" si="4"/>
        <v>168</v>
      </c>
      <c r="I115" s="80">
        <f t="shared" si="4"/>
        <v>36.31416667</v>
      </c>
      <c r="J115" s="80">
        <f t="shared" si="4"/>
        <v>36.33208333</v>
      </c>
      <c r="L115" s="80">
        <f>AVERAGEIF($K$2:$K$103,"normal",L10:L111)</f>
        <v>0</v>
      </c>
      <c r="M115" s="80">
        <f>AVERAGEIF($K$2:$K$103,"normal",M$2:M$103)</f>
        <v>168</v>
      </c>
    </row>
    <row r="116">
      <c r="A116" s="78" t="s">
        <v>48</v>
      </c>
      <c r="B116" s="79"/>
      <c r="C116" s="79"/>
      <c r="D116" s="79"/>
      <c r="E116" s="81">
        <f>IFERROR(__xludf.DUMMYFUNCTION("MAX(FILTER(E$1:E$103,$K$1:$K$103=""normal""))"),5.81)</f>
        <v>5.81</v>
      </c>
      <c r="F116" s="81">
        <f>IFERROR(__xludf.DUMMYFUNCTION("MAX(FILTER(F$1:F$103,$K$1:$K$103=""normal""))"),0.0)</f>
        <v>0</v>
      </c>
      <c r="G116" s="81">
        <f>IFERROR(__xludf.DUMMYFUNCTION("MAX(FILTER(G$1:G$103,$K$1:$K$103=""normal""))"),5.81)</f>
        <v>5.81</v>
      </c>
      <c r="H116" s="81">
        <f>IFERROR(__xludf.DUMMYFUNCTION("MAX(FILTER(H$1:H$103,$K$1:$K$103=""normal""))"),168.0)</f>
        <v>168</v>
      </c>
      <c r="I116" s="81">
        <f>IFERROR(__xludf.DUMMYFUNCTION("MAX(FILTER(I$1:I$103,$K$1:$K$103=""normal""))"),48.84)</f>
        <v>48.84</v>
      </c>
      <c r="J116" s="81">
        <f>IFERROR(__xludf.DUMMYFUNCTION("MAX(FILTER(J$1:J$103,$K$1:$K$103=""normal""))"),48.87)</f>
        <v>48.87</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IFERROR(__xludf.DUMMYFUNCTION("MIN(FILTER(E$1:E$103,$K$1:$K$103=""normal""))"),3.44)</f>
        <v>3.44</v>
      </c>
      <c r="F117" s="82">
        <f>IFERROR(__xludf.DUMMYFUNCTION("MIN(FILTER(F$1:F$103,$K$1:$K$103=""normal""))"),0.0)</f>
        <v>0</v>
      </c>
      <c r="G117" s="82">
        <f>IFERROR(__xludf.DUMMYFUNCTION("MIN(FILTER(G$1:G$103,$K$1:$K$103=""normal""))"),3.44)</f>
        <v>3.44</v>
      </c>
      <c r="H117" s="82">
        <f>IFERROR(__xludf.DUMMYFUNCTION("MIN(FILTER(H$1:H$103,$K$1:$K$103=""normal""))"),168.0)</f>
        <v>168</v>
      </c>
      <c r="I117" s="82">
        <f>IFERROR(__xludf.DUMMYFUNCTION("MIN(FILTER(I$1:I$103,$K$1:$K$103=""normal""))"),28.9)</f>
        <v>28.9</v>
      </c>
      <c r="J117" s="82">
        <f>IFERROR(__xludf.DUMMYFUNCTION("MIN(FILTER(J$1:J$103,$K$1:$K$103=""normal""))"),28.91)</f>
        <v>28.91</v>
      </c>
      <c r="L117" s="82">
        <f>IFERROR(__xludf.DUMMYFUNCTION("MIN(FILTER(L$1:L$103,$K9:$K111=""normal""))"),0.0)</f>
        <v>0</v>
      </c>
      <c r="M117" s="82">
        <f>IFERROR(__xludf.DUMMYFUNCTION("MIN(FILTER(M$1:M$103,$K9:$K111=""normal""))"),168.0)</f>
        <v>168</v>
      </c>
    </row>
    <row r="118">
      <c r="A118" s="78" t="s">
        <v>50</v>
      </c>
      <c r="B118" s="79"/>
      <c r="C118" s="79"/>
      <c r="D118" s="79"/>
      <c r="E118" s="83">
        <f>IFERROR(__xludf.DUMMYFUNCTION("MEDIAN(FILTER(E$1:E$103,$K$1:$K$103=""normal""))"),4.6)</f>
        <v>4.6</v>
      </c>
      <c r="F118" s="83">
        <f>IFERROR(__xludf.DUMMYFUNCTION("MEDIAN(FILTER(F$1:F$103,$K$1:$K$103=""normal""))"),0.0)</f>
        <v>0</v>
      </c>
      <c r="G118" s="83">
        <f>IFERROR(__xludf.DUMMYFUNCTION("MEDIAN(FILTER(G$1:G$103,$K$1:$K$103=""normal""))"),4.595)</f>
        <v>4.595</v>
      </c>
      <c r="H118" s="83">
        <f>IFERROR(__xludf.DUMMYFUNCTION("MEDIAN(FILTER(H$1:H$103,$K$1:$K$103=""normal""))"),168.0)</f>
        <v>168</v>
      </c>
      <c r="I118" s="83">
        <f>IFERROR(__xludf.DUMMYFUNCTION("MEDIAN(FILTER(I$1:I$103,$K$1:$K$103=""normal""))"),36.540000000000006)</f>
        <v>36.54</v>
      </c>
      <c r="J118" s="83">
        <f>IFERROR(__xludf.DUMMYFUNCTION("MEDIAN(FILTER(J$1:J$103,$K$1:$K$103=""normal""))"),36.56)</f>
        <v>36.56</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IFERROR(__xludf.DUMMYFUNCTION("STDEV.S(FILTER(E$1:E$103,$K$1:$K$103=""normal""))"),0.5640510820736059)</f>
        <v>0.5640510821</v>
      </c>
      <c r="F119" s="83">
        <f>IFERROR(__xludf.DUMMYFUNCTION("STDEV.S(FILTER(F$1:F$103,$K$1:$K$103=""normal""))"),0.0)</f>
        <v>0</v>
      </c>
      <c r="G119" s="83">
        <f>IFERROR(__xludf.DUMMYFUNCTION("STDEV.S(FILTER(G$1:G$103,$K$1:$K$103=""normal""))"),0.5640067581052606)</f>
        <v>0.5640067581</v>
      </c>
      <c r="H119" s="83">
        <f>IFERROR(__xludf.DUMMYFUNCTION("STDEV.S(FILTER(H$1:H$103,$K$1:$K$103=""normal""))"),0.0)</f>
        <v>0</v>
      </c>
      <c r="I119" s="83">
        <f>IFERROR(__xludf.DUMMYFUNCTION("STDEV.S(FILTER(I$1:I$103,$K$1:$K$103=""normal""))"),4.460742691785623)</f>
        <v>4.460742692</v>
      </c>
      <c r="J119" s="83">
        <f>IFERROR(__xludf.DUMMYFUNCTION("STDEV.S(FILTER(J$1:J$103,$K$1:$K$103=""normal""))"),4.465660260025498)</f>
        <v>4.46566026</v>
      </c>
      <c r="L119" s="83">
        <f>IFERROR(__xludf.DUMMYFUNCTION("STDEV.S(FILTER(L$1:L$103,$K$1:$K$103=""normal""))"),0.0)</f>
        <v>0</v>
      </c>
      <c r="M119" s="83">
        <f>IFERROR(__xludf.DUMMYFUNCTION("STDEV.S(FILTER(M$1:M$103,$K$1:$K$103=""normal""))"),0.0)</f>
        <v>0</v>
      </c>
    </row>
    <row r="130">
      <c r="A130" s="77" t="s">
        <v>53</v>
      </c>
      <c r="B130" s="3">
        <f>SUMIF(K2:K103, "epr",H2:H103)</f>
        <v>4160</v>
      </c>
    </row>
    <row r="131">
      <c r="A131" s="77" t="s">
        <v>54</v>
      </c>
      <c r="B131" s="3">
        <f>SUM(H2:H103)-B130</f>
        <v>12768</v>
      </c>
    </row>
    <row r="132">
      <c r="A132" s="77" t="s">
        <v>55</v>
      </c>
      <c r="B132" s="3">
        <f>SUM(M2:M103)</f>
        <v>8608</v>
      </c>
    </row>
    <row r="133">
      <c r="A133" s="77" t="s">
        <v>56</v>
      </c>
      <c r="B133" s="3">
        <f>B131/B132</f>
        <v>1.483271375</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1.43</v>
      </c>
      <c r="D2" s="1">
        <v>10.08</v>
      </c>
      <c r="E2" s="1">
        <v>8.65</v>
      </c>
      <c r="F2" s="1">
        <v>0.0</v>
      </c>
      <c r="G2" s="1">
        <v>8.65</v>
      </c>
      <c r="H2" s="1">
        <v>160.0</v>
      </c>
      <c r="I2" s="1">
        <v>18.51</v>
      </c>
      <c r="J2" s="1">
        <v>18.51</v>
      </c>
      <c r="K2" s="1" t="s">
        <v>43</v>
      </c>
      <c r="L2" s="1">
        <v>-160.0</v>
      </c>
      <c r="M2" s="1">
        <v>0.0</v>
      </c>
    </row>
    <row r="3">
      <c r="A3" s="1" t="s">
        <v>41</v>
      </c>
      <c r="B3" s="1" t="s">
        <v>42</v>
      </c>
      <c r="C3" s="1">
        <v>10.12</v>
      </c>
      <c r="D3" s="1">
        <v>14.82</v>
      </c>
      <c r="E3" s="1">
        <v>4.71</v>
      </c>
      <c r="F3" s="1">
        <v>0.0</v>
      </c>
      <c r="G3" s="1">
        <v>4.71</v>
      </c>
      <c r="H3" s="1">
        <v>160.0</v>
      </c>
      <c r="I3" s="1">
        <v>34.0</v>
      </c>
      <c r="J3" s="1">
        <v>34.0</v>
      </c>
      <c r="K3" s="1" t="s">
        <v>43</v>
      </c>
      <c r="L3" s="1">
        <v>-160.0</v>
      </c>
      <c r="M3" s="1">
        <v>0.0</v>
      </c>
    </row>
    <row r="4">
      <c r="A4" s="1" t="s">
        <v>41</v>
      </c>
      <c r="B4" s="1" t="s">
        <v>42</v>
      </c>
      <c r="C4" s="1">
        <v>14.89</v>
      </c>
      <c r="D4" s="1">
        <v>22.83</v>
      </c>
      <c r="E4" s="1">
        <v>7.93</v>
      </c>
      <c r="F4" s="1">
        <v>0.0</v>
      </c>
      <c r="G4" s="1">
        <v>7.93</v>
      </c>
      <c r="H4" s="1">
        <v>160.0</v>
      </c>
      <c r="I4" s="1">
        <v>20.17</v>
      </c>
      <c r="J4" s="1">
        <v>20.17</v>
      </c>
      <c r="K4" s="1" t="s">
        <v>43</v>
      </c>
      <c r="L4" s="1">
        <v>-160.0</v>
      </c>
      <c r="M4" s="1">
        <v>0.0</v>
      </c>
    </row>
    <row r="5">
      <c r="A5" s="1" t="s">
        <v>41</v>
      </c>
      <c r="B5" s="1" t="s">
        <v>42</v>
      </c>
      <c r="C5" s="1">
        <v>22.85</v>
      </c>
      <c r="D5" s="1">
        <v>26.35</v>
      </c>
      <c r="E5" s="1">
        <v>3.5</v>
      </c>
      <c r="F5" s="1">
        <v>0.0</v>
      </c>
      <c r="G5" s="1">
        <v>3.49</v>
      </c>
      <c r="H5" s="1">
        <v>168.0</v>
      </c>
      <c r="I5" s="1">
        <v>48.06</v>
      </c>
      <c r="J5" s="1">
        <v>48.08</v>
      </c>
      <c r="K5" s="1" t="s">
        <v>44</v>
      </c>
      <c r="L5" s="1">
        <v>84.0</v>
      </c>
      <c r="M5" s="1">
        <v>84.0</v>
      </c>
    </row>
    <row r="6">
      <c r="A6" s="1" t="s">
        <v>41</v>
      </c>
      <c r="B6" s="1" t="s">
        <v>42</v>
      </c>
      <c r="C6" s="1">
        <v>26.82</v>
      </c>
      <c r="D6" s="1">
        <v>29.38</v>
      </c>
      <c r="E6" s="1">
        <v>2.57</v>
      </c>
      <c r="F6" s="1">
        <v>0.0</v>
      </c>
      <c r="G6" s="1">
        <v>2.57</v>
      </c>
      <c r="H6" s="1">
        <v>168.0</v>
      </c>
      <c r="I6" s="1">
        <v>65.45</v>
      </c>
      <c r="J6" s="1">
        <v>65.48</v>
      </c>
      <c r="K6" s="1" t="s">
        <v>44</v>
      </c>
      <c r="L6" s="1">
        <v>84.0</v>
      </c>
      <c r="M6" s="1">
        <v>84.0</v>
      </c>
    </row>
    <row r="7">
      <c r="A7" s="1" t="s">
        <v>41</v>
      </c>
      <c r="B7" s="1" t="s">
        <v>42</v>
      </c>
      <c r="C7" s="1">
        <v>29.66</v>
      </c>
      <c r="D7" s="1">
        <v>32.65</v>
      </c>
      <c r="E7" s="1">
        <v>2.99</v>
      </c>
      <c r="F7" s="1">
        <v>0.0</v>
      </c>
      <c r="G7" s="1">
        <v>2.99</v>
      </c>
      <c r="H7" s="1">
        <v>168.0</v>
      </c>
      <c r="I7" s="1">
        <v>56.15</v>
      </c>
      <c r="J7" s="1">
        <v>56.17</v>
      </c>
      <c r="K7" s="1" t="s">
        <v>44</v>
      </c>
      <c r="L7" s="1">
        <v>84.0</v>
      </c>
      <c r="M7" s="1">
        <v>84.0</v>
      </c>
    </row>
    <row r="8">
      <c r="A8" s="1" t="s">
        <v>41</v>
      </c>
      <c r="B8" s="1" t="s">
        <v>42</v>
      </c>
      <c r="C8" s="1">
        <v>32.85</v>
      </c>
      <c r="D8" s="1">
        <v>35.35</v>
      </c>
      <c r="E8" s="1">
        <v>2.5</v>
      </c>
      <c r="F8" s="1">
        <v>0.0</v>
      </c>
      <c r="G8" s="1">
        <v>2.5</v>
      </c>
      <c r="H8" s="1">
        <v>168.0</v>
      </c>
      <c r="I8" s="1">
        <v>67.17</v>
      </c>
      <c r="J8" s="1">
        <v>67.2</v>
      </c>
      <c r="K8" s="1" t="s">
        <v>44</v>
      </c>
      <c r="L8" s="1">
        <v>84.0</v>
      </c>
      <c r="M8" s="1">
        <v>84.0</v>
      </c>
    </row>
    <row r="9">
      <c r="A9" s="1" t="s">
        <v>41</v>
      </c>
      <c r="B9" s="1" t="s">
        <v>42</v>
      </c>
      <c r="C9" s="1">
        <v>35.52</v>
      </c>
      <c r="D9" s="1">
        <v>38.88</v>
      </c>
      <c r="E9" s="1">
        <v>3.35</v>
      </c>
      <c r="F9" s="1">
        <v>0.0</v>
      </c>
      <c r="G9" s="1">
        <v>3.35</v>
      </c>
      <c r="H9" s="1">
        <v>168.0</v>
      </c>
      <c r="I9" s="1">
        <v>50.13</v>
      </c>
      <c r="J9" s="1">
        <v>50.15</v>
      </c>
      <c r="K9" s="1" t="s">
        <v>44</v>
      </c>
      <c r="L9" s="1">
        <v>84.0</v>
      </c>
      <c r="M9" s="1">
        <v>84.0</v>
      </c>
    </row>
    <row r="10">
      <c r="A10" s="1" t="s">
        <v>41</v>
      </c>
      <c r="B10" s="1" t="s">
        <v>42</v>
      </c>
      <c r="C10" s="1">
        <v>39.19</v>
      </c>
      <c r="D10" s="1">
        <v>42.88</v>
      </c>
      <c r="E10" s="1">
        <v>3.69</v>
      </c>
      <c r="F10" s="1">
        <v>0.0</v>
      </c>
      <c r="G10" s="1">
        <v>3.69</v>
      </c>
      <c r="H10" s="1">
        <v>168.0</v>
      </c>
      <c r="I10" s="1">
        <v>45.47</v>
      </c>
      <c r="J10" s="1">
        <v>45.49</v>
      </c>
      <c r="K10" s="1" t="s">
        <v>57</v>
      </c>
      <c r="L10" s="1">
        <v>60.0</v>
      </c>
      <c r="M10" s="1">
        <v>108.0</v>
      </c>
    </row>
    <row r="11">
      <c r="A11" s="1" t="s">
        <v>41</v>
      </c>
      <c r="B11" s="1" t="s">
        <v>42</v>
      </c>
      <c r="C11" s="1">
        <v>42.96</v>
      </c>
      <c r="D11" s="1">
        <v>51.07</v>
      </c>
      <c r="E11" s="1">
        <v>8.11</v>
      </c>
      <c r="F11" s="1">
        <v>0.0</v>
      </c>
      <c r="G11" s="1">
        <v>8.11</v>
      </c>
      <c r="H11" s="1">
        <v>160.0</v>
      </c>
      <c r="I11" s="1">
        <v>19.74</v>
      </c>
      <c r="J11" s="1">
        <v>19.74</v>
      </c>
      <c r="K11" s="1" t="s">
        <v>43</v>
      </c>
      <c r="L11" s="1">
        <v>-160.0</v>
      </c>
      <c r="M11" s="1">
        <v>0.0</v>
      </c>
    </row>
    <row r="12">
      <c r="A12" s="1" t="s">
        <v>41</v>
      </c>
      <c r="B12" s="1" t="s">
        <v>42</v>
      </c>
      <c r="C12" s="1">
        <v>51.09</v>
      </c>
      <c r="D12" s="1">
        <v>60.41</v>
      </c>
      <c r="E12" s="1">
        <v>9.31</v>
      </c>
      <c r="F12" s="1">
        <v>0.0</v>
      </c>
      <c r="G12" s="1">
        <v>9.31</v>
      </c>
      <c r="H12" s="1">
        <v>160.0</v>
      </c>
      <c r="I12" s="1">
        <v>17.18</v>
      </c>
      <c r="J12" s="1">
        <v>17.18</v>
      </c>
      <c r="K12" s="1" t="s">
        <v>43</v>
      </c>
      <c r="L12" s="1">
        <v>-160.0</v>
      </c>
      <c r="M12" s="1">
        <v>0.0</v>
      </c>
    </row>
    <row r="13">
      <c r="A13" s="1" t="s">
        <v>41</v>
      </c>
      <c r="B13" s="1" t="s">
        <v>42</v>
      </c>
      <c r="C13" s="1">
        <v>60.45</v>
      </c>
      <c r="D13" s="1">
        <v>68.04</v>
      </c>
      <c r="E13" s="1">
        <v>7.58</v>
      </c>
      <c r="F13" s="1">
        <v>0.0</v>
      </c>
      <c r="G13" s="1">
        <v>7.58</v>
      </c>
      <c r="H13" s="1">
        <v>160.0</v>
      </c>
      <c r="I13" s="1">
        <v>21.1</v>
      </c>
      <c r="J13" s="1">
        <v>21.1</v>
      </c>
      <c r="K13" s="1" t="s">
        <v>43</v>
      </c>
      <c r="L13" s="1">
        <v>-160.0</v>
      </c>
      <c r="M13" s="1">
        <v>0.0</v>
      </c>
    </row>
    <row r="14">
      <c r="A14" s="1" t="s">
        <v>41</v>
      </c>
      <c r="B14" s="1" t="s">
        <v>42</v>
      </c>
      <c r="C14" s="1">
        <v>68.07</v>
      </c>
      <c r="D14" s="1">
        <v>70.61</v>
      </c>
      <c r="E14" s="1">
        <v>2.54</v>
      </c>
      <c r="F14" s="1">
        <v>0.0</v>
      </c>
      <c r="G14" s="1">
        <v>2.54</v>
      </c>
      <c r="H14" s="1">
        <v>168.0</v>
      </c>
      <c r="I14" s="1">
        <v>66.14</v>
      </c>
      <c r="J14" s="1">
        <v>66.18</v>
      </c>
      <c r="K14" s="1" t="s">
        <v>44</v>
      </c>
      <c r="L14" s="1">
        <v>84.0</v>
      </c>
      <c r="M14" s="1">
        <v>84.0</v>
      </c>
    </row>
    <row r="15">
      <c r="A15" s="1" t="s">
        <v>41</v>
      </c>
      <c r="B15" s="1" t="s">
        <v>42</v>
      </c>
      <c r="C15" s="1">
        <v>70.76</v>
      </c>
      <c r="D15" s="1">
        <v>74.13</v>
      </c>
      <c r="E15" s="1">
        <v>3.37</v>
      </c>
      <c r="F15" s="1">
        <v>0.0</v>
      </c>
      <c r="G15" s="1">
        <v>3.37</v>
      </c>
      <c r="H15" s="1">
        <v>168.0</v>
      </c>
      <c r="I15" s="1">
        <v>49.86</v>
      </c>
      <c r="J15" s="1">
        <v>49.88</v>
      </c>
      <c r="K15" s="1" t="s">
        <v>44</v>
      </c>
      <c r="L15" s="1">
        <v>84.0</v>
      </c>
      <c r="M15" s="1">
        <v>84.0</v>
      </c>
    </row>
    <row r="16">
      <c r="A16" s="1" t="s">
        <v>41</v>
      </c>
      <c r="B16" s="1" t="s">
        <v>42</v>
      </c>
      <c r="C16" s="1">
        <v>74.24</v>
      </c>
      <c r="D16" s="1">
        <v>77.87</v>
      </c>
      <c r="E16" s="1">
        <v>3.63</v>
      </c>
      <c r="F16" s="1">
        <v>0.0</v>
      </c>
      <c r="G16" s="1">
        <v>3.63</v>
      </c>
      <c r="H16" s="1">
        <v>168.0</v>
      </c>
      <c r="I16" s="1">
        <v>46.24</v>
      </c>
      <c r="J16" s="1">
        <v>46.25</v>
      </c>
      <c r="K16" s="1" t="s">
        <v>44</v>
      </c>
      <c r="L16" s="1">
        <v>84.0</v>
      </c>
      <c r="M16" s="1">
        <v>84.0</v>
      </c>
    </row>
    <row r="17">
      <c r="A17" s="1" t="s">
        <v>41</v>
      </c>
      <c r="B17" s="1" t="s">
        <v>42</v>
      </c>
      <c r="C17" s="1">
        <v>78.0</v>
      </c>
      <c r="D17" s="1">
        <v>80.21</v>
      </c>
      <c r="E17" s="1">
        <v>2.21</v>
      </c>
      <c r="F17" s="1">
        <v>0.0</v>
      </c>
      <c r="G17" s="1">
        <v>2.21</v>
      </c>
      <c r="H17" s="1">
        <v>168.0</v>
      </c>
      <c r="I17" s="1">
        <v>75.95</v>
      </c>
      <c r="J17" s="1">
        <v>75.99</v>
      </c>
      <c r="K17" s="1" t="s">
        <v>44</v>
      </c>
      <c r="L17" s="1">
        <v>84.0</v>
      </c>
      <c r="M17" s="1">
        <v>84.0</v>
      </c>
    </row>
    <row r="18">
      <c r="A18" s="1" t="s">
        <v>41</v>
      </c>
      <c r="B18" s="1" t="s">
        <v>42</v>
      </c>
      <c r="C18" s="1">
        <v>80.44</v>
      </c>
      <c r="D18" s="1">
        <v>83.98</v>
      </c>
      <c r="E18" s="1">
        <v>3.54</v>
      </c>
      <c r="F18" s="1">
        <v>0.0</v>
      </c>
      <c r="G18" s="1">
        <v>3.53</v>
      </c>
      <c r="H18" s="1">
        <v>168.0</v>
      </c>
      <c r="I18" s="1">
        <v>47.5</v>
      </c>
      <c r="J18" s="1">
        <v>47.53</v>
      </c>
      <c r="K18" s="1" t="s">
        <v>44</v>
      </c>
      <c r="L18" s="1">
        <v>84.0</v>
      </c>
      <c r="M18" s="1">
        <v>84.0</v>
      </c>
    </row>
    <row r="19">
      <c r="A19" s="1" t="s">
        <v>41</v>
      </c>
      <c r="B19" s="1" t="s">
        <v>42</v>
      </c>
      <c r="C19" s="1">
        <v>84.11</v>
      </c>
      <c r="D19" s="1">
        <v>87.25</v>
      </c>
      <c r="E19" s="1">
        <v>3.14</v>
      </c>
      <c r="F19" s="1">
        <v>0.0</v>
      </c>
      <c r="G19" s="1">
        <v>3.13</v>
      </c>
      <c r="H19" s="1">
        <v>168.0</v>
      </c>
      <c r="I19" s="1">
        <v>53.56</v>
      </c>
      <c r="J19" s="1">
        <v>53.59</v>
      </c>
      <c r="K19" s="1" t="s">
        <v>57</v>
      </c>
      <c r="L19" s="1">
        <v>60.0</v>
      </c>
      <c r="M19" s="1">
        <v>108.0</v>
      </c>
    </row>
    <row r="20">
      <c r="A20" s="1" t="s">
        <v>41</v>
      </c>
      <c r="B20" s="1" t="s">
        <v>42</v>
      </c>
      <c r="C20" s="1">
        <v>87.5</v>
      </c>
      <c r="D20" s="1">
        <v>95.27</v>
      </c>
      <c r="E20" s="1">
        <v>7.77</v>
      </c>
      <c r="F20" s="1">
        <v>0.0</v>
      </c>
      <c r="G20" s="1">
        <v>7.77</v>
      </c>
      <c r="H20" s="1">
        <v>160.0</v>
      </c>
      <c r="I20" s="1">
        <v>20.6</v>
      </c>
      <c r="J20" s="1">
        <v>20.6</v>
      </c>
      <c r="K20" s="1" t="s">
        <v>43</v>
      </c>
      <c r="L20" s="1">
        <v>-160.0</v>
      </c>
      <c r="M20" s="1">
        <v>0.0</v>
      </c>
    </row>
    <row r="21">
      <c r="A21" s="1" t="s">
        <v>41</v>
      </c>
      <c r="B21" s="1" t="s">
        <v>42</v>
      </c>
      <c r="C21" s="1">
        <v>95.3</v>
      </c>
      <c r="D21" s="1">
        <v>103.09</v>
      </c>
      <c r="E21" s="1">
        <v>7.79</v>
      </c>
      <c r="F21" s="1">
        <v>0.0</v>
      </c>
      <c r="G21" s="1">
        <v>7.79</v>
      </c>
      <c r="H21" s="1">
        <v>160.0</v>
      </c>
      <c r="I21" s="1">
        <v>20.53</v>
      </c>
      <c r="J21" s="1">
        <v>20.53</v>
      </c>
      <c r="K21" s="1" t="s">
        <v>43</v>
      </c>
      <c r="L21" s="1">
        <v>-160.0</v>
      </c>
      <c r="M21" s="1">
        <v>0.0</v>
      </c>
    </row>
    <row r="22">
      <c r="A22" s="1" t="s">
        <v>41</v>
      </c>
      <c r="B22" s="1" t="s">
        <v>42</v>
      </c>
      <c r="C22" s="1">
        <v>103.12</v>
      </c>
      <c r="D22" s="1">
        <v>111.29</v>
      </c>
      <c r="E22" s="1">
        <v>8.17</v>
      </c>
      <c r="F22" s="1">
        <v>0.0</v>
      </c>
      <c r="G22" s="1">
        <v>8.17</v>
      </c>
      <c r="H22" s="1">
        <v>160.0</v>
      </c>
      <c r="I22" s="1">
        <v>19.59</v>
      </c>
      <c r="J22" s="1">
        <v>19.59</v>
      </c>
      <c r="K22" s="1" t="s">
        <v>43</v>
      </c>
      <c r="L22" s="1">
        <v>-160.0</v>
      </c>
      <c r="M22" s="1">
        <v>0.0</v>
      </c>
    </row>
    <row r="23">
      <c r="A23" s="1" t="s">
        <v>41</v>
      </c>
      <c r="B23" s="1" t="s">
        <v>42</v>
      </c>
      <c r="C23" s="1">
        <v>111.33</v>
      </c>
      <c r="D23" s="1">
        <v>113.67</v>
      </c>
      <c r="E23" s="1">
        <v>2.34</v>
      </c>
      <c r="F23" s="1">
        <v>0.0</v>
      </c>
      <c r="G23" s="1">
        <v>2.34</v>
      </c>
      <c r="H23" s="1">
        <v>168.0</v>
      </c>
      <c r="I23" s="1">
        <v>71.81</v>
      </c>
      <c r="J23" s="1">
        <v>71.85</v>
      </c>
      <c r="K23" s="1" t="s">
        <v>44</v>
      </c>
      <c r="L23" s="1">
        <v>84.0</v>
      </c>
      <c r="M23" s="1">
        <v>84.0</v>
      </c>
    </row>
    <row r="24">
      <c r="A24" s="1" t="s">
        <v>41</v>
      </c>
      <c r="B24" s="1" t="s">
        <v>42</v>
      </c>
      <c r="C24" s="1">
        <v>113.85</v>
      </c>
      <c r="D24" s="1">
        <v>117.35</v>
      </c>
      <c r="E24" s="1">
        <v>3.49</v>
      </c>
      <c r="F24" s="1">
        <v>0.0</v>
      </c>
      <c r="G24" s="1">
        <v>3.49</v>
      </c>
      <c r="H24" s="1">
        <v>168.0</v>
      </c>
      <c r="I24" s="1">
        <v>48.11</v>
      </c>
      <c r="J24" s="1">
        <v>48.12</v>
      </c>
      <c r="K24" s="1" t="s">
        <v>44</v>
      </c>
      <c r="L24" s="1">
        <v>84.0</v>
      </c>
      <c r="M24" s="1">
        <v>84.0</v>
      </c>
    </row>
    <row r="25">
      <c r="A25" s="1" t="s">
        <v>41</v>
      </c>
      <c r="B25" s="1" t="s">
        <v>42</v>
      </c>
      <c r="C25" s="1">
        <v>117.6</v>
      </c>
      <c r="D25" s="1">
        <v>120.83</v>
      </c>
      <c r="E25" s="1">
        <v>3.23</v>
      </c>
      <c r="F25" s="1">
        <v>0.0</v>
      </c>
      <c r="G25" s="1">
        <v>3.23</v>
      </c>
      <c r="H25" s="1">
        <v>168.0</v>
      </c>
      <c r="I25" s="1">
        <v>52.02</v>
      </c>
      <c r="J25" s="1">
        <v>52.04</v>
      </c>
      <c r="K25" s="1" t="s">
        <v>44</v>
      </c>
      <c r="L25" s="1">
        <v>84.0</v>
      </c>
      <c r="M25" s="1">
        <v>84.0</v>
      </c>
    </row>
    <row r="26">
      <c r="A26" s="1" t="s">
        <v>41</v>
      </c>
      <c r="B26" s="1" t="s">
        <v>42</v>
      </c>
      <c r="C26" s="1">
        <v>120.98</v>
      </c>
      <c r="D26" s="1">
        <v>124.22</v>
      </c>
      <c r="E26" s="1">
        <v>3.24</v>
      </c>
      <c r="F26" s="1">
        <v>0.0</v>
      </c>
      <c r="G26" s="1">
        <v>3.24</v>
      </c>
      <c r="H26" s="1">
        <v>168.0</v>
      </c>
      <c r="I26" s="1">
        <v>51.83</v>
      </c>
      <c r="J26" s="1">
        <v>51.84</v>
      </c>
      <c r="K26" s="1" t="s">
        <v>44</v>
      </c>
      <c r="L26" s="1">
        <v>84.0</v>
      </c>
      <c r="M26" s="1">
        <v>84.0</v>
      </c>
    </row>
    <row r="27">
      <c r="A27" s="1" t="s">
        <v>41</v>
      </c>
      <c r="B27" s="1" t="s">
        <v>42</v>
      </c>
      <c r="C27" s="1">
        <v>124.36</v>
      </c>
      <c r="D27" s="1">
        <v>127.48</v>
      </c>
      <c r="E27" s="1">
        <v>3.13</v>
      </c>
      <c r="F27" s="1">
        <v>0.0</v>
      </c>
      <c r="G27" s="1">
        <v>3.12</v>
      </c>
      <c r="H27" s="1">
        <v>168.0</v>
      </c>
      <c r="I27" s="1">
        <v>53.75</v>
      </c>
      <c r="J27" s="1">
        <v>53.77</v>
      </c>
      <c r="K27" s="1" t="s">
        <v>44</v>
      </c>
      <c r="L27" s="1">
        <v>84.0</v>
      </c>
      <c r="M27" s="1">
        <v>84.0</v>
      </c>
    </row>
    <row r="28">
      <c r="A28" s="1" t="s">
        <v>41</v>
      </c>
      <c r="B28" s="1" t="s">
        <v>42</v>
      </c>
      <c r="C28" s="1">
        <v>127.77</v>
      </c>
      <c r="D28" s="1">
        <v>131.16</v>
      </c>
      <c r="E28" s="1">
        <v>3.39</v>
      </c>
      <c r="F28" s="1">
        <v>0.0</v>
      </c>
      <c r="G28" s="1">
        <v>3.39</v>
      </c>
      <c r="H28" s="1">
        <v>168.0</v>
      </c>
      <c r="I28" s="1">
        <v>49.61</v>
      </c>
      <c r="J28" s="1">
        <v>49.63</v>
      </c>
      <c r="K28" s="1" t="s">
        <v>57</v>
      </c>
      <c r="L28" s="1">
        <v>60.0</v>
      </c>
      <c r="M28" s="1">
        <v>108.0</v>
      </c>
    </row>
    <row r="29">
      <c r="A29" s="1" t="s">
        <v>41</v>
      </c>
      <c r="B29" s="1" t="s">
        <v>42</v>
      </c>
      <c r="C29" s="1">
        <v>131.35</v>
      </c>
      <c r="D29" s="1">
        <v>140.4</v>
      </c>
      <c r="E29" s="1">
        <v>9.04</v>
      </c>
      <c r="F29" s="1">
        <v>0.0</v>
      </c>
      <c r="G29" s="1">
        <v>9.04</v>
      </c>
      <c r="H29" s="1">
        <v>160.0</v>
      </c>
      <c r="I29" s="1">
        <v>17.69</v>
      </c>
      <c r="J29" s="1">
        <v>17.69</v>
      </c>
      <c r="K29" s="1" t="s">
        <v>43</v>
      </c>
      <c r="L29" s="1">
        <v>-160.0</v>
      </c>
      <c r="M29" s="1">
        <v>0.0</v>
      </c>
    </row>
    <row r="30">
      <c r="A30" s="1" t="s">
        <v>41</v>
      </c>
      <c r="B30" s="1" t="s">
        <v>42</v>
      </c>
      <c r="C30" s="1">
        <v>140.43</v>
      </c>
      <c r="D30" s="1">
        <v>148.12</v>
      </c>
      <c r="E30" s="1">
        <v>7.7</v>
      </c>
      <c r="F30" s="1">
        <v>0.0</v>
      </c>
      <c r="G30" s="1">
        <v>7.7</v>
      </c>
      <c r="H30" s="1">
        <v>160.0</v>
      </c>
      <c r="I30" s="1">
        <v>20.79</v>
      </c>
      <c r="J30" s="1">
        <v>20.79</v>
      </c>
      <c r="K30" s="1" t="s">
        <v>43</v>
      </c>
      <c r="L30" s="1">
        <v>-160.0</v>
      </c>
      <c r="M30" s="1">
        <v>0.0</v>
      </c>
    </row>
    <row r="31">
      <c r="A31" s="1" t="s">
        <v>41</v>
      </c>
      <c r="B31" s="1" t="s">
        <v>42</v>
      </c>
      <c r="C31" s="1">
        <v>148.25</v>
      </c>
      <c r="D31" s="1">
        <v>156.65</v>
      </c>
      <c r="E31" s="1">
        <v>8.4</v>
      </c>
      <c r="F31" s="1">
        <v>0.0</v>
      </c>
      <c r="G31" s="1">
        <v>8.4</v>
      </c>
      <c r="H31" s="1">
        <v>160.0</v>
      </c>
      <c r="I31" s="1">
        <v>19.06</v>
      </c>
      <c r="J31" s="1">
        <v>19.06</v>
      </c>
      <c r="K31" s="1" t="s">
        <v>43</v>
      </c>
      <c r="L31" s="1">
        <v>-160.0</v>
      </c>
      <c r="M31" s="1">
        <v>0.0</v>
      </c>
    </row>
    <row r="32">
      <c r="A32" s="1" t="s">
        <v>41</v>
      </c>
      <c r="B32" s="1" t="s">
        <v>42</v>
      </c>
      <c r="C32" s="1">
        <v>156.67</v>
      </c>
      <c r="D32" s="1">
        <v>158.89</v>
      </c>
      <c r="E32" s="1">
        <v>2.22</v>
      </c>
      <c r="F32" s="1">
        <v>0.0</v>
      </c>
      <c r="G32" s="1">
        <v>2.22</v>
      </c>
      <c r="H32" s="1">
        <v>168.0</v>
      </c>
      <c r="I32" s="1">
        <v>75.6</v>
      </c>
      <c r="J32" s="1">
        <v>75.63</v>
      </c>
      <c r="K32" s="1" t="s">
        <v>44</v>
      </c>
      <c r="L32" s="1">
        <v>84.0</v>
      </c>
      <c r="M32" s="1">
        <v>84.0</v>
      </c>
    </row>
    <row r="33">
      <c r="A33" s="1" t="s">
        <v>41</v>
      </c>
      <c r="B33" s="1" t="s">
        <v>42</v>
      </c>
      <c r="C33" s="1">
        <v>159.45</v>
      </c>
      <c r="D33" s="1">
        <v>162.32</v>
      </c>
      <c r="E33" s="1">
        <v>2.87</v>
      </c>
      <c r="F33" s="1">
        <v>0.0</v>
      </c>
      <c r="G33" s="1">
        <v>2.86</v>
      </c>
      <c r="H33" s="1">
        <v>168.0</v>
      </c>
      <c r="I33" s="1">
        <v>58.63</v>
      </c>
      <c r="J33" s="1">
        <v>58.65</v>
      </c>
      <c r="K33" s="1" t="s">
        <v>44</v>
      </c>
      <c r="L33" s="1">
        <v>84.0</v>
      </c>
      <c r="M33" s="1">
        <v>84.0</v>
      </c>
    </row>
    <row r="34">
      <c r="A34" s="1" t="s">
        <v>41</v>
      </c>
      <c r="B34" s="1" t="s">
        <v>42</v>
      </c>
      <c r="C34" s="1">
        <v>162.48</v>
      </c>
      <c r="D34" s="1">
        <v>164.66</v>
      </c>
      <c r="E34" s="1">
        <v>2.17</v>
      </c>
      <c r="F34" s="1">
        <v>0.0</v>
      </c>
      <c r="G34" s="1">
        <v>2.17</v>
      </c>
      <c r="H34" s="1">
        <v>168.0</v>
      </c>
      <c r="I34" s="1">
        <v>77.25</v>
      </c>
      <c r="J34" s="1">
        <v>77.29</v>
      </c>
      <c r="K34" s="1" t="s">
        <v>44</v>
      </c>
      <c r="L34" s="1">
        <v>84.0</v>
      </c>
      <c r="M34" s="1">
        <v>84.0</v>
      </c>
    </row>
    <row r="35">
      <c r="A35" s="1" t="s">
        <v>41</v>
      </c>
      <c r="B35" s="1" t="s">
        <v>42</v>
      </c>
      <c r="C35" s="1">
        <v>164.89</v>
      </c>
      <c r="D35" s="1">
        <v>167.79</v>
      </c>
      <c r="E35" s="1">
        <v>2.9</v>
      </c>
      <c r="F35" s="1">
        <v>0.0</v>
      </c>
      <c r="G35" s="1">
        <v>2.9</v>
      </c>
      <c r="H35" s="1">
        <v>168.0</v>
      </c>
      <c r="I35" s="1">
        <v>57.89</v>
      </c>
      <c r="J35" s="1">
        <v>57.91</v>
      </c>
      <c r="K35" s="1" t="s">
        <v>44</v>
      </c>
      <c r="L35" s="1">
        <v>84.0</v>
      </c>
      <c r="M35" s="1">
        <v>84.0</v>
      </c>
    </row>
    <row r="36">
      <c r="A36" s="1" t="s">
        <v>41</v>
      </c>
      <c r="B36" s="1" t="s">
        <v>42</v>
      </c>
      <c r="C36" s="1">
        <v>167.96</v>
      </c>
      <c r="D36" s="1">
        <v>170.02</v>
      </c>
      <c r="E36" s="1">
        <v>2.06</v>
      </c>
      <c r="F36" s="1">
        <v>0.0</v>
      </c>
      <c r="G36" s="1">
        <v>2.06</v>
      </c>
      <c r="H36" s="1">
        <v>168.0</v>
      </c>
      <c r="I36" s="1">
        <v>81.59</v>
      </c>
      <c r="J36" s="1">
        <v>81.63</v>
      </c>
      <c r="K36" s="1" t="s">
        <v>44</v>
      </c>
      <c r="L36" s="1">
        <v>84.0</v>
      </c>
      <c r="M36" s="1">
        <v>84.0</v>
      </c>
    </row>
    <row r="37">
      <c r="A37" s="1" t="s">
        <v>41</v>
      </c>
      <c r="B37" s="1" t="s">
        <v>42</v>
      </c>
      <c r="C37" s="1">
        <v>170.22</v>
      </c>
      <c r="D37" s="1">
        <v>174.13</v>
      </c>
      <c r="E37" s="1">
        <v>3.92</v>
      </c>
      <c r="F37" s="1">
        <v>0.0</v>
      </c>
      <c r="G37" s="1">
        <v>3.91</v>
      </c>
      <c r="H37" s="1">
        <v>168.0</v>
      </c>
      <c r="I37" s="1">
        <v>42.91</v>
      </c>
      <c r="J37" s="1">
        <v>42.92</v>
      </c>
      <c r="K37" s="1" t="s">
        <v>57</v>
      </c>
      <c r="L37" s="1">
        <v>60.0</v>
      </c>
      <c r="M37" s="1">
        <v>108.0</v>
      </c>
    </row>
    <row r="38">
      <c r="A38" s="1" t="s">
        <v>41</v>
      </c>
      <c r="B38" s="1" t="s">
        <v>42</v>
      </c>
      <c r="C38" s="1">
        <v>174.29</v>
      </c>
      <c r="D38" s="1">
        <v>181.41</v>
      </c>
      <c r="E38" s="1">
        <v>7.12</v>
      </c>
      <c r="F38" s="1">
        <v>0.0</v>
      </c>
      <c r="G38" s="1">
        <v>7.12</v>
      </c>
      <c r="H38" s="1">
        <v>160.0</v>
      </c>
      <c r="I38" s="1">
        <v>22.47</v>
      </c>
      <c r="J38" s="1">
        <v>22.47</v>
      </c>
      <c r="K38" s="1" t="s">
        <v>43</v>
      </c>
      <c r="L38" s="1">
        <v>-160.0</v>
      </c>
      <c r="M38" s="1">
        <v>0.0</v>
      </c>
    </row>
    <row r="39">
      <c r="A39" s="1" t="s">
        <v>41</v>
      </c>
      <c r="B39" s="1" t="s">
        <v>42</v>
      </c>
      <c r="C39" s="1">
        <v>181.45</v>
      </c>
      <c r="D39" s="1">
        <v>188.72</v>
      </c>
      <c r="E39" s="1">
        <v>7.27</v>
      </c>
      <c r="F39" s="1">
        <v>0.0</v>
      </c>
      <c r="G39" s="1">
        <v>7.27</v>
      </c>
      <c r="H39" s="1">
        <v>160.0</v>
      </c>
      <c r="I39" s="1">
        <v>22.0</v>
      </c>
      <c r="J39" s="1">
        <v>22.0</v>
      </c>
      <c r="K39" s="1" t="s">
        <v>43</v>
      </c>
      <c r="L39" s="1">
        <v>-160.0</v>
      </c>
      <c r="M39" s="1">
        <v>0.0</v>
      </c>
    </row>
    <row r="40">
      <c r="A40" s="1" t="s">
        <v>41</v>
      </c>
      <c r="B40" s="1" t="s">
        <v>42</v>
      </c>
      <c r="C40" s="1">
        <v>188.9</v>
      </c>
      <c r="D40" s="1">
        <v>197.26</v>
      </c>
      <c r="E40" s="1">
        <v>8.37</v>
      </c>
      <c r="F40" s="1">
        <v>0.0</v>
      </c>
      <c r="G40" s="1">
        <v>8.37</v>
      </c>
      <c r="H40" s="1">
        <v>160.0</v>
      </c>
      <c r="I40" s="1">
        <v>19.12</v>
      </c>
      <c r="J40" s="1">
        <v>19.12</v>
      </c>
      <c r="K40" s="1" t="s">
        <v>43</v>
      </c>
      <c r="L40" s="1">
        <v>-160.0</v>
      </c>
      <c r="M40" s="1">
        <v>0.0</v>
      </c>
    </row>
    <row r="41">
      <c r="A41" s="1" t="s">
        <v>41</v>
      </c>
      <c r="B41" s="1" t="s">
        <v>42</v>
      </c>
      <c r="C41" s="1">
        <v>197.39</v>
      </c>
      <c r="D41" s="1">
        <v>199.81</v>
      </c>
      <c r="E41" s="1">
        <v>2.42</v>
      </c>
      <c r="F41" s="1">
        <v>0.0</v>
      </c>
      <c r="G41" s="1">
        <v>2.42</v>
      </c>
      <c r="H41" s="1">
        <v>168.0</v>
      </c>
      <c r="I41" s="1">
        <v>69.45</v>
      </c>
      <c r="J41" s="1">
        <v>69.48</v>
      </c>
      <c r="K41" s="1" t="s">
        <v>44</v>
      </c>
      <c r="L41" s="1">
        <v>84.0</v>
      </c>
      <c r="M41" s="1">
        <v>84.0</v>
      </c>
    </row>
    <row r="42">
      <c r="A42" s="1" t="s">
        <v>41</v>
      </c>
      <c r="B42" s="1" t="s">
        <v>42</v>
      </c>
      <c r="C42" s="1">
        <v>200.02</v>
      </c>
      <c r="D42" s="1">
        <v>202.56</v>
      </c>
      <c r="E42" s="1">
        <v>2.54</v>
      </c>
      <c r="F42" s="1">
        <v>0.0</v>
      </c>
      <c r="G42" s="1">
        <v>2.54</v>
      </c>
      <c r="H42" s="1">
        <v>168.0</v>
      </c>
      <c r="I42" s="1">
        <v>66.14</v>
      </c>
      <c r="J42" s="1">
        <v>66.18</v>
      </c>
      <c r="K42" s="1" t="s">
        <v>44</v>
      </c>
      <c r="L42" s="1">
        <v>84.0</v>
      </c>
      <c r="M42" s="1">
        <v>84.0</v>
      </c>
    </row>
    <row r="43">
      <c r="A43" s="1" t="s">
        <v>41</v>
      </c>
      <c r="B43" s="1" t="s">
        <v>42</v>
      </c>
      <c r="C43" s="1">
        <v>202.79</v>
      </c>
      <c r="D43" s="1">
        <v>205.27</v>
      </c>
      <c r="E43" s="1">
        <v>2.49</v>
      </c>
      <c r="F43" s="1">
        <v>0.0</v>
      </c>
      <c r="G43" s="1">
        <v>2.49</v>
      </c>
      <c r="H43" s="1">
        <v>168.0</v>
      </c>
      <c r="I43" s="1">
        <v>67.57</v>
      </c>
      <c r="J43" s="1">
        <v>67.59</v>
      </c>
      <c r="K43" s="1" t="s">
        <v>44</v>
      </c>
      <c r="L43" s="1">
        <v>84.0</v>
      </c>
      <c r="M43" s="1">
        <v>84.0</v>
      </c>
    </row>
    <row r="44">
      <c r="A44" s="1" t="s">
        <v>41</v>
      </c>
      <c r="B44" s="1" t="s">
        <v>42</v>
      </c>
      <c r="C44" s="1">
        <v>205.63</v>
      </c>
      <c r="D44" s="1">
        <v>208.5</v>
      </c>
      <c r="E44" s="1">
        <v>2.87</v>
      </c>
      <c r="F44" s="1">
        <v>0.0</v>
      </c>
      <c r="G44" s="1">
        <v>2.87</v>
      </c>
      <c r="H44" s="1">
        <v>168.0</v>
      </c>
      <c r="I44" s="1">
        <v>58.48</v>
      </c>
      <c r="J44" s="1">
        <v>58.51</v>
      </c>
      <c r="K44" s="1" t="s">
        <v>44</v>
      </c>
      <c r="L44" s="1">
        <v>84.0</v>
      </c>
      <c r="M44" s="1">
        <v>84.0</v>
      </c>
    </row>
    <row r="45">
      <c r="A45" s="1" t="s">
        <v>41</v>
      </c>
      <c r="B45" s="1" t="s">
        <v>42</v>
      </c>
      <c r="C45" s="1">
        <v>208.8</v>
      </c>
      <c r="D45" s="1">
        <v>212.1</v>
      </c>
      <c r="E45" s="1">
        <v>3.3</v>
      </c>
      <c r="F45" s="1">
        <v>0.0</v>
      </c>
      <c r="G45" s="1">
        <v>3.3</v>
      </c>
      <c r="H45" s="1">
        <v>168.0</v>
      </c>
      <c r="I45" s="1">
        <v>50.96</v>
      </c>
      <c r="J45" s="1">
        <v>50.98</v>
      </c>
      <c r="K45" s="1" t="s">
        <v>44</v>
      </c>
      <c r="L45" s="1">
        <v>84.0</v>
      </c>
      <c r="M45" s="1">
        <v>84.0</v>
      </c>
    </row>
    <row r="46">
      <c r="A46" s="1" t="s">
        <v>41</v>
      </c>
      <c r="B46" s="1" t="s">
        <v>42</v>
      </c>
      <c r="C46" s="1">
        <v>212.44</v>
      </c>
      <c r="D46" s="1">
        <v>215.58</v>
      </c>
      <c r="E46" s="1">
        <v>3.14</v>
      </c>
      <c r="F46" s="1">
        <v>0.0</v>
      </c>
      <c r="G46" s="1">
        <v>3.14</v>
      </c>
      <c r="H46" s="1">
        <v>168.0</v>
      </c>
      <c r="I46" s="1">
        <v>53.51</v>
      </c>
      <c r="J46" s="1">
        <v>53.54</v>
      </c>
      <c r="K46" s="1" t="s">
        <v>57</v>
      </c>
      <c r="L46" s="1">
        <v>60.0</v>
      </c>
      <c r="M46" s="1">
        <v>108.0</v>
      </c>
    </row>
    <row r="47">
      <c r="A47" s="1" t="s">
        <v>41</v>
      </c>
      <c r="B47" s="1" t="s">
        <v>42</v>
      </c>
      <c r="C47" s="1">
        <v>215.83</v>
      </c>
      <c r="D47" s="1">
        <v>222.73</v>
      </c>
      <c r="E47" s="1">
        <v>6.9</v>
      </c>
      <c r="F47" s="1">
        <v>0.0</v>
      </c>
      <c r="G47" s="1">
        <v>6.9</v>
      </c>
      <c r="H47" s="1">
        <v>160.0</v>
      </c>
      <c r="I47" s="1">
        <v>23.18</v>
      </c>
      <c r="J47" s="1">
        <v>23.18</v>
      </c>
      <c r="K47" s="1" t="s">
        <v>43</v>
      </c>
      <c r="L47" s="1">
        <v>-160.0</v>
      </c>
      <c r="M47" s="1">
        <v>0.0</v>
      </c>
    </row>
    <row r="48">
      <c r="A48" s="1" t="s">
        <v>41</v>
      </c>
      <c r="B48" s="1" t="s">
        <v>42</v>
      </c>
      <c r="C48" s="1">
        <v>222.8</v>
      </c>
      <c r="D48" s="1">
        <v>229.69</v>
      </c>
      <c r="E48" s="1">
        <v>6.9</v>
      </c>
      <c r="F48" s="1">
        <v>0.0</v>
      </c>
      <c r="G48" s="1">
        <v>6.9</v>
      </c>
      <c r="H48" s="1">
        <v>160.0</v>
      </c>
      <c r="I48" s="1">
        <v>23.2</v>
      </c>
      <c r="J48" s="1">
        <v>23.2</v>
      </c>
      <c r="K48" s="1" t="s">
        <v>43</v>
      </c>
      <c r="L48" s="1">
        <v>-160.0</v>
      </c>
      <c r="M48" s="1">
        <v>0.0</v>
      </c>
    </row>
    <row r="49">
      <c r="A49" s="1" t="s">
        <v>41</v>
      </c>
      <c r="B49" s="1" t="s">
        <v>42</v>
      </c>
      <c r="C49" s="1">
        <v>229.71</v>
      </c>
      <c r="D49" s="1">
        <v>235.97</v>
      </c>
      <c r="E49" s="1">
        <v>6.26</v>
      </c>
      <c r="F49" s="1">
        <v>0.0</v>
      </c>
      <c r="G49" s="1">
        <v>6.26</v>
      </c>
      <c r="H49" s="1">
        <v>160.0</v>
      </c>
      <c r="I49" s="1">
        <v>25.56</v>
      </c>
      <c r="J49" s="1">
        <v>25.56</v>
      </c>
      <c r="K49" s="1" t="s">
        <v>43</v>
      </c>
      <c r="L49" s="1">
        <v>-160.0</v>
      </c>
      <c r="M49" s="1">
        <v>0.0</v>
      </c>
    </row>
    <row r="50">
      <c r="A50" s="1" t="s">
        <v>41</v>
      </c>
      <c r="B50" s="1" t="s">
        <v>42</v>
      </c>
      <c r="C50" s="1">
        <v>236.01</v>
      </c>
      <c r="D50" s="1">
        <v>238.11</v>
      </c>
      <c r="E50" s="1">
        <v>2.1</v>
      </c>
      <c r="F50" s="1">
        <v>0.0</v>
      </c>
      <c r="G50" s="1">
        <v>2.1</v>
      </c>
      <c r="H50" s="1">
        <v>168.0</v>
      </c>
      <c r="I50" s="1">
        <v>79.86</v>
      </c>
      <c r="J50" s="1">
        <v>79.9</v>
      </c>
      <c r="K50" s="1" t="s">
        <v>44</v>
      </c>
      <c r="L50" s="1">
        <v>84.0</v>
      </c>
      <c r="M50" s="1">
        <v>84.0</v>
      </c>
    </row>
    <row r="51">
      <c r="A51" s="1" t="s">
        <v>41</v>
      </c>
      <c r="B51" s="1" t="s">
        <v>42</v>
      </c>
      <c r="C51" s="1">
        <v>238.28</v>
      </c>
      <c r="D51" s="1">
        <v>240.26</v>
      </c>
      <c r="E51" s="1">
        <v>1.98</v>
      </c>
      <c r="F51" s="1">
        <v>0.0</v>
      </c>
      <c r="G51" s="1">
        <v>1.98</v>
      </c>
      <c r="H51" s="1">
        <v>168.0</v>
      </c>
      <c r="I51" s="1">
        <v>84.97</v>
      </c>
      <c r="J51" s="1">
        <v>85.01</v>
      </c>
      <c r="K51" s="1" t="s">
        <v>44</v>
      </c>
      <c r="L51" s="1">
        <v>84.0</v>
      </c>
      <c r="M51" s="1">
        <v>84.0</v>
      </c>
    </row>
    <row r="52">
      <c r="A52" s="1" t="s">
        <v>41</v>
      </c>
      <c r="B52" s="1" t="s">
        <v>42</v>
      </c>
      <c r="C52" s="1">
        <v>240.5</v>
      </c>
      <c r="D52" s="1">
        <v>242.9</v>
      </c>
      <c r="E52" s="1">
        <v>2.4</v>
      </c>
      <c r="F52" s="1">
        <v>0.0</v>
      </c>
      <c r="G52" s="1">
        <v>2.4</v>
      </c>
      <c r="H52" s="1">
        <v>168.0</v>
      </c>
      <c r="I52" s="1">
        <v>70.0</v>
      </c>
      <c r="J52" s="1">
        <v>70.04</v>
      </c>
      <c r="K52" s="1" t="s">
        <v>44</v>
      </c>
      <c r="L52" s="1">
        <v>84.0</v>
      </c>
      <c r="M52" s="1">
        <v>84.0</v>
      </c>
    </row>
    <row r="53">
      <c r="A53" s="1" t="s">
        <v>41</v>
      </c>
      <c r="B53" s="1" t="s">
        <v>42</v>
      </c>
      <c r="C53" s="1">
        <v>243.57</v>
      </c>
      <c r="D53" s="1">
        <v>246.26</v>
      </c>
      <c r="E53" s="1">
        <v>2.69</v>
      </c>
      <c r="F53" s="1">
        <v>0.0</v>
      </c>
      <c r="G53" s="1">
        <v>2.69</v>
      </c>
      <c r="H53" s="1">
        <v>168.0</v>
      </c>
      <c r="I53" s="1">
        <v>62.35</v>
      </c>
      <c r="J53" s="1">
        <v>62.37</v>
      </c>
      <c r="K53" s="1" t="s">
        <v>44</v>
      </c>
      <c r="L53" s="1">
        <v>84.0</v>
      </c>
      <c r="M53" s="1">
        <v>84.0</v>
      </c>
    </row>
    <row r="54">
      <c r="A54" s="1" t="s">
        <v>41</v>
      </c>
      <c r="B54" s="1" t="s">
        <v>42</v>
      </c>
      <c r="C54" s="1">
        <v>246.5</v>
      </c>
      <c r="D54" s="1">
        <v>249.8</v>
      </c>
      <c r="E54" s="1">
        <v>3.3</v>
      </c>
      <c r="F54" s="1">
        <v>0.0</v>
      </c>
      <c r="G54" s="1">
        <v>3.3</v>
      </c>
      <c r="H54" s="1">
        <v>168.0</v>
      </c>
      <c r="I54" s="1">
        <v>50.93</v>
      </c>
      <c r="J54" s="1">
        <v>50.95</v>
      </c>
      <c r="K54" s="1" t="s">
        <v>44</v>
      </c>
      <c r="L54" s="1">
        <v>84.0</v>
      </c>
      <c r="M54" s="1">
        <v>84.0</v>
      </c>
    </row>
    <row r="55">
      <c r="A55" s="1" t="s">
        <v>41</v>
      </c>
      <c r="B55" s="1" t="s">
        <v>42</v>
      </c>
      <c r="C55" s="1">
        <v>249.98</v>
      </c>
      <c r="D55" s="1">
        <v>253.85</v>
      </c>
      <c r="E55" s="1">
        <v>3.88</v>
      </c>
      <c r="F55" s="1">
        <v>0.0</v>
      </c>
      <c r="G55" s="1">
        <v>3.87</v>
      </c>
      <c r="H55" s="1">
        <v>168.0</v>
      </c>
      <c r="I55" s="1">
        <v>43.35</v>
      </c>
      <c r="J55" s="1">
        <v>43.36</v>
      </c>
      <c r="K55" s="1" t="s">
        <v>57</v>
      </c>
      <c r="L55" s="1">
        <v>60.0</v>
      </c>
      <c r="M55" s="1">
        <v>108.0</v>
      </c>
    </row>
    <row r="56">
      <c r="A56" s="1" t="s">
        <v>41</v>
      </c>
      <c r="B56" s="1" t="s">
        <v>42</v>
      </c>
      <c r="C56" s="1">
        <v>254.03</v>
      </c>
      <c r="D56" s="1">
        <v>263.18</v>
      </c>
      <c r="E56" s="1">
        <v>9.16</v>
      </c>
      <c r="F56" s="1">
        <v>0.0</v>
      </c>
      <c r="G56" s="1">
        <v>9.16</v>
      </c>
      <c r="H56" s="1">
        <v>160.0</v>
      </c>
      <c r="I56" s="1">
        <v>17.47</v>
      </c>
      <c r="J56" s="1">
        <v>17.47</v>
      </c>
      <c r="K56" s="1" t="s">
        <v>43</v>
      </c>
      <c r="L56" s="1">
        <v>-160.0</v>
      </c>
      <c r="M56" s="1">
        <v>0.0</v>
      </c>
    </row>
    <row r="57">
      <c r="A57" s="1" t="s">
        <v>41</v>
      </c>
      <c r="B57" s="1" t="s">
        <v>42</v>
      </c>
      <c r="C57" s="1">
        <v>263.28</v>
      </c>
      <c r="D57" s="1">
        <v>270.61</v>
      </c>
      <c r="E57" s="1">
        <v>7.34</v>
      </c>
      <c r="F57" s="1">
        <v>0.0</v>
      </c>
      <c r="G57" s="1">
        <v>7.34</v>
      </c>
      <c r="H57" s="1">
        <v>160.0</v>
      </c>
      <c r="I57" s="1">
        <v>21.81</v>
      </c>
      <c r="J57" s="1">
        <v>21.81</v>
      </c>
      <c r="K57" s="1" t="s">
        <v>43</v>
      </c>
      <c r="L57" s="1">
        <v>-160.0</v>
      </c>
      <c r="M57" s="1">
        <v>0.0</v>
      </c>
    </row>
    <row r="58">
      <c r="A58" s="1" t="s">
        <v>41</v>
      </c>
      <c r="B58" s="1" t="s">
        <v>42</v>
      </c>
      <c r="C58" s="1">
        <v>270.64</v>
      </c>
      <c r="D58" s="1">
        <v>278.15</v>
      </c>
      <c r="E58" s="1">
        <v>7.51</v>
      </c>
      <c r="F58" s="1">
        <v>0.0</v>
      </c>
      <c r="G58" s="1">
        <v>7.51</v>
      </c>
      <c r="H58" s="1">
        <v>160.0</v>
      </c>
      <c r="I58" s="1">
        <v>21.3</v>
      </c>
      <c r="J58" s="1">
        <v>21.3</v>
      </c>
      <c r="K58" s="1" t="s">
        <v>43</v>
      </c>
      <c r="L58" s="1">
        <v>-160.0</v>
      </c>
      <c r="M58" s="1">
        <v>0.0</v>
      </c>
    </row>
    <row r="59">
      <c r="A59" s="1" t="s">
        <v>41</v>
      </c>
      <c r="B59" s="1" t="s">
        <v>42</v>
      </c>
      <c r="C59" s="1">
        <v>278.19</v>
      </c>
      <c r="D59" s="1">
        <v>280.37</v>
      </c>
      <c r="E59" s="1">
        <v>2.19</v>
      </c>
      <c r="F59" s="1">
        <v>0.0</v>
      </c>
      <c r="G59" s="1">
        <v>2.19</v>
      </c>
      <c r="H59" s="1">
        <v>168.0</v>
      </c>
      <c r="I59" s="1">
        <v>76.8</v>
      </c>
      <c r="J59" s="1">
        <v>76.83</v>
      </c>
      <c r="K59" s="1" t="s">
        <v>44</v>
      </c>
      <c r="L59" s="1">
        <v>84.0</v>
      </c>
      <c r="M59" s="1">
        <v>84.0</v>
      </c>
    </row>
    <row r="60">
      <c r="A60" s="1" t="s">
        <v>41</v>
      </c>
      <c r="B60" s="1" t="s">
        <v>42</v>
      </c>
      <c r="C60" s="1">
        <v>281.21</v>
      </c>
      <c r="D60" s="1">
        <v>282.78</v>
      </c>
      <c r="E60" s="1">
        <v>1.57</v>
      </c>
      <c r="F60" s="1">
        <v>0.0</v>
      </c>
      <c r="G60" s="1">
        <v>1.57</v>
      </c>
      <c r="H60" s="1">
        <v>168.0</v>
      </c>
      <c r="I60" s="1">
        <v>107.21</v>
      </c>
      <c r="J60" s="1">
        <v>107.29</v>
      </c>
      <c r="K60" s="1" t="s">
        <v>44</v>
      </c>
      <c r="L60" s="1">
        <v>84.0</v>
      </c>
      <c r="M60" s="1">
        <v>84.0</v>
      </c>
    </row>
    <row r="61">
      <c r="A61" s="1" t="s">
        <v>41</v>
      </c>
      <c r="B61" s="1" t="s">
        <v>42</v>
      </c>
      <c r="C61" s="1">
        <v>282.97</v>
      </c>
      <c r="D61" s="1">
        <v>285.81</v>
      </c>
      <c r="E61" s="1">
        <v>2.84</v>
      </c>
      <c r="F61" s="1">
        <v>0.0</v>
      </c>
      <c r="G61" s="1">
        <v>2.84</v>
      </c>
      <c r="H61" s="1">
        <v>168.0</v>
      </c>
      <c r="I61" s="1">
        <v>59.14</v>
      </c>
      <c r="J61" s="1">
        <v>59.17</v>
      </c>
      <c r="K61" s="1" t="s">
        <v>44</v>
      </c>
      <c r="L61" s="1">
        <v>84.0</v>
      </c>
      <c r="M61" s="1">
        <v>84.0</v>
      </c>
    </row>
    <row r="62">
      <c r="A62" s="1" t="s">
        <v>41</v>
      </c>
      <c r="B62" s="1" t="s">
        <v>42</v>
      </c>
      <c r="C62" s="1">
        <v>286.0</v>
      </c>
      <c r="D62" s="1">
        <v>288.48</v>
      </c>
      <c r="E62" s="1">
        <v>2.48</v>
      </c>
      <c r="F62" s="1">
        <v>0.0</v>
      </c>
      <c r="G62" s="1">
        <v>2.48</v>
      </c>
      <c r="H62" s="1">
        <v>168.0</v>
      </c>
      <c r="I62" s="1">
        <v>67.67</v>
      </c>
      <c r="J62" s="1">
        <v>67.71</v>
      </c>
      <c r="K62" s="1" t="s">
        <v>44</v>
      </c>
      <c r="L62" s="1">
        <v>84.0</v>
      </c>
      <c r="M62" s="1">
        <v>84.0</v>
      </c>
    </row>
    <row r="63">
      <c r="A63" s="1" t="s">
        <v>41</v>
      </c>
      <c r="B63" s="1" t="s">
        <v>42</v>
      </c>
      <c r="C63" s="1">
        <v>288.61</v>
      </c>
      <c r="D63" s="1">
        <v>290.57</v>
      </c>
      <c r="E63" s="1">
        <v>1.96</v>
      </c>
      <c r="F63" s="1">
        <v>0.0</v>
      </c>
      <c r="G63" s="1">
        <v>1.96</v>
      </c>
      <c r="H63" s="1">
        <v>168.0</v>
      </c>
      <c r="I63" s="1">
        <v>85.55</v>
      </c>
      <c r="J63" s="1">
        <v>85.59</v>
      </c>
      <c r="K63" s="1" t="s">
        <v>44</v>
      </c>
      <c r="L63" s="1">
        <v>84.0</v>
      </c>
      <c r="M63" s="1">
        <v>84.0</v>
      </c>
    </row>
    <row r="64">
      <c r="A64" s="1" t="s">
        <v>41</v>
      </c>
      <c r="B64" s="1" t="s">
        <v>42</v>
      </c>
      <c r="C64" s="1">
        <v>290.83</v>
      </c>
      <c r="D64" s="1">
        <v>294.29</v>
      </c>
      <c r="E64" s="1">
        <v>3.46</v>
      </c>
      <c r="F64" s="1">
        <v>0.0</v>
      </c>
      <c r="G64" s="1">
        <v>3.46</v>
      </c>
      <c r="H64" s="1">
        <v>168.0</v>
      </c>
      <c r="I64" s="1">
        <v>48.5</v>
      </c>
      <c r="J64" s="1">
        <v>48.51</v>
      </c>
      <c r="K64" s="1" t="s">
        <v>57</v>
      </c>
      <c r="L64" s="1">
        <v>60.0</v>
      </c>
      <c r="M64" s="1">
        <v>108.0</v>
      </c>
    </row>
    <row r="65">
      <c r="A65" s="1" t="s">
        <v>41</v>
      </c>
      <c r="B65" s="1" t="s">
        <v>42</v>
      </c>
      <c r="C65" s="1">
        <v>294.73</v>
      </c>
      <c r="D65" s="1">
        <v>303.16</v>
      </c>
      <c r="E65" s="1">
        <v>8.42</v>
      </c>
      <c r="F65" s="1">
        <v>0.0</v>
      </c>
      <c r="G65" s="1">
        <v>8.42</v>
      </c>
      <c r="H65" s="1">
        <v>160.0</v>
      </c>
      <c r="I65" s="1">
        <v>18.99</v>
      </c>
      <c r="J65" s="1">
        <v>18.99</v>
      </c>
      <c r="K65" s="1" t="s">
        <v>43</v>
      </c>
      <c r="L65" s="1">
        <v>-160.0</v>
      </c>
      <c r="M65" s="1">
        <v>0.0</v>
      </c>
    </row>
    <row r="66">
      <c r="A66" s="1" t="s">
        <v>41</v>
      </c>
      <c r="B66" s="1" t="s">
        <v>42</v>
      </c>
      <c r="C66" s="1">
        <v>303.2</v>
      </c>
      <c r="D66" s="1">
        <v>309.02</v>
      </c>
      <c r="E66" s="1">
        <v>5.82</v>
      </c>
      <c r="F66" s="1">
        <v>0.0</v>
      </c>
      <c r="G66" s="1">
        <v>5.82</v>
      </c>
      <c r="H66" s="1">
        <v>160.0</v>
      </c>
      <c r="I66" s="1">
        <v>27.51</v>
      </c>
      <c r="J66" s="1">
        <v>27.51</v>
      </c>
      <c r="K66" s="1" t="s">
        <v>43</v>
      </c>
      <c r="L66" s="1">
        <v>-160.0</v>
      </c>
      <c r="M66" s="1">
        <v>0.0</v>
      </c>
    </row>
    <row r="67">
      <c r="A67" s="1" t="s">
        <v>41</v>
      </c>
      <c r="B67" s="1" t="s">
        <v>42</v>
      </c>
      <c r="C67" s="1">
        <v>309.06</v>
      </c>
      <c r="D67" s="1">
        <v>316.12</v>
      </c>
      <c r="E67" s="1">
        <v>7.06</v>
      </c>
      <c r="F67" s="1">
        <v>0.0</v>
      </c>
      <c r="G67" s="1">
        <v>7.06</v>
      </c>
      <c r="H67" s="1">
        <v>160.0</v>
      </c>
      <c r="I67" s="1">
        <v>22.66</v>
      </c>
      <c r="J67" s="1">
        <v>22.66</v>
      </c>
      <c r="K67" s="1" t="s">
        <v>43</v>
      </c>
      <c r="L67" s="1">
        <v>-160.0</v>
      </c>
      <c r="M67" s="1">
        <v>0.0</v>
      </c>
    </row>
    <row r="68">
      <c r="A68" s="1" t="s">
        <v>41</v>
      </c>
      <c r="B68" s="1" t="s">
        <v>42</v>
      </c>
      <c r="C68" s="1">
        <v>316.26</v>
      </c>
      <c r="D68" s="1">
        <v>318.46</v>
      </c>
      <c r="E68" s="1">
        <v>2.2</v>
      </c>
      <c r="F68" s="1">
        <v>0.0</v>
      </c>
      <c r="G68" s="1">
        <v>2.2</v>
      </c>
      <c r="H68" s="1">
        <v>168.0</v>
      </c>
      <c r="I68" s="1">
        <v>76.4</v>
      </c>
      <c r="J68" s="1">
        <v>76.44</v>
      </c>
      <c r="K68" s="1" t="s">
        <v>44</v>
      </c>
      <c r="L68" s="1">
        <v>84.0</v>
      </c>
      <c r="M68" s="1">
        <v>84.0</v>
      </c>
    </row>
    <row r="69">
      <c r="A69" s="1" t="s">
        <v>41</v>
      </c>
      <c r="B69" s="1" t="s">
        <v>42</v>
      </c>
      <c r="C69" s="1">
        <v>318.7</v>
      </c>
      <c r="D69" s="1">
        <v>320.57</v>
      </c>
      <c r="E69" s="1">
        <v>1.86</v>
      </c>
      <c r="F69" s="1">
        <v>0.0</v>
      </c>
      <c r="G69" s="1">
        <v>1.86</v>
      </c>
      <c r="H69" s="1">
        <v>168.0</v>
      </c>
      <c r="I69" s="1">
        <v>90.13</v>
      </c>
      <c r="J69" s="1">
        <v>90.18</v>
      </c>
      <c r="K69" s="1" t="s">
        <v>44</v>
      </c>
      <c r="L69" s="1">
        <v>84.0</v>
      </c>
      <c r="M69" s="1">
        <v>84.0</v>
      </c>
    </row>
    <row r="70">
      <c r="A70" s="1" t="s">
        <v>41</v>
      </c>
      <c r="B70" s="1" t="s">
        <v>42</v>
      </c>
      <c r="C70" s="1">
        <v>320.77</v>
      </c>
      <c r="D70" s="1">
        <v>323.05</v>
      </c>
      <c r="E70" s="1">
        <v>2.28</v>
      </c>
      <c r="F70" s="1">
        <v>0.0</v>
      </c>
      <c r="G70" s="1">
        <v>2.28</v>
      </c>
      <c r="H70" s="1">
        <v>168.0</v>
      </c>
      <c r="I70" s="1">
        <v>73.59</v>
      </c>
      <c r="J70" s="1">
        <v>73.63</v>
      </c>
      <c r="K70" s="1" t="s">
        <v>44</v>
      </c>
      <c r="L70" s="1">
        <v>84.0</v>
      </c>
      <c r="M70" s="1">
        <v>84.0</v>
      </c>
    </row>
    <row r="71">
      <c r="A71" s="1" t="s">
        <v>41</v>
      </c>
      <c r="B71" s="1" t="s">
        <v>42</v>
      </c>
      <c r="C71" s="1">
        <v>323.29</v>
      </c>
      <c r="D71" s="1">
        <v>325.81</v>
      </c>
      <c r="E71" s="1">
        <v>2.52</v>
      </c>
      <c r="F71" s="1">
        <v>0.0</v>
      </c>
      <c r="G71" s="1">
        <v>2.52</v>
      </c>
      <c r="H71" s="1">
        <v>168.0</v>
      </c>
      <c r="I71" s="1">
        <v>66.76</v>
      </c>
      <c r="J71" s="1">
        <v>66.8</v>
      </c>
      <c r="K71" s="1" t="s">
        <v>44</v>
      </c>
      <c r="L71" s="1">
        <v>84.0</v>
      </c>
      <c r="M71" s="1">
        <v>84.0</v>
      </c>
    </row>
    <row r="72">
      <c r="A72" s="1" t="s">
        <v>41</v>
      </c>
      <c r="B72" s="1" t="s">
        <v>42</v>
      </c>
      <c r="C72" s="1">
        <v>326.01</v>
      </c>
      <c r="D72" s="1">
        <v>329.04</v>
      </c>
      <c r="E72" s="1">
        <v>3.03</v>
      </c>
      <c r="F72" s="1">
        <v>0.0</v>
      </c>
      <c r="G72" s="1">
        <v>3.03</v>
      </c>
      <c r="H72" s="1">
        <v>168.0</v>
      </c>
      <c r="I72" s="1">
        <v>55.42</v>
      </c>
      <c r="J72" s="1">
        <v>55.45</v>
      </c>
      <c r="K72" s="1" t="s">
        <v>44</v>
      </c>
      <c r="L72" s="1">
        <v>84.0</v>
      </c>
      <c r="M72" s="1">
        <v>84.0</v>
      </c>
    </row>
    <row r="73">
      <c r="A73" s="1" t="s">
        <v>41</v>
      </c>
      <c r="B73" s="1" t="s">
        <v>42</v>
      </c>
      <c r="C73" s="1">
        <v>329.1</v>
      </c>
      <c r="D73" s="1">
        <v>332.91</v>
      </c>
      <c r="E73" s="1">
        <v>3.81</v>
      </c>
      <c r="F73" s="1">
        <v>0.0</v>
      </c>
      <c r="G73" s="1">
        <v>3.81</v>
      </c>
      <c r="H73" s="1">
        <v>168.0</v>
      </c>
      <c r="I73" s="1">
        <v>44.06</v>
      </c>
      <c r="J73" s="1">
        <v>44.07</v>
      </c>
      <c r="K73" s="1" t="s">
        <v>57</v>
      </c>
      <c r="L73" s="1">
        <v>60.0</v>
      </c>
      <c r="M73" s="1">
        <v>108.0</v>
      </c>
    </row>
    <row r="74">
      <c r="A74" s="1" t="s">
        <v>41</v>
      </c>
      <c r="B74" s="1" t="s">
        <v>42</v>
      </c>
      <c r="C74" s="1">
        <v>333.05</v>
      </c>
      <c r="D74" s="1">
        <v>340.88</v>
      </c>
      <c r="E74" s="1">
        <v>7.83</v>
      </c>
      <c r="F74" s="1">
        <v>0.0</v>
      </c>
      <c r="G74" s="1">
        <v>7.83</v>
      </c>
      <c r="H74" s="1">
        <v>160.0</v>
      </c>
      <c r="I74" s="1">
        <v>20.45</v>
      </c>
      <c r="J74" s="1">
        <v>20.45</v>
      </c>
      <c r="K74" s="1" t="s">
        <v>43</v>
      </c>
      <c r="L74" s="1">
        <v>-160.0</v>
      </c>
      <c r="M74" s="1">
        <v>0.0</v>
      </c>
    </row>
    <row r="75">
      <c r="A75" s="1" t="s">
        <v>41</v>
      </c>
      <c r="B75" s="1" t="s">
        <v>42</v>
      </c>
      <c r="C75" s="1">
        <v>340.95</v>
      </c>
      <c r="D75" s="1">
        <v>348.28</v>
      </c>
      <c r="E75" s="1">
        <v>7.34</v>
      </c>
      <c r="F75" s="1">
        <v>0.0</v>
      </c>
      <c r="G75" s="1">
        <v>7.34</v>
      </c>
      <c r="H75" s="1">
        <v>160.0</v>
      </c>
      <c r="I75" s="1">
        <v>21.81</v>
      </c>
      <c r="J75" s="1">
        <v>21.81</v>
      </c>
      <c r="K75" s="1" t="s">
        <v>43</v>
      </c>
      <c r="L75" s="1">
        <v>-160.0</v>
      </c>
      <c r="M75" s="1">
        <v>0.0</v>
      </c>
    </row>
    <row r="76">
      <c r="A76" s="1" t="s">
        <v>41</v>
      </c>
      <c r="B76" s="1" t="s">
        <v>42</v>
      </c>
      <c r="C76" s="1">
        <v>348.48</v>
      </c>
      <c r="D76" s="1">
        <v>354.9</v>
      </c>
      <c r="E76" s="1">
        <v>6.42</v>
      </c>
      <c r="F76" s="1">
        <v>0.0</v>
      </c>
      <c r="G76" s="1">
        <v>6.42</v>
      </c>
      <c r="H76" s="1">
        <v>160.0</v>
      </c>
      <c r="I76" s="1">
        <v>24.92</v>
      </c>
      <c r="J76" s="1">
        <v>24.92</v>
      </c>
      <c r="K76" s="1" t="s">
        <v>43</v>
      </c>
      <c r="L76" s="1">
        <v>-160.0</v>
      </c>
      <c r="M76" s="1">
        <v>0.0</v>
      </c>
    </row>
    <row r="77">
      <c r="A77" s="1" t="s">
        <v>41</v>
      </c>
      <c r="B77" s="1" t="s">
        <v>42</v>
      </c>
      <c r="C77" s="1">
        <v>354.93</v>
      </c>
      <c r="D77" s="1">
        <v>358.25</v>
      </c>
      <c r="E77" s="1">
        <v>3.32</v>
      </c>
      <c r="F77" s="1">
        <v>0.0</v>
      </c>
      <c r="G77" s="1">
        <v>3.32</v>
      </c>
      <c r="H77" s="1">
        <v>168.0</v>
      </c>
      <c r="I77" s="1">
        <v>50.55</v>
      </c>
      <c r="J77" s="1">
        <v>50.57</v>
      </c>
      <c r="K77" s="1" t="s">
        <v>44</v>
      </c>
      <c r="L77" s="1">
        <v>84.0</v>
      </c>
      <c r="M77" s="1">
        <v>84.0</v>
      </c>
    </row>
    <row r="78">
      <c r="A78" s="1" t="s">
        <v>41</v>
      </c>
      <c r="B78" s="1" t="s">
        <v>42</v>
      </c>
      <c r="C78" s="1">
        <v>358.44</v>
      </c>
      <c r="D78" s="1">
        <v>361.39</v>
      </c>
      <c r="E78" s="1">
        <v>2.94</v>
      </c>
      <c r="F78" s="1">
        <v>0.0</v>
      </c>
      <c r="G78" s="1">
        <v>2.94</v>
      </c>
      <c r="H78" s="1">
        <v>168.0</v>
      </c>
      <c r="I78" s="1">
        <v>57.06</v>
      </c>
      <c r="J78" s="1">
        <v>57.08</v>
      </c>
      <c r="K78" s="1" t="s">
        <v>44</v>
      </c>
      <c r="L78" s="1">
        <v>84.0</v>
      </c>
      <c r="M78" s="1">
        <v>84.0</v>
      </c>
    </row>
    <row r="79">
      <c r="A79" s="1" t="s">
        <v>41</v>
      </c>
      <c r="B79" s="1" t="s">
        <v>42</v>
      </c>
      <c r="C79" s="1">
        <v>361.62</v>
      </c>
      <c r="D79" s="1">
        <v>364.59</v>
      </c>
      <c r="E79" s="1">
        <v>2.97</v>
      </c>
      <c r="F79" s="1">
        <v>0.0</v>
      </c>
      <c r="G79" s="1">
        <v>2.97</v>
      </c>
      <c r="H79" s="1">
        <v>168.0</v>
      </c>
      <c r="I79" s="1">
        <v>56.62</v>
      </c>
      <c r="J79" s="1">
        <v>56.65</v>
      </c>
      <c r="K79" s="1" t="s">
        <v>44</v>
      </c>
      <c r="L79" s="1">
        <v>84.0</v>
      </c>
      <c r="M79" s="1">
        <v>84.0</v>
      </c>
    </row>
    <row r="80">
      <c r="A80" s="1" t="s">
        <v>41</v>
      </c>
      <c r="B80" s="1" t="s">
        <v>42</v>
      </c>
      <c r="C80" s="1">
        <v>364.73</v>
      </c>
      <c r="D80" s="1">
        <v>368.1</v>
      </c>
      <c r="E80" s="1">
        <v>3.37</v>
      </c>
      <c r="F80" s="1">
        <v>0.0</v>
      </c>
      <c r="G80" s="1">
        <v>3.36</v>
      </c>
      <c r="H80" s="1">
        <v>168.0</v>
      </c>
      <c r="I80" s="1">
        <v>49.92</v>
      </c>
      <c r="J80" s="1">
        <v>49.94</v>
      </c>
      <c r="K80" s="1" t="s">
        <v>44</v>
      </c>
      <c r="L80" s="1">
        <v>84.0</v>
      </c>
      <c r="M80" s="1">
        <v>84.0</v>
      </c>
    </row>
    <row r="81">
      <c r="A81" s="1" t="s">
        <v>41</v>
      </c>
      <c r="B81" s="1" t="s">
        <v>42</v>
      </c>
      <c r="C81" s="1">
        <v>368.29</v>
      </c>
      <c r="D81" s="1">
        <v>370.93</v>
      </c>
      <c r="E81" s="1">
        <v>2.64</v>
      </c>
      <c r="F81" s="1">
        <v>0.0</v>
      </c>
      <c r="G81" s="1">
        <v>2.64</v>
      </c>
      <c r="H81" s="1">
        <v>168.0</v>
      </c>
      <c r="I81" s="1">
        <v>63.53</v>
      </c>
      <c r="J81" s="1">
        <v>63.55</v>
      </c>
      <c r="K81" s="1" t="s">
        <v>44</v>
      </c>
      <c r="L81" s="1">
        <v>84.0</v>
      </c>
      <c r="M81" s="1">
        <v>84.0</v>
      </c>
    </row>
    <row r="82">
      <c r="A82" s="1" t="s">
        <v>41</v>
      </c>
      <c r="B82" s="1" t="s">
        <v>42</v>
      </c>
      <c r="C82" s="1">
        <v>371.11</v>
      </c>
      <c r="D82" s="1">
        <v>374.5</v>
      </c>
      <c r="E82" s="1">
        <v>3.4</v>
      </c>
      <c r="F82" s="1">
        <v>0.0</v>
      </c>
      <c r="G82" s="1">
        <v>3.39</v>
      </c>
      <c r="H82" s="1">
        <v>168.0</v>
      </c>
      <c r="I82" s="1">
        <v>49.48</v>
      </c>
      <c r="J82" s="1">
        <v>49.5</v>
      </c>
      <c r="K82" s="1" t="s">
        <v>57</v>
      </c>
      <c r="L82" s="1">
        <v>60.0</v>
      </c>
      <c r="M82" s="1">
        <v>108.0</v>
      </c>
    </row>
    <row r="83">
      <c r="A83" s="1" t="s">
        <v>41</v>
      </c>
      <c r="B83" s="1" t="s">
        <v>42</v>
      </c>
      <c r="C83" s="1">
        <v>374.85</v>
      </c>
      <c r="D83" s="1">
        <v>382.25</v>
      </c>
      <c r="E83" s="1">
        <v>7.4</v>
      </c>
      <c r="F83" s="1">
        <v>0.0</v>
      </c>
      <c r="G83" s="1">
        <v>7.4</v>
      </c>
      <c r="H83" s="1">
        <v>160.0</v>
      </c>
      <c r="I83" s="1">
        <v>21.61</v>
      </c>
      <c r="J83" s="1">
        <v>21.61</v>
      </c>
      <c r="K83" s="1" t="s">
        <v>43</v>
      </c>
      <c r="L83" s="1">
        <v>-160.0</v>
      </c>
      <c r="M83" s="1">
        <v>0.0</v>
      </c>
    </row>
    <row r="84">
      <c r="A84" s="1" t="s">
        <v>41</v>
      </c>
      <c r="B84" s="1" t="s">
        <v>42</v>
      </c>
      <c r="C84" s="1">
        <v>382.27</v>
      </c>
      <c r="D84" s="1">
        <v>390.81</v>
      </c>
      <c r="E84" s="1">
        <v>8.54</v>
      </c>
      <c r="F84" s="1">
        <v>0.0</v>
      </c>
      <c r="G84" s="1">
        <v>8.54</v>
      </c>
      <c r="H84" s="1">
        <v>160.0</v>
      </c>
      <c r="I84" s="1">
        <v>18.73</v>
      </c>
      <c r="J84" s="1">
        <v>18.73</v>
      </c>
      <c r="K84" s="1" t="s">
        <v>43</v>
      </c>
      <c r="L84" s="1">
        <v>-160.0</v>
      </c>
      <c r="M84" s="1">
        <v>0.0</v>
      </c>
    </row>
    <row r="85">
      <c r="A85" s="1" t="s">
        <v>41</v>
      </c>
      <c r="B85" s="1" t="s">
        <v>42</v>
      </c>
      <c r="C85" s="1">
        <v>390.86</v>
      </c>
      <c r="D85" s="1">
        <v>399.0</v>
      </c>
      <c r="E85" s="1">
        <v>8.15</v>
      </c>
      <c r="F85" s="1">
        <v>0.0</v>
      </c>
      <c r="G85" s="1">
        <v>8.15</v>
      </c>
      <c r="H85" s="1">
        <v>160.0</v>
      </c>
      <c r="I85" s="1">
        <v>19.64</v>
      </c>
      <c r="J85" s="1">
        <v>19.64</v>
      </c>
      <c r="K85" s="1" t="s">
        <v>43</v>
      </c>
      <c r="L85" s="1">
        <v>-160.0</v>
      </c>
      <c r="M85" s="1">
        <v>0.0</v>
      </c>
    </row>
    <row r="86">
      <c r="A86" s="1" t="s">
        <v>41</v>
      </c>
      <c r="B86" s="1" t="s">
        <v>42</v>
      </c>
      <c r="C86" s="1">
        <v>399.15</v>
      </c>
      <c r="D86" s="1">
        <v>402.16</v>
      </c>
      <c r="E86" s="1">
        <v>3.0</v>
      </c>
      <c r="F86" s="1">
        <v>0.0</v>
      </c>
      <c r="G86" s="1">
        <v>3.0</v>
      </c>
      <c r="H86" s="1">
        <v>168.0</v>
      </c>
      <c r="I86" s="1">
        <v>55.92</v>
      </c>
      <c r="J86" s="1">
        <v>55.94</v>
      </c>
      <c r="K86" s="1" t="s">
        <v>44</v>
      </c>
      <c r="L86" s="1">
        <v>84.0</v>
      </c>
      <c r="M86" s="1">
        <v>84.0</v>
      </c>
    </row>
    <row r="87">
      <c r="A87" s="1" t="s">
        <v>41</v>
      </c>
      <c r="B87" s="1" t="s">
        <v>42</v>
      </c>
      <c r="C87" s="1">
        <v>402.69</v>
      </c>
      <c r="D87" s="1">
        <v>405.52</v>
      </c>
      <c r="E87" s="1">
        <v>2.83</v>
      </c>
      <c r="F87" s="1">
        <v>0.0</v>
      </c>
      <c r="G87" s="1">
        <v>2.83</v>
      </c>
      <c r="H87" s="1">
        <v>168.0</v>
      </c>
      <c r="I87" s="1">
        <v>59.41</v>
      </c>
      <c r="J87" s="1">
        <v>59.44</v>
      </c>
      <c r="K87" s="1" t="s">
        <v>44</v>
      </c>
      <c r="L87" s="1">
        <v>84.0</v>
      </c>
      <c r="M87" s="1">
        <v>84.0</v>
      </c>
    </row>
    <row r="88">
      <c r="A88" s="1" t="s">
        <v>41</v>
      </c>
      <c r="B88" s="1" t="s">
        <v>42</v>
      </c>
      <c r="C88" s="1">
        <v>405.69</v>
      </c>
      <c r="D88" s="1">
        <v>408.07</v>
      </c>
      <c r="E88" s="1">
        <v>2.38</v>
      </c>
      <c r="F88" s="1">
        <v>0.0</v>
      </c>
      <c r="G88" s="1">
        <v>2.38</v>
      </c>
      <c r="H88" s="1">
        <v>168.0</v>
      </c>
      <c r="I88" s="1">
        <v>70.57</v>
      </c>
      <c r="J88" s="1">
        <v>70.61</v>
      </c>
      <c r="K88" s="1" t="s">
        <v>44</v>
      </c>
      <c r="L88" s="1">
        <v>84.0</v>
      </c>
      <c r="M88" s="1">
        <v>84.0</v>
      </c>
    </row>
    <row r="89">
      <c r="A89" s="1" t="s">
        <v>41</v>
      </c>
      <c r="B89" s="1" t="s">
        <v>42</v>
      </c>
      <c r="C89" s="1">
        <v>408.17</v>
      </c>
      <c r="D89" s="1">
        <v>410.97</v>
      </c>
      <c r="E89" s="1">
        <v>2.79</v>
      </c>
      <c r="F89" s="1">
        <v>0.0</v>
      </c>
      <c r="G89" s="1">
        <v>2.79</v>
      </c>
      <c r="H89" s="1">
        <v>168.0</v>
      </c>
      <c r="I89" s="1">
        <v>60.17</v>
      </c>
      <c r="J89" s="1">
        <v>60.19</v>
      </c>
      <c r="K89" s="1" t="s">
        <v>44</v>
      </c>
      <c r="L89" s="1">
        <v>84.0</v>
      </c>
      <c r="M89" s="1">
        <v>84.0</v>
      </c>
    </row>
    <row r="90">
      <c r="A90" s="1" t="s">
        <v>41</v>
      </c>
      <c r="B90" s="1" t="s">
        <v>42</v>
      </c>
      <c r="C90" s="1">
        <v>411.32</v>
      </c>
      <c r="D90" s="1">
        <v>414.8</v>
      </c>
      <c r="E90" s="1">
        <v>3.47</v>
      </c>
      <c r="F90" s="1">
        <v>0.0</v>
      </c>
      <c r="G90" s="1">
        <v>3.47</v>
      </c>
      <c r="H90" s="1">
        <v>168.0</v>
      </c>
      <c r="I90" s="1">
        <v>48.35</v>
      </c>
      <c r="J90" s="1">
        <v>48.37</v>
      </c>
      <c r="K90" s="1" t="s">
        <v>44</v>
      </c>
      <c r="L90" s="1">
        <v>84.0</v>
      </c>
      <c r="M90" s="1">
        <v>84.0</v>
      </c>
    </row>
    <row r="91">
      <c r="A91" s="1" t="s">
        <v>41</v>
      </c>
      <c r="B91" s="1" t="s">
        <v>42</v>
      </c>
      <c r="C91" s="1">
        <v>414.94</v>
      </c>
      <c r="D91" s="1">
        <v>419.06</v>
      </c>
      <c r="E91" s="1">
        <v>4.12</v>
      </c>
      <c r="F91" s="1">
        <v>0.0</v>
      </c>
      <c r="G91" s="1">
        <v>4.11</v>
      </c>
      <c r="H91" s="1">
        <v>168.0</v>
      </c>
      <c r="I91" s="1">
        <v>40.82</v>
      </c>
      <c r="J91" s="1">
        <v>40.84</v>
      </c>
      <c r="K91" s="1" t="s">
        <v>57</v>
      </c>
      <c r="L91" s="1">
        <v>60.0</v>
      </c>
      <c r="M91" s="1">
        <v>108.0</v>
      </c>
    </row>
    <row r="92">
      <c r="A92" s="1" t="s">
        <v>41</v>
      </c>
      <c r="B92" s="1" t="s">
        <v>42</v>
      </c>
      <c r="C92" s="1">
        <v>419.22</v>
      </c>
      <c r="D92" s="1">
        <v>426.08</v>
      </c>
      <c r="E92" s="1">
        <v>6.86</v>
      </c>
      <c r="F92" s="1">
        <v>0.0</v>
      </c>
      <c r="G92" s="1">
        <v>6.86</v>
      </c>
      <c r="H92" s="1">
        <v>160.0</v>
      </c>
      <c r="I92" s="1">
        <v>23.31</v>
      </c>
      <c r="J92" s="1">
        <v>23.31</v>
      </c>
      <c r="K92" s="1" t="s">
        <v>43</v>
      </c>
      <c r="L92" s="1">
        <v>-160.0</v>
      </c>
      <c r="M92" s="1">
        <v>0.0</v>
      </c>
    </row>
    <row r="93">
      <c r="A93" s="1" t="s">
        <v>41</v>
      </c>
      <c r="B93" s="1" t="s">
        <v>42</v>
      </c>
      <c r="C93" s="1">
        <v>426.14</v>
      </c>
      <c r="D93" s="1">
        <v>433.18</v>
      </c>
      <c r="E93" s="1">
        <v>7.04</v>
      </c>
      <c r="F93" s="1">
        <v>0.0</v>
      </c>
      <c r="G93" s="1">
        <v>7.04</v>
      </c>
      <c r="H93" s="1">
        <v>160.0</v>
      </c>
      <c r="I93" s="1">
        <v>22.71</v>
      </c>
      <c r="J93" s="1">
        <v>22.71</v>
      </c>
      <c r="K93" s="1" t="s">
        <v>43</v>
      </c>
      <c r="L93" s="1">
        <v>-160.0</v>
      </c>
      <c r="M93" s="1">
        <v>0.0</v>
      </c>
    </row>
    <row r="94">
      <c r="A94" s="1" t="s">
        <v>41</v>
      </c>
      <c r="B94" s="1" t="s">
        <v>42</v>
      </c>
      <c r="C94" s="1">
        <v>433.3</v>
      </c>
      <c r="D94" s="1">
        <v>438.11</v>
      </c>
      <c r="E94" s="1">
        <v>4.81</v>
      </c>
      <c r="F94" s="1">
        <v>0.0</v>
      </c>
      <c r="G94" s="1">
        <v>4.81</v>
      </c>
      <c r="H94" s="1">
        <v>160.0</v>
      </c>
      <c r="I94" s="1">
        <v>33.27</v>
      </c>
      <c r="J94" s="1">
        <v>33.27</v>
      </c>
      <c r="K94" s="1" t="s">
        <v>43</v>
      </c>
      <c r="L94" s="1">
        <v>-160.0</v>
      </c>
      <c r="M94" s="1">
        <v>0.0</v>
      </c>
    </row>
    <row r="95">
      <c r="A95" s="1" t="s">
        <v>41</v>
      </c>
      <c r="B95" s="1" t="s">
        <v>42</v>
      </c>
      <c r="C95" s="1">
        <v>438.16</v>
      </c>
      <c r="D95" s="1">
        <v>440.68</v>
      </c>
      <c r="E95" s="1">
        <v>2.52</v>
      </c>
      <c r="F95" s="1">
        <v>0.0</v>
      </c>
      <c r="G95" s="1">
        <v>2.52</v>
      </c>
      <c r="H95" s="1">
        <v>168.0</v>
      </c>
      <c r="I95" s="1">
        <v>66.56</v>
      </c>
      <c r="J95" s="1">
        <v>66.58</v>
      </c>
      <c r="K95" s="1" t="s">
        <v>44</v>
      </c>
      <c r="L95" s="1">
        <v>84.0</v>
      </c>
      <c r="M95" s="1">
        <v>84.0</v>
      </c>
    </row>
    <row r="96">
      <c r="A96" s="1" t="s">
        <v>41</v>
      </c>
      <c r="B96" s="1" t="s">
        <v>42</v>
      </c>
      <c r="C96" s="1">
        <v>440.84</v>
      </c>
      <c r="D96" s="1">
        <v>443.57</v>
      </c>
      <c r="E96" s="1">
        <v>2.73</v>
      </c>
      <c r="F96" s="1">
        <v>0.0</v>
      </c>
      <c r="G96" s="1">
        <v>2.73</v>
      </c>
      <c r="H96" s="1">
        <v>168.0</v>
      </c>
      <c r="I96" s="1">
        <v>61.61</v>
      </c>
      <c r="J96" s="1">
        <v>61.64</v>
      </c>
      <c r="K96" s="1" t="s">
        <v>44</v>
      </c>
      <c r="L96" s="1">
        <v>84.0</v>
      </c>
      <c r="M96" s="1">
        <v>84.0</v>
      </c>
    </row>
    <row r="97">
      <c r="A97" s="1" t="s">
        <v>41</v>
      </c>
      <c r="B97" s="1" t="s">
        <v>42</v>
      </c>
      <c r="C97" s="1">
        <v>443.78</v>
      </c>
      <c r="D97" s="1">
        <v>446.3</v>
      </c>
      <c r="E97" s="1">
        <v>2.53</v>
      </c>
      <c r="F97" s="1">
        <v>0.0</v>
      </c>
      <c r="G97" s="1">
        <v>2.53</v>
      </c>
      <c r="H97" s="1">
        <v>168.0</v>
      </c>
      <c r="I97" s="1">
        <v>66.46</v>
      </c>
      <c r="J97" s="1">
        <v>66.5</v>
      </c>
      <c r="K97" s="1" t="s">
        <v>44</v>
      </c>
      <c r="L97" s="1">
        <v>84.0</v>
      </c>
      <c r="M97" s="1">
        <v>84.0</v>
      </c>
    </row>
    <row r="98">
      <c r="A98" s="1" t="s">
        <v>41</v>
      </c>
      <c r="B98" s="1" t="s">
        <v>42</v>
      </c>
      <c r="C98" s="1">
        <v>446.73</v>
      </c>
      <c r="D98" s="1">
        <v>449.61</v>
      </c>
      <c r="E98" s="1">
        <v>2.88</v>
      </c>
      <c r="F98" s="1">
        <v>0.0</v>
      </c>
      <c r="G98" s="1">
        <v>2.88</v>
      </c>
      <c r="H98" s="1">
        <v>168.0</v>
      </c>
      <c r="I98" s="1">
        <v>58.3</v>
      </c>
      <c r="J98" s="1">
        <v>58.32</v>
      </c>
      <c r="K98" s="1" t="s">
        <v>44</v>
      </c>
      <c r="L98" s="1">
        <v>84.0</v>
      </c>
      <c r="M98" s="1">
        <v>84.0</v>
      </c>
    </row>
    <row r="99">
      <c r="A99" s="1" t="s">
        <v>41</v>
      </c>
      <c r="B99" s="1" t="s">
        <v>42</v>
      </c>
      <c r="C99" s="1">
        <v>449.79</v>
      </c>
      <c r="D99" s="1">
        <v>452.39</v>
      </c>
      <c r="E99" s="1">
        <v>2.6</v>
      </c>
      <c r="F99" s="1">
        <v>0.0</v>
      </c>
      <c r="G99" s="1">
        <v>2.6</v>
      </c>
      <c r="H99" s="1">
        <v>168.0</v>
      </c>
      <c r="I99" s="1">
        <v>64.57</v>
      </c>
      <c r="J99" s="1">
        <v>64.6</v>
      </c>
      <c r="K99" s="1" t="s">
        <v>44</v>
      </c>
      <c r="L99" s="1">
        <v>84.0</v>
      </c>
      <c r="M99" s="1">
        <v>84.0</v>
      </c>
    </row>
    <row r="100">
      <c r="A100" s="1" t="s">
        <v>41</v>
      </c>
      <c r="B100" s="1" t="s">
        <v>42</v>
      </c>
      <c r="C100" s="1">
        <v>452.86</v>
      </c>
      <c r="D100" s="1">
        <v>455.79</v>
      </c>
      <c r="E100" s="1">
        <v>2.93</v>
      </c>
      <c r="F100" s="1">
        <v>0.0</v>
      </c>
      <c r="G100" s="1">
        <v>2.93</v>
      </c>
      <c r="H100" s="1">
        <v>168.0</v>
      </c>
      <c r="I100" s="1">
        <v>57.25</v>
      </c>
      <c r="J100" s="1">
        <v>57.27</v>
      </c>
      <c r="K100" s="1" t="s">
        <v>57</v>
      </c>
      <c r="L100" s="1">
        <v>60.0</v>
      </c>
      <c r="M100" s="1">
        <v>108.0</v>
      </c>
    </row>
    <row r="101">
      <c r="A101" s="1" t="s">
        <v>41</v>
      </c>
      <c r="B101" s="1" t="s">
        <v>42</v>
      </c>
      <c r="C101" s="1">
        <v>456.01</v>
      </c>
      <c r="D101" s="1">
        <v>463.84</v>
      </c>
      <c r="E101" s="1">
        <v>7.83</v>
      </c>
      <c r="F101" s="1">
        <v>0.0</v>
      </c>
      <c r="G101" s="1">
        <v>7.83</v>
      </c>
      <c r="H101" s="1">
        <v>160.0</v>
      </c>
      <c r="I101" s="1">
        <v>20.43</v>
      </c>
      <c r="J101" s="1">
        <v>20.43</v>
      </c>
      <c r="K101" s="1" t="s">
        <v>43</v>
      </c>
      <c r="L101" s="1">
        <v>-160.0</v>
      </c>
      <c r="M101" s="1">
        <v>0.0</v>
      </c>
    </row>
    <row r="102">
      <c r="A102" s="1" t="s">
        <v>41</v>
      </c>
      <c r="B102" s="1" t="s">
        <v>42</v>
      </c>
      <c r="C102" s="1">
        <v>463.88</v>
      </c>
      <c r="D102" s="1">
        <v>470.72</v>
      </c>
      <c r="E102" s="1">
        <v>6.84</v>
      </c>
      <c r="F102" s="1">
        <v>0.0</v>
      </c>
      <c r="G102" s="1">
        <v>6.84</v>
      </c>
      <c r="H102" s="1">
        <v>160.0</v>
      </c>
      <c r="I102" s="1">
        <v>23.38</v>
      </c>
      <c r="J102" s="1">
        <v>23.38</v>
      </c>
      <c r="K102" s="1" t="s">
        <v>43</v>
      </c>
      <c r="L102" s="1">
        <v>-160.0</v>
      </c>
      <c r="M102" s="1">
        <v>0.0</v>
      </c>
    </row>
    <row r="105">
      <c r="A105" s="77" t="s">
        <v>45</v>
      </c>
    </row>
    <row r="106">
      <c r="A106" s="78" t="s">
        <v>46</v>
      </c>
      <c r="B106" s="79"/>
      <c r="C106" s="79"/>
      <c r="D106" s="79"/>
      <c r="E106" s="80">
        <f t="shared" ref="E106:J106" si="1">SUMIF($K$2:$K$103,"superdense",E1:E103)</f>
        <v>198.12</v>
      </c>
      <c r="F106" s="80">
        <f t="shared" si="1"/>
        <v>0</v>
      </c>
      <c r="G106" s="80">
        <f t="shared" si="1"/>
        <v>198.09</v>
      </c>
      <c r="H106" s="80">
        <f t="shared" si="1"/>
        <v>9152</v>
      </c>
      <c r="I106" s="80">
        <f t="shared" si="1"/>
        <v>3104.22</v>
      </c>
      <c r="J106" s="80">
        <f t="shared" si="1"/>
        <v>3105.54</v>
      </c>
      <c r="K106" s="80"/>
      <c r="L106" s="80">
        <f>IFERROR(__xludf.DUMMYFUNCTION("SUM(FILTER(L$1:L$103,$K$1:$K$103=""superdense""))"),4620.0)</f>
        <v>4620</v>
      </c>
      <c r="M106" s="80">
        <f>IFERROR(__xludf.DUMMYFUNCTION("SUM(FILTER(M1:M103,$K$1:$K$103=""superdense""))"),4620.0)</f>
        <v>4620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2.724363636</v>
      </c>
      <c r="F107" s="80">
        <f t="shared" ref="F107:J107" si="2">AVERAGEIF($K$2:$K$103,"superdense",F2:F103)</f>
        <v>0</v>
      </c>
      <c r="G107" s="80">
        <f t="shared" si="2"/>
        <v>2.723454545</v>
      </c>
      <c r="H107" s="80">
        <f t="shared" si="2"/>
        <v>168</v>
      </c>
      <c r="I107" s="80">
        <f t="shared" si="2"/>
        <v>63.82018182</v>
      </c>
      <c r="J107" s="80">
        <f t="shared" si="2"/>
        <v>63.84945455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IFERROR(__xludf.DUMMYFUNCTION("MAX(FILTER(E1:E103,$K$1:$K$103=""superdense""))"),3.63)</f>
        <v>3.63</v>
      </c>
      <c r="F108" s="81">
        <f>IFERROR(__xludf.DUMMYFUNCTION("MAX(FILTER(F1:F103,$K$1:$K$103=""superdense""))"),0.0)</f>
        <v>0</v>
      </c>
      <c r="G108" s="81">
        <f>IFERROR(__xludf.DUMMYFUNCTION("MAX(FILTER(G1:G103,$K$1:$K$103=""superdense""))"),3.63)</f>
        <v>3.63</v>
      </c>
      <c r="H108" s="81">
        <f>IFERROR(__xludf.DUMMYFUNCTION("MAX(FILTER(H1:H103,$K$1:$K$103=""superdense""))"),168.0)</f>
        <v>168</v>
      </c>
      <c r="I108" s="81">
        <f>IFERROR(__xludf.DUMMYFUNCTION("MAX(FILTER(I1:I103,$K$1:$K$103=""superdense""))"),107.21)</f>
        <v>107.21</v>
      </c>
      <c r="J108" s="81">
        <f>IFERROR(__xludf.DUMMYFUNCTION("MAX(FILTER(J1:J103,$K$1:$K$103=""superdense""))"),107.29)</f>
        <v>107.29</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IFERROR(__xludf.DUMMYFUNCTION("MIN(FILTER(E1:E103,$K$1:$K$103=""superdense""))"),1.57)</f>
        <v>1.57</v>
      </c>
      <c r="F109" s="82">
        <f>IFERROR(__xludf.DUMMYFUNCTION("MIN(FILTER(F1:F103,$K$1:$K$103=""superdense""))"),0.0)</f>
        <v>0</v>
      </c>
      <c r="G109" s="82">
        <f>IFERROR(__xludf.DUMMYFUNCTION("MIN(FILTER(G1:G103,$K$1:$K$103=""superdense""))"),1.57)</f>
        <v>1.57</v>
      </c>
      <c r="H109" s="82">
        <f>IFERROR(__xludf.DUMMYFUNCTION("MIN(FILTER(H1:H103,$K$1:$K$103=""superdense""))"),168.0)</f>
        <v>168</v>
      </c>
      <c r="I109" s="82">
        <f>IFERROR(__xludf.DUMMYFUNCTION("MIN(FILTER(I1:I103,$K1:$K103=""superdense""))"),46.24)</f>
        <v>46.24</v>
      </c>
      <c r="J109" s="82">
        <f>IFERROR(__xludf.DUMMYFUNCTION("MIN(FILTER(J1:J103,$K1:$K103=""superdense""))"),46.25)</f>
        <v>46.25</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IFERROR(__xludf.DUMMYFUNCTION("MEDIAN(FILTER(E1:E103,$K$1:$K$103=""superdense""))"),2.69)</f>
        <v>2.69</v>
      </c>
      <c r="F110" s="83">
        <f>IFERROR(__xludf.DUMMYFUNCTION("MEDIAN(FILTER(F1:F103,$K$1:$K$103=""superdense""))"),0.0)</f>
        <v>0</v>
      </c>
      <c r="G110" s="83">
        <f>IFERROR(__xludf.DUMMYFUNCTION("MEDIAN(FILTER(G1:G103,$K$1:$K$103=""superdense""))"),2.69)</f>
        <v>2.69</v>
      </c>
      <c r="H110" s="83">
        <f>IFERROR(__xludf.DUMMYFUNCTION("MEDIAN(FILTER(H1:H103,$K$1:$K$103=""superdense""))"),168.0)</f>
        <v>168</v>
      </c>
      <c r="I110" s="83">
        <f>IFERROR(__xludf.DUMMYFUNCTION("MEDIAN(FILTER(I1:I103,$K$1:$K$103=""superdense""))"),62.35)</f>
        <v>62.35</v>
      </c>
      <c r="J110" s="83">
        <f>IFERROR(__xludf.DUMMYFUNCTION("MEDIAN(FILTER(J1:J103,$K$1:$K$103=""superdense""))"),62.37)</f>
        <v>62.37</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IFERROR(__xludf.DUMMYFUNCTION("STDEV.S(FILTER(E1:E103,$K$1:$K$103=""superdense""))"),0.4931109244768196)</f>
        <v>0.4931109245</v>
      </c>
      <c r="F111" s="83">
        <f>IFERROR(__xludf.DUMMYFUNCTION("STDEV.S(FILTER(F1:F103,$K$1:$K$103=""superdense""))"),0.0)</f>
        <v>0</v>
      </c>
      <c r="G111" s="83">
        <f>IFERROR(__xludf.DUMMYFUNCTION("STDEV.S(FILTER(G1:G103,$K$1:$K$103=""superdense""))"),0.49207127676195594)</f>
        <v>0.4920712768</v>
      </c>
      <c r="H111" s="83">
        <f>IFERROR(__xludf.DUMMYFUNCTION("STDEV.S(FILTER(H1:H103,$K$1:$K$103=""superdense""))"),0.0)</f>
        <v>0</v>
      </c>
      <c r="I111" s="83">
        <f>IFERROR(__xludf.DUMMYFUNCTION("STDEV.S(FILTER(I1:I103,$K$1:$K$103=""superdense""))"),12.518213913971897)</f>
        <v>12.51821391</v>
      </c>
      <c r="J111" s="83">
        <f>IFERROR(__xludf.DUMMYFUNCTION("STDEV.S(FILTER(J1:J103,$K$1:$K$103=""superdense""))"),12.528441778636056)</f>
        <v>12.52844178</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5600</v>
      </c>
    </row>
    <row r="131">
      <c r="A131" s="77" t="s">
        <v>54</v>
      </c>
      <c r="B131" s="3">
        <f>SUM(H2:H103)-B130</f>
        <v>11088</v>
      </c>
    </row>
    <row r="132">
      <c r="A132" s="77" t="s">
        <v>55</v>
      </c>
      <c r="B132" s="3">
        <f>SUM(M2:M103)</f>
        <v>5808</v>
      </c>
    </row>
    <row r="133">
      <c r="A133" s="77" t="s">
        <v>56</v>
      </c>
      <c r="B133" s="3">
        <f>B131/B132</f>
        <v>1.909090909</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1.29</v>
      </c>
      <c r="D2" s="1">
        <v>4.9</v>
      </c>
      <c r="E2" s="1">
        <v>3.61</v>
      </c>
      <c r="F2" s="1">
        <v>0.0</v>
      </c>
      <c r="G2" s="1">
        <v>3.61</v>
      </c>
      <c r="H2" s="1">
        <v>160.0</v>
      </c>
      <c r="I2" s="1">
        <v>44.33</v>
      </c>
      <c r="J2" s="1">
        <v>44.33</v>
      </c>
      <c r="K2" s="1" t="s">
        <v>43</v>
      </c>
      <c r="L2" s="1">
        <v>-160.0</v>
      </c>
      <c r="M2" s="1">
        <v>0.0</v>
      </c>
    </row>
    <row r="3">
      <c r="A3" s="1" t="s">
        <v>41</v>
      </c>
      <c r="B3" s="1" t="s">
        <v>42</v>
      </c>
      <c r="C3" s="1">
        <v>4.95</v>
      </c>
      <c r="D3" s="1">
        <v>13.49</v>
      </c>
      <c r="E3" s="1">
        <v>8.55</v>
      </c>
      <c r="F3" s="1">
        <v>0.0</v>
      </c>
      <c r="G3" s="1">
        <v>8.55</v>
      </c>
      <c r="H3" s="1">
        <v>160.0</v>
      </c>
      <c r="I3" s="1">
        <v>18.72</v>
      </c>
      <c r="J3" s="1">
        <v>18.72</v>
      </c>
      <c r="K3" s="1" t="s">
        <v>43</v>
      </c>
      <c r="L3" s="1">
        <v>-160.0</v>
      </c>
      <c r="M3" s="1">
        <v>0.0</v>
      </c>
    </row>
    <row r="4">
      <c r="A4" s="1" t="s">
        <v>41</v>
      </c>
      <c r="B4" s="1" t="s">
        <v>42</v>
      </c>
      <c r="C4" s="1">
        <v>13.64</v>
      </c>
      <c r="D4" s="1">
        <v>19.11</v>
      </c>
      <c r="E4" s="1">
        <v>5.47</v>
      </c>
      <c r="F4" s="1">
        <v>0.0</v>
      </c>
      <c r="G4" s="1">
        <v>5.47</v>
      </c>
      <c r="H4" s="1">
        <v>160.0</v>
      </c>
      <c r="I4" s="1">
        <v>29.26</v>
      </c>
      <c r="J4" s="1">
        <v>29.26</v>
      </c>
      <c r="K4" s="1" t="s">
        <v>43</v>
      </c>
      <c r="L4" s="1">
        <v>-160.0</v>
      </c>
      <c r="M4" s="1">
        <v>0.0</v>
      </c>
    </row>
    <row r="5">
      <c r="A5" s="1" t="s">
        <v>41</v>
      </c>
      <c r="B5" s="1" t="s">
        <v>42</v>
      </c>
      <c r="C5" s="1">
        <v>19.12</v>
      </c>
      <c r="D5" s="1">
        <v>24.24</v>
      </c>
      <c r="E5" s="1">
        <v>5.13</v>
      </c>
      <c r="F5" s="1">
        <v>0.0</v>
      </c>
      <c r="G5" s="1">
        <v>5.13</v>
      </c>
      <c r="H5" s="1">
        <v>160.0</v>
      </c>
      <c r="I5" s="1">
        <v>31.21</v>
      </c>
      <c r="J5" s="1">
        <v>31.21</v>
      </c>
      <c r="K5" s="1" t="s">
        <v>43</v>
      </c>
      <c r="L5" s="1">
        <v>-160.0</v>
      </c>
      <c r="M5" s="1">
        <v>0.0</v>
      </c>
    </row>
    <row r="6">
      <c r="A6" s="1" t="s">
        <v>41</v>
      </c>
      <c r="B6" s="1" t="s">
        <v>42</v>
      </c>
      <c r="C6" s="1">
        <v>24.33</v>
      </c>
      <c r="D6" s="1">
        <v>27.17</v>
      </c>
      <c r="E6" s="1">
        <v>2.83</v>
      </c>
      <c r="F6" s="1">
        <v>0.0</v>
      </c>
      <c r="G6" s="1">
        <v>2.83</v>
      </c>
      <c r="H6" s="1">
        <v>168.0</v>
      </c>
      <c r="I6" s="1">
        <v>59.32</v>
      </c>
      <c r="J6" s="1">
        <v>59.34</v>
      </c>
      <c r="K6" s="1" t="s">
        <v>44</v>
      </c>
      <c r="L6" s="1">
        <v>84.0</v>
      </c>
      <c r="M6" s="1">
        <v>84.0</v>
      </c>
    </row>
    <row r="7">
      <c r="A7" s="1" t="s">
        <v>41</v>
      </c>
      <c r="B7" s="1" t="s">
        <v>42</v>
      </c>
      <c r="C7" s="1">
        <v>27.81</v>
      </c>
      <c r="D7" s="1">
        <v>30.59</v>
      </c>
      <c r="E7" s="1">
        <v>2.78</v>
      </c>
      <c r="F7" s="1">
        <v>0.0</v>
      </c>
      <c r="G7" s="1">
        <v>2.78</v>
      </c>
      <c r="H7" s="1">
        <v>168.0</v>
      </c>
      <c r="I7" s="1">
        <v>60.51</v>
      </c>
      <c r="J7" s="1">
        <v>60.53</v>
      </c>
      <c r="K7" s="1" t="s">
        <v>44</v>
      </c>
      <c r="L7" s="1">
        <v>84.0</v>
      </c>
      <c r="M7" s="1">
        <v>84.0</v>
      </c>
    </row>
    <row r="8">
      <c r="A8" s="1" t="s">
        <v>41</v>
      </c>
      <c r="B8" s="1" t="s">
        <v>42</v>
      </c>
      <c r="C8" s="1">
        <v>30.91</v>
      </c>
      <c r="D8" s="1">
        <v>34.17</v>
      </c>
      <c r="E8" s="1">
        <v>3.25</v>
      </c>
      <c r="F8" s="1">
        <v>0.0</v>
      </c>
      <c r="G8" s="1">
        <v>3.25</v>
      </c>
      <c r="H8" s="1">
        <v>168.0</v>
      </c>
      <c r="I8" s="1">
        <v>51.62</v>
      </c>
      <c r="J8" s="1">
        <v>51.65</v>
      </c>
      <c r="K8" s="1" t="s">
        <v>44</v>
      </c>
      <c r="L8" s="1">
        <v>84.0</v>
      </c>
      <c r="M8" s="1">
        <v>84.0</v>
      </c>
    </row>
    <row r="9">
      <c r="A9" s="1" t="s">
        <v>41</v>
      </c>
      <c r="B9" s="1" t="s">
        <v>42</v>
      </c>
      <c r="C9" s="1">
        <v>34.43</v>
      </c>
      <c r="D9" s="1">
        <v>37.51</v>
      </c>
      <c r="E9" s="1">
        <v>3.08</v>
      </c>
      <c r="F9" s="1">
        <v>0.0</v>
      </c>
      <c r="G9" s="1">
        <v>3.08</v>
      </c>
      <c r="H9" s="1">
        <v>168.0</v>
      </c>
      <c r="I9" s="1">
        <v>54.58</v>
      </c>
      <c r="J9" s="1">
        <v>54.6</v>
      </c>
      <c r="K9" s="1" t="s">
        <v>44</v>
      </c>
      <c r="L9" s="1">
        <v>84.0</v>
      </c>
      <c r="M9" s="1">
        <v>84.0</v>
      </c>
    </row>
    <row r="10">
      <c r="A10" s="1" t="s">
        <v>41</v>
      </c>
      <c r="B10" s="1" t="s">
        <v>42</v>
      </c>
      <c r="C10" s="1">
        <v>37.75</v>
      </c>
      <c r="D10" s="1">
        <v>40.55</v>
      </c>
      <c r="E10" s="1">
        <v>2.8</v>
      </c>
      <c r="F10" s="1">
        <v>0.0</v>
      </c>
      <c r="G10" s="1">
        <v>2.8</v>
      </c>
      <c r="H10" s="1">
        <v>168.0</v>
      </c>
      <c r="I10" s="1">
        <v>60.04</v>
      </c>
      <c r="J10" s="1">
        <v>60.06</v>
      </c>
      <c r="K10" s="1" t="s">
        <v>44</v>
      </c>
      <c r="L10" s="1">
        <v>84.0</v>
      </c>
      <c r="M10" s="1">
        <v>84.0</v>
      </c>
    </row>
    <row r="11">
      <c r="A11" s="1" t="s">
        <v>41</v>
      </c>
      <c r="B11" s="1" t="s">
        <v>42</v>
      </c>
      <c r="C11" s="1">
        <v>40.71</v>
      </c>
      <c r="D11" s="1">
        <v>43.68</v>
      </c>
      <c r="E11" s="1">
        <v>2.97</v>
      </c>
      <c r="F11" s="1">
        <v>0.0</v>
      </c>
      <c r="G11" s="1">
        <v>2.97</v>
      </c>
      <c r="H11" s="1">
        <v>168.0</v>
      </c>
      <c r="I11" s="1">
        <v>56.56</v>
      </c>
      <c r="J11" s="1">
        <v>56.58</v>
      </c>
      <c r="K11" s="1" t="s">
        <v>44</v>
      </c>
      <c r="L11" s="1">
        <v>84.0</v>
      </c>
      <c r="M11" s="1">
        <v>84.0</v>
      </c>
    </row>
    <row r="12">
      <c r="A12" s="1" t="s">
        <v>41</v>
      </c>
      <c r="B12" s="1" t="s">
        <v>42</v>
      </c>
      <c r="C12" s="1">
        <v>44.13</v>
      </c>
      <c r="D12" s="1">
        <v>51.44</v>
      </c>
      <c r="E12" s="1">
        <v>7.31</v>
      </c>
      <c r="F12" s="1">
        <v>0.0</v>
      </c>
      <c r="G12" s="1">
        <v>7.31</v>
      </c>
      <c r="H12" s="1">
        <v>160.0</v>
      </c>
      <c r="I12" s="1">
        <v>21.89</v>
      </c>
      <c r="J12" s="1">
        <v>21.89</v>
      </c>
      <c r="K12" s="1" t="s">
        <v>43</v>
      </c>
      <c r="L12" s="1">
        <v>-160.0</v>
      </c>
      <c r="M12" s="1">
        <v>0.0</v>
      </c>
    </row>
    <row r="13">
      <c r="A13" s="1" t="s">
        <v>41</v>
      </c>
      <c r="B13" s="1" t="s">
        <v>42</v>
      </c>
      <c r="C13" s="1">
        <v>51.47</v>
      </c>
      <c r="D13" s="1">
        <v>57.54</v>
      </c>
      <c r="E13" s="1">
        <v>6.06</v>
      </c>
      <c r="F13" s="1">
        <v>0.0</v>
      </c>
      <c r="G13" s="1">
        <v>6.06</v>
      </c>
      <c r="H13" s="1">
        <v>160.0</v>
      </c>
      <c r="I13" s="1">
        <v>26.39</v>
      </c>
      <c r="J13" s="1">
        <v>26.39</v>
      </c>
      <c r="K13" s="1" t="s">
        <v>43</v>
      </c>
      <c r="L13" s="1">
        <v>-160.0</v>
      </c>
      <c r="M13" s="1">
        <v>0.0</v>
      </c>
    </row>
    <row r="14">
      <c r="A14" s="1" t="s">
        <v>41</v>
      </c>
      <c r="B14" s="1" t="s">
        <v>42</v>
      </c>
      <c r="C14" s="1">
        <v>57.74</v>
      </c>
      <c r="D14" s="1">
        <v>64.73</v>
      </c>
      <c r="E14" s="1">
        <v>7.0</v>
      </c>
      <c r="F14" s="1">
        <v>0.0</v>
      </c>
      <c r="G14" s="1">
        <v>7.0</v>
      </c>
      <c r="H14" s="1">
        <v>160.0</v>
      </c>
      <c r="I14" s="1">
        <v>22.86</v>
      </c>
      <c r="J14" s="1">
        <v>22.86</v>
      </c>
      <c r="K14" s="1" t="s">
        <v>43</v>
      </c>
      <c r="L14" s="1">
        <v>-160.0</v>
      </c>
      <c r="M14" s="1">
        <v>0.0</v>
      </c>
    </row>
    <row r="15">
      <c r="A15" s="1" t="s">
        <v>41</v>
      </c>
      <c r="B15" s="1" t="s">
        <v>42</v>
      </c>
      <c r="C15" s="1">
        <v>64.75</v>
      </c>
      <c r="D15" s="1">
        <v>72.8</v>
      </c>
      <c r="E15" s="1">
        <v>8.05</v>
      </c>
      <c r="F15" s="1">
        <v>0.0</v>
      </c>
      <c r="G15" s="1">
        <v>8.05</v>
      </c>
      <c r="H15" s="1">
        <v>160.0</v>
      </c>
      <c r="I15" s="1">
        <v>19.88</v>
      </c>
      <c r="J15" s="1">
        <v>19.88</v>
      </c>
      <c r="K15" s="1" t="s">
        <v>43</v>
      </c>
      <c r="L15" s="1">
        <v>-160.0</v>
      </c>
      <c r="M15" s="1">
        <v>0.0</v>
      </c>
    </row>
    <row r="16">
      <c r="A16" s="1" t="s">
        <v>41</v>
      </c>
      <c r="B16" s="1" t="s">
        <v>42</v>
      </c>
      <c r="C16" s="1">
        <v>72.85</v>
      </c>
      <c r="D16" s="1">
        <v>75.5</v>
      </c>
      <c r="E16" s="1">
        <v>2.65</v>
      </c>
      <c r="F16" s="1">
        <v>0.0</v>
      </c>
      <c r="G16" s="1">
        <v>2.64</v>
      </c>
      <c r="H16" s="1">
        <v>168.0</v>
      </c>
      <c r="I16" s="1">
        <v>63.5</v>
      </c>
      <c r="J16" s="1">
        <v>63.53</v>
      </c>
      <c r="K16" s="1" t="s">
        <v>44</v>
      </c>
      <c r="L16" s="1">
        <v>84.0</v>
      </c>
      <c r="M16" s="1">
        <v>84.0</v>
      </c>
    </row>
    <row r="17">
      <c r="A17" s="1" t="s">
        <v>41</v>
      </c>
      <c r="B17" s="1" t="s">
        <v>42</v>
      </c>
      <c r="C17" s="1">
        <v>75.7</v>
      </c>
      <c r="D17" s="1">
        <v>78.5</v>
      </c>
      <c r="E17" s="1">
        <v>2.8</v>
      </c>
      <c r="F17" s="1">
        <v>0.0</v>
      </c>
      <c r="G17" s="1">
        <v>2.79</v>
      </c>
      <c r="H17" s="1">
        <v>168.0</v>
      </c>
      <c r="I17" s="1">
        <v>60.1</v>
      </c>
      <c r="J17" s="1">
        <v>60.13</v>
      </c>
      <c r="K17" s="1" t="s">
        <v>44</v>
      </c>
      <c r="L17" s="1">
        <v>84.0</v>
      </c>
      <c r="M17" s="1">
        <v>84.0</v>
      </c>
    </row>
    <row r="18">
      <c r="A18" s="1" t="s">
        <v>41</v>
      </c>
      <c r="B18" s="1" t="s">
        <v>42</v>
      </c>
      <c r="C18" s="1">
        <v>78.64</v>
      </c>
      <c r="D18" s="1">
        <v>81.79</v>
      </c>
      <c r="E18" s="1">
        <v>3.15</v>
      </c>
      <c r="F18" s="1">
        <v>0.0</v>
      </c>
      <c r="G18" s="1">
        <v>3.15</v>
      </c>
      <c r="H18" s="1">
        <v>168.0</v>
      </c>
      <c r="I18" s="1">
        <v>53.39</v>
      </c>
      <c r="J18" s="1">
        <v>53.41</v>
      </c>
      <c r="K18" s="1" t="s">
        <v>44</v>
      </c>
      <c r="L18" s="1">
        <v>84.0</v>
      </c>
      <c r="M18" s="1">
        <v>84.0</v>
      </c>
    </row>
    <row r="19">
      <c r="A19" s="1" t="s">
        <v>41</v>
      </c>
      <c r="B19" s="1" t="s">
        <v>42</v>
      </c>
      <c r="C19" s="1">
        <v>81.99</v>
      </c>
      <c r="D19" s="1">
        <v>84.27</v>
      </c>
      <c r="E19" s="1">
        <v>2.27</v>
      </c>
      <c r="F19" s="1">
        <v>0.0</v>
      </c>
      <c r="G19" s="1">
        <v>2.27</v>
      </c>
      <c r="H19" s="1">
        <v>168.0</v>
      </c>
      <c r="I19" s="1">
        <v>73.92</v>
      </c>
      <c r="J19" s="1">
        <v>73.97</v>
      </c>
      <c r="K19" s="1" t="s">
        <v>44</v>
      </c>
      <c r="L19" s="1">
        <v>84.0</v>
      </c>
      <c r="M19" s="1">
        <v>84.0</v>
      </c>
    </row>
    <row r="20">
      <c r="A20" s="1" t="s">
        <v>41</v>
      </c>
      <c r="B20" s="1" t="s">
        <v>42</v>
      </c>
      <c r="C20" s="1">
        <v>84.59</v>
      </c>
      <c r="D20" s="1">
        <v>87.95</v>
      </c>
      <c r="E20" s="1">
        <v>3.35</v>
      </c>
      <c r="F20" s="1">
        <v>0.0</v>
      </c>
      <c r="G20" s="1">
        <v>3.35</v>
      </c>
      <c r="H20" s="1">
        <v>168.0</v>
      </c>
      <c r="I20" s="1">
        <v>50.13</v>
      </c>
      <c r="J20" s="1">
        <v>50.16</v>
      </c>
      <c r="K20" s="1" t="s">
        <v>44</v>
      </c>
      <c r="L20" s="1">
        <v>84.0</v>
      </c>
      <c r="M20" s="1">
        <v>84.0</v>
      </c>
    </row>
    <row r="21">
      <c r="A21" s="1" t="s">
        <v>41</v>
      </c>
      <c r="B21" s="1" t="s">
        <v>42</v>
      </c>
      <c r="C21" s="1">
        <v>88.2</v>
      </c>
      <c r="D21" s="1">
        <v>90.97</v>
      </c>
      <c r="E21" s="1">
        <v>2.77</v>
      </c>
      <c r="F21" s="1">
        <v>0.0</v>
      </c>
      <c r="G21" s="1">
        <v>2.77</v>
      </c>
      <c r="H21" s="1">
        <v>168.0</v>
      </c>
      <c r="I21" s="1">
        <v>60.64</v>
      </c>
      <c r="J21" s="1">
        <v>60.68</v>
      </c>
      <c r="K21" s="1" t="s">
        <v>44</v>
      </c>
      <c r="L21" s="1">
        <v>84.0</v>
      </c>
      <c r="M21" s="1">
        <v>84.0</v>
      </c>
    </row>
    <row r="22">
      <c r="A22" s="1" t="s">
        <v>41</v>
      </c>
      <c r="B22" s="1" t="s">
        <v>42</v>
      </c>
      <c r="C22" s="1">
        <v>91.16</v>
      </c>
      <c r="D22" s="1">
        <v>96.53</v>
      </c>
      <c r="E22" s="1">
        <v>5.37</v>
      </c>
      <c r="F22" s="1">
        <v>0.0</v>
      </c>
      <c r="G22" s="1">
        <v>5.37</v>
      </c>
      <c r="H22" s="1">
        <v>160.0</v>
      </c>
      <c r="I22" s="1">
        <v>29.8</v>
      </c>
      <c r="J22" s="1">
        <v>29.8</v>
      </c>
      <c r="K22" s="1" t="s">
        <v>43</v>
      </c>
      <c r="L22" s="1">
        <v>-160.0</v>
      </c>
      <c r="M22" s="1">
        <v>0.0</v>
      </c>
    </row>
    <row r="23">
      <c r="A23" s="1" t="s">
        <v>41</v>
      </c>
      <c r="B23" s="1" t="s">
        <v>42</v>
      </c>
      <c r="C23" s="1">
        <v>96.63</v>
      </c>
      <c r="D23" s="1">
        <v>105.11</v>
      </c>
      <c r="E23" s="1">
        <v>8.48</v>
      </c>
      <c r="F23" s="1">
        <v>0.0</v>
      </c>
      <c r="G23" s="1">
        <v>8.48</v>
      </c>
      <c r="H23" s="1">
        <v>160.0</v>
      </c>
      <c r="I23" s="1">
        <v>18.87</v>
      </c>
      <c r="J23" s="1">
        <v>18.87</v>
      </c>
      <c r="K23" s="1" t="s">
        <v>43</v>
      </c>
      <c r="L23" s="1">
        <v>-160.0</v>
      </c>
      <c r="M23" s="1">
        <v>0.0</v>
      </c>
    </row>
    <row r="24">
      <c r="A24" s="1" t="s">
        <v>41</v>
      </c>
      <c r="B24" s="1" t="s">
        <v>42</v>
      </c>
      <c r="C24" s="1">
        <v>105.12</v>
      </c>
      <c r="D24" s="1">
        <v>115.33</v>
      </c>
      <c r="E24" s="1">
        <v>10.21</v>
      </c>
      <c r="F24" s="1">
        <v>0.0</v>
      </c>
      <c r="G24" s="1">
        <v>10.21</v>
      </c>
      <c r="H24" s="1">
        <v>160.0</v>
      </c>
      <c r="I24" s="1">
        <v>15.67</v>
      </c>
      <c r="J24" s="1">
        <v>15.67</v>
      </c>
      <c r="K24" s="1" t="s">
        <v>43</v>
      </c>
      <c r="L24" s="1">
        <v>-160.0</v>
      </c>
      <c r="M24" s="1">
        <v>0.0</v>
      </c>
    </row>
    <row r="25">
      <c r="A25" s="1" t="s">
        <v>41</v>
      </c>
      <c r="B25" s="1" t="s">
        <v>42</v>
      </c>
      <c r="C25" s="1">
        <v>115.43</v>
      </c>
      <c r="D25" s="1">
        <v>122.94</v>
      </c>
      <c r="E25" s="1">
        <v>7.51</v>
      </c>
      <c r="F25" s="1">
        <v>0.0</v>
      </c>
      <c r="G25" s="1">
        <v>7.51</v>
      </c>
      <c r="H25" s="1">
        <v>160.0</v>
      </c>
      <c r="I25" s="1">
        <v>21.3</v>
      </c>
      <c r="J25" s="1">
        <v>21.3</v>
      </c>
      <c r="K25" s="1" t="s">
        <v>43</v>
      </c>
      <c r="L25" s="1">
        <v>-160.0</v>
      </c>
      <c r="M25" s="1">
        <v>0.0</v>
      </c>
    </row>
    <row r="26">
      <c r="A26" s="1" t="s">
        <v>41</v>
      </c>
      <c r="B26" s="1" t="s">
        <v>42</v>
      </c>
      <c r="C26" s="1">
        <v>122.96</v>
      </c>
      <c r="D26" s="1">
        <v>125.26</v>
      </c>
      <c r="E26" s="1">
        <v>2.3</v>
      </c>
      <c r="F26" s="1">
        <v>0.0</v>
      </c>
      <c r="G26" s="1">
        <v>2.3</v>
      </c>
      <c r="H26" s="1">
        <v>168.0</v>
      </c>
      <c r="I26" s="1">
        <v>73.04</v>
      </c>
      <c r="J26" s="1">
        <v>73.08</v>
      </c>
      <c r="K26" s="1" t="s">
        <v>44</v>
      </c>
      <c r="L26" s="1">
        <v>84.0</v>
      </c>
      <c r="M26" s="1">
        <v>84.0</v>
      </c>
    </row>
    <row r="27">
      <c r="A27" s="1" t="s">
        <v>41</v>
      </c>
      <c r="B27" s="1" t="s">
        <v>42</v>
      </c>
      <c r="C27" s="1">
        <v>125.4</v>
      </c>
      <c r="D27" s="1">
        <v>128.13</v>
      </c>
      <c r="E27" s="1">
        <v>2.73</v>
      </c>
      <c r="F27" s="1">
        <v>0.0</v>
      </c>
      <c r="G27" s="1">
        <v>2.73</v>
      </c>
      <c r="H27" s="1">
        <v>168.0</v>
      </c>
      <c r="I27" s="1">
        <v>61.54</v>
      </c>
      <c r="J27" s="1">
        <v>61.56</v>
      </c>
      <c r="K27" s="1" t="s">
        <v>44</v>
      </c>
      <c r="L27" s="1">
        <v>84.0</v>
      </c>
      <c r="M27" s="1">
        <v>84.0</v>
      </c>
    </row>
    <row r="28">
      <c r="A28" s="1" t="s">
        <v>41</v>
      </c>
      <c r="B28" s="1" t="s">
        <v>42</v>
      </c>
      <c r="C28" s="1">
        <v>128.24</v>
      </c>
      <c r="D28" s="1">
        <v>131.26</v>
      </c>
      <c r="E28" s="1">
        <v>3.02</v>
      </c>
      <c r="F28" s="1">
        <v>0.0</v>
      </c>
      <c r="G28" s="1">
        <v>3.02</v>
      </c>
      <c r="H28" s="1">
        <v>168.0</v>
      </c>
      <c r="I28" s="1">
        <v>55.69</v>
      </c>
      <c r="J28" s="1">
        <v>55.71</v>
      </c>
      <c r="K28" s="1" t="s">
        <v>44</v>
      </c>
      <c r="L28" s="1">
        <v>84.0</v>
      </c>
      <c r="M28" s="1">
        <v>84.0</v>
      </c>
    </row>
    <row r="29">
      <c r="A29" s="1" t="s">
        <v>41</v>
      </c>
      <c r="B29" s="1" t="s">
        <v>42</v>
      </c>
      <c r="C29" s="1">
        <v>131.44</v>
      </c>
      <c r="D29" s="1">
        <v>134.25</v>
      </c>
      <c r="E29" s="1">
        <v>2.8</v>
      </c>
      <c r="F29" s="1">
        <v>0.0</v>
      </c>
      <c r="G29" s="1">
        <v>2.8</v>
      </c>
      <c r="H29" s="1">
        <v>168.0</v>
      </c>
      <c r="I29" s="1">
        <v>59.98</v>
      </c>
      <c r="J29" s="1">
        <v>60.0</v>
      </c>
      <c r="K29" s="1" t="s">
        <v>44</v>
      </c>
      <c r="L29" s="1">
        <v>84.0</v>
      </c>
      <c r="M29" s="1">
        <v>84.0</v>
      </c>
    </row>
    <row r="30">
      <c r="A30" s="1" t="s">
        <v>41</v>
      </c>
      <c r="B30" s="1" t="s">
        <v>42</v>
      </c>
      <c r="C30" s="1">
        <v>134.42</v>
      </c>
      <c r="D30" s="1">
        <v>136.88</v>
      </c>
      <c r="E30" s="1">
        <v>2.45</v>
      </c>
      <c r="F30" s="1">
        <v>0.0</v>
      </c>
      <c r="G30" s="1">
        <v>2.45</v>
      </c>
      <c r="H30" s="1">
        <v>168.0</v>
      </c>
      <c r="I30" s="1">
        <v>68.5</v>
      </c>
      <c r="J30" s="1">
        <v>68.53</v>
      </c>
      <c r="K30" s="1" t="s">
        <v>44</v>
      </c>
      <c r="L30" s="1">
        <v>84.0</v>
      </c>
      <c r="M30" s="1">
        <v>84.0</v>
      </c>
    </row>
    <row r="31">
      <c r="A31" s="1" t="s">
        <v>41</v>
      </c>
      <c r="B31" s="1" t="s">
        <v>42</v>
      </c>
      <c r="C31" s="1">
        <v>137.08</v>
      </c>
      <c r="D31" s="1">
        <v>139.95</v>
      </c>
      <c r="E31" s="1">
        <v>2.87</v>
      </c>
      <c r="F31" s="1">
        <v>0.0</v>
      </c>
      <c r="G31" s="1">
        <v>2.87</v>
      </c>
      <c r="H31" s="1">
        <v>168.0</v>
      </c>
      <c r="I31" s="1">
        <v>58.54</v>
      </c>
      <c r="J31" s="1">
        <v>58.56</v>
      </c>
      <c r="K31" s="1" t="s">
        <v>44</v>
      </c>
      <c r="L31" s="1">
        <v>84.0</v>
      </c>
      <c r="M31" s="1">
        <v>84.0</v>
      </c>
    </row>
    <row r="32">
      <c r="A32" s="1" t="s">
        <v>41</v>
      </c>
      <c r="B32" s="1" t="s">
        <v>42</v>
      </c>
      <c r="C32" s="1">
        <v>140.23</v>
      </c>
      <c r="D32" s="1">
        <v>147.6</v>
      </c>
      <c r="E32" s="1">
        <v>7.36</v>
      </c>
      <c r="F32" s="1">
        <v>0.0</v>
      </c>
      <c r="G32" s="1">
        <v>7.36</v>
      </c>
      <c r="H32" s="1">
        <v>160.0</v>
      </c>
      <c r="I32" s="1">
        <v>21.73</v>
      </c>
      <c r="J32" s="1">
        <v>21.73</v>
      </c>
      <c r="K32" s="1" t="s">
        <v>43</v>
      </c>
      <c r="L32" s="1">
        <v>-160.0</v>
      </c>
      <c r="M32" s="1">
        <v>0.0</v>
      </c>
    </row>
    <row r="33">
      <c r="A33" s="1" t="s">
        <v>41</v>
      </c>
      <c r="B33" s="1" t="s">
        <v>42</v>
      </c>
      <c r="C33" s="1">
        <v>147.63</v>
      </c>
      <c r="D33" s="1">
        <v>159.22</v>
      </c>
      <c r="E33" s="1">
        <v>11.59</v>
      </c>
      <c r="F33" s="1">
        <v>0.0</v>
      </c>
      <c r="G33" s="1">
        <v>11.59</v>
      </c>
      <c r="H33" s="1">
        <v>160.0</v>
      </c>
      <c r="I33" s="1">
        <v>13.81</v>
      </c>
      <c r="J33" s="1">
        <v>13.81</v>
      </c>
      <c r="K33" s="1" t="s">
        <v>43</v>
      </c>
      <c r="L33" s="1">
        <v>-160.0</v>
      </c>
      <c r="M33" s="1">
        <v>0.0</v>
      </c>
    </row>
    <row r="34">
      <c r="A34" s="1" t="s">
        <v>41</v>
      </c>
      <c r="B34" s="1" t="s">
        <v>42</v>
      </c>
      <c r="C34" s="1">
        <v>159.23</v>
      </c>
      <c r="D34" s="1">
        <v>169.11</v>
      </c>
      <c r="E34" s="1">
        <v>9.88</v>
      </c>
      <c r="F34" s="1">
        <v>0.0</v>
      </c>
      <c r="G34" s="1">
        <v>9.88</v>
      </c>
      <c r="H34" s="1">
        <v>160.0</v>
      </c>
      <c r="I34" s="1">
        <v>16.2</v>
      </c>
      <c r="J34" s="1">
        <v>16.2</v>
      </c>
      <c r="K34" s="1" t="s">
        <v>43</v>
      </c>
      <c r="L34" s="1">
        <v>-160.0</v>
      </c>
      <c r="M34" s="1">
        <v>0.0</v>
      </c>
    </row>
    <row r="35">
      <c r="A35" s="1" t="s">
        <v>41</v>
      </c>
      <c r="B35" s="1" t="s">
        <v>42</v>
      </c>
      <c r="C35" s="1">
        <v>169.12</v>
      </c>
      <c r="D35" s="1">
        <v>176.55</v>
      </c>
      <c r="E35" s="1">
        <v>7.44</v>
      </c>
      <c r="F35" s="1">
        <v>0.0</v>
      </c>
      <c r="G35" s="1">
        <v>7.44</v>
      </c>
      <c r="H35" s="1">
        <v>160.0</v>
      </c>
      <c r="I35" s="1">
        <v>21.52</v>
      </c>
      <c r="J35" s="1">
        <v>21.52</v>
      </c>
      <c r="K35" s="1" t="s">
        <v>43</v>
      </c>
      <c r="L35" s="1">
        <v>-160.0</v>
      </c>
      <c r="M35" s="1">
        <v>0.0</v>
      </c>
    </row>
    <row r="36">
      <c r="A36" s="1" t="s">
        <v>41</v>
      </c>
      <c r="B36" s="1" t="s">
        <v>42</v>
      </c>
      <c r="C36" s="1">
        <v>176.57</v>
      </c>
      <c r="D36" s="1">
        <v>179.27</v>
      </c>
      <c r="E36" s="1">
        <v>2.7</v>
      </c>
      <c r="F36" s="1">
        <v>0.0</v>
      </c>
      <c r="G36" s="1">
        <v>2.7</v>
      </c>
      <c r="H36" s="1">
        <v>168.0</v>
      </c>
      <c r="I36" s="1">
        <v>62.3</v>
      </c>
      <c r="J36" s="1">
        <v>62.32</v>
      </c>
      <c r="K36" s="1" t="s">
        <v>44</v>
      </c>
      <c r="L36" s="1">
        <v>84.0</v>
      </c>
      <c r="M36" s="1">
        <v>84.0</v>
      </c>
    </row>
    <row r="37">
      <c r="A37" s="1" t="s">
        <v>41</v>
      </c>
      <c r="B37" s="1" t="s">
        <v>42</v>
      </c>
      <c r="C37" s="1">
        <v>179.76</v>
      </c>
      <c r="D37" s="1">
        <v>182.34</v>
      </c>
      <c r="E37" s="1">
        <v>2.58</v>
      </c>
      <c r="F37" s="1">
        <v>0.0</v>
      </c>
      <c r="G37" s="1">
        <v>2.58</v>
      </c>
      <c r="H37" s="1">
        <v>168.0</v>
      </c>
      <c r="I37" s="1">
        <v>65.03</v>
      </c>
      <c r="J37" s="1">
        <v>65.06</v>
      </c>
      <c r="K37" s="1" t="s">
        <v>44</v>
      </c>
      <c r="L37" s="1">
        <v>84.0</v>
      </c>
      <c r="M37" s="1">
        <v>84.0</v>
      </c>
    </row>
    <row r="38">
      <c r="A38" s="1" t="s">
        <v>41</v>
      </c>
      <c r="B38" s="1" t="s">
        <v>42</v>
      </c>
      <c r="C38" s="1">
        <v>182.55</v>
      </c>
      <c r="D38" s="1">
        <v>185.97</v>
      </c>
      <c r="E38" s="1">
        <v>3.42</v>
      </c>
      <c r="F38" s="1">
        <v>0.0</v>
      </c>
      <c r="G38" s="1">
        <v>3.41</v>
      </c>
      <c r="H38" s="1">
        <v>168.0</v>
      </c>
      <c r="I38" s="1">
        <v>49.19</v>
      </c>
      <c r="J38" s="1">
        <v>49.21</v>
      </c>
      <c r="K38" s="1" t="s">
        <v>44</v>
      </c>
      <c r="L38" s="1">
        <v>84.0</v>
      </c>
      <c r="M38" s="1">
        <v>84.0</v>
      </c>
    </row>
    <row r="39">
      <c r="A39" s="1" t="s">
        <v>41</v>
      </c>
      <c r="B39" s="1" t="s">
        <v>42</v>
      </c>
      <c r="C39" s="1">
        <v>186.4</v>
      </c>
      <c r="D39" s="1">
        <v>188.48</v>
      </c>
      <c r="E39" s="1">
        <v>2.08</v>
      </c>
      <c r="F39" s="1">
        <v>0.0</v>
      </c>
      <c r="G39" s="1">
        <v>2.07</v>
      </c>
      <c r="H39" s="1">
        <v>168.0</v>
      </c>
      <c r="I39" s="1">
        <v>80.93</v>
      </c>
      <c r="J39" s="1">
        <v>80.98</v>
      </c>
      <c r="K39" s="1" t="s">
        <v>44</v>
      </c>
      <c r="L39" s="1">
        <v>84.0</v>
      </c>
      <c r="M39" s="1">
        <v>84.0</v>
      </c>
    </row>
    <row r="40">
      <c r="A40" s="1" t="s">
        <v>41</v>
      </c>
      <c r="B40" s="1" t="s">
        <v>42</v>
      </c>
      <c r="C40" s="1">
        <v>188.73</v>
      </c>
      <c r="D40" s="1">
        <v>190.49</v>
      </c>
      <c r="E40" s="1">
        <v>1.76</v>
      </c>
      <c r="F40" s="1">
        <v>0.0</v>
      </c>
      <c r="G40" s="1">
        <v>1.76</v>
      </c>
      <c r="H40" s="1">
        <v>168.0</v>
      </c>
      <c r="I40" s="1">
        <v>95.64</v>
      </c>
      <c r="J40" s="1">
        <v>95.71</v>
      </c>
      <c r="K40" s="1" t="s">
        <v>44</v>
      </c>
      <c r="L40" s="1">
        <v>84.0</v>
      </c>
      <c r="M40" s="1">
        <v>84.0</v>
      </c>
    </row>
    <row r="41">
      <c r="A41" s="1" t="s">
        <v>41</v>
      </c>
      <c r="B41" s="1" t="s">
        <v>42</v>
      </c>
      <c r="C41" s="1">
        <v>190.69</v>
      </c>
      <c r="D41" s="1">
        <v>192.65</v>
      </c>
      <c r="E41" s="1">
        <v>1.96</v>
      </c>
      <c r="F41" s="1">
        <v>0.0</v>
      </c>
      <c r="G41" s="1">
        <v>1.96</v>
      </c>
      <c r="H41" s="1">
        <v>168.0</v>
      </c>
      <c r="I41" s="1">
        <v>85.67</v>
      </c>
      <c r="J41" s="1">
        <v>85.73</v>
      </c>
      <c r="K41" s="1" t="s">
        <v>44</v>
      </c>
      <c r="L41" s="1">
        <v>84.0</v>
      </c>
      <c r="M41" s="1">
        <v>84.0</v>
      </c>
    </row>
    <row r="42">
      <c r="A42" s="1" t="s">
        <v>41</v>
      </c>
      <c r="B42" s="1" t="s">
        <v>42</v>
      </c>
      <c r="C42" s="1">
        <v>192.8</v>
      </c>
      <c r="D42" s="1">
        <v>201.27</v>
      </c>
      <c r="E42" s="1">
        <v>8.47</v>
      </c>
      <c r="F42" s="1">
        <v>0.0</v>
      </c>
      <c r="G42" s="1">
        <v>8.47</v>
      </c>
      <c r="H42" s="1">
        <v>160.0</v>
      </c>
      <c r="I42" s="1">
        <v>18.9</v>
      </c>
      <c r="J42" s="1">
        <v>18.9</v>
      </c>
      <c r="K42" s="1" t="s">
        <v>43</v>
      </c>
      <c r="L42" s="1">
        <v>-160.0</v>
      </c>
      <c r="M42" s="1">
        <v>0.0</v>
      </c>
    </row>
    <row r="43">
      <c r="A43" s="1" t="s">
        <v>41</v>
      </c>
      <c r="B43" s="1" t="s">
        <v>42</v>
      </c>
      <c r="C43" s="1">
        <v>201.39</v>
      </c>
      <c r="D43" s="1">
        <v>209.67</v>
      </c>
      <c r="E43" s="1">
        <v>8.28</v>
      </c>
      <c r="F43" s="1">
        <v>0.0</v>
      </c>
      <c r="G43" s="1">
        <v>8.28</v>
      </c>
      <c r="H43" s="1">
        <v>160.0</v>
      </c>
      <c r="I43" s="1">
        <v>19.33</v>
      </c>
      <c r="J43" s="1">
        <v>19.33</v>
      </c>
      <c r="K43" s="1" t="s">
        <v>43</v>
      </c>
      <c r="L43" s="1">
        <v>-160.0</v>
      </c>
      <c r="M43" s="1">
        <v>0.0</v>
      </c>
    </row>
    <row r="44">
      <c r="A44" s="1" t="s">
        <v>41</v>
      </c>
      <c r="B44" s="1" t="s">
        <v>42</v>
      </c>
      <c r="C44" s="1">
        <v>209.71</v>
      </c>
      <c r="D44" s="1">
        <v>215.81</v>
      </c>
      <c r="E44" s="1">
        <v>6.1</v>
      </c>
      <c r="F44" s="1">
        <v>0.0</v>
      </c>
      <c r="G44" s="1">
        <v>6.1</v>
      </c>
      <c r="H44" s="1">
        <v>160.0</v>
      </c>
      <c r="I44" s="1">
        <v>26.21</v>
      </c>
      <c r="J44" s="1">
        <v>26.21</v>
      </c>
      <c r="K44" s="1" t="s">
        <v>43</v>
      </c>
      <c r="L44" s="1">
        <v>-160.0</v>
      </c>
      <c r="M44" s="1">
        <v>0.0</v>
      </c>
    </row>
    <row r="45">
      <c r="A45" s="1" t="s">
        <v>41</v>
      </c>
      <c r="B45" s="1" t="s">
        <v>42</v>
      </c>
      <c r="C45" s="1">
        <v>215.85</v>
      </c>
      <c r="D45" s="1">
        <v>223.12</v>
      </c>
      <c r="E45" s="1">
        <v>7.27</v>
      </c>
      <c r="F45" s="1">
        <v>0.0</v>
      </c>
      <c r="G45" s="1">
        <v>7.27</v>
      </c>
      <c r="H45" s="1">
        <v>160.0</v>
      </c>
      <c r="I45" s="1">
        <v>22.0</v>
      </c>
      <c r="J45" s="1">
        <v>22.0</v>
      </c>
      <c r="K45" s="1" t="s">
        <v>43</v>
      </c>
      <c r="L45" s="1">
        <v>-160.0</v>
      </c>
      <c r="M45" s="1">
        <v>0.0</v>
      </c>
    </row>
    <row r="46">
      <c r="A46" s="1" t="s">
        <v>41</v>
      </c>
      <c r="B46" s="1" t="s">
        <v>42</v>
      </c>
      <c r="C46" s="1">
        <v>223.26</v>
      </c>
      <c r="D46" s="1">
        <v>226.2</v>
      </c>
      <c r="E46" s="1">
        <v>2.94</v>
      </c>
      <c r="F46" s="1">
        <v>0.0</v>
      </c>
      <c r="G46" s="1">
        <v>2.94</v>
      </c>
      <c r="H46" s="1">
        <v>168.0</v>
      </c>
      <c r="I46" s="1">
        <v>57.1</v>
      </c>
      <c r="J46" s="1">
        <v>57.12</v>
      </c>
      <c r="K46" s="1" t="s">
        <v>44</v>
      </c>
      <c r="L46" s="1">
        <v>84.0</v>
      </c>
      <c r="M46" s="1">
        <v>84.0</v>
      </c>
    </row>
    <row r="47">
      <c r="A47" s="1" t="s">
        <v>41</v>
      </c>
      <c r="B47" s="1" t="s">
        <v>42</v>
      </c>
      <c r="C47" s="1">
        <v>226.46</v>
      </c>
      <c r="D47" s="1">
        <v>228.77</v>
      </c>
      <c r="E47" s="1">
        <v>2.31</v>
      </c>
      <c r="F47" s="1">
        <v>0.0</v>
      </c>
      <c r="G47" s="1">
        <v>2.31</v>
      </c>
      <c r="H47" s="1">
        <v>168.0</v>
      </c>
      <c r="I47" s="1">
        <v>72.74</v>
      </c>
      <c r="J47" s="1">
        <v>72.78</v>
      </c>
      <c r="K47" s="1" t="s">
        <v>44</v>
      </c>
      <c r="L47" s="1">
        <v>84.0</v>
      </c>
      <c r="M47" s="1">
        <v>84.0</v>
      </c>
    </row>
    <row r="48">
      <c r="A48" s="1" t="s">
        <v>41</v>
      </c>
      <c r="B48" s="1" t="s">
        <v>42</v>
      </c>
      <c r="C48" s="1">
        <v>228.94</v>
      </c>
      <c r="D48" s="1">
        <v>231.69</v>
      </c>
      <c r="E48" s="1">
        <v>2.75</v>
      </c>
      <c r="F48" s="1">
        <v>0.0</v>
      </c>
      <c r="G48" s="1">
        <v>2.75</v>
      </c>
      <c r="H48" s="1">
        <v>168.0</v>
      </c>
      <c r="I48" s="1">
        <v>60.99</v>
      </c>
      <c r="J48" s="1">
        <v>61.03</v>
      </c>
      <c r="K48" s="1" t="s">
        <v>44</v>
      </c>
      <c r="L48" s="1">
        <v>84.0</v>
      </c>
      <c r="M48" s="1">
        <v>84.0</v>
      </c>
    </row>
    <row r="49">
      <c r="A49" s="1" t="s">
        <v>41</v>
      </c>
      <c r="B49" s="1" t="s">
        <v>42</v>
      </c>
      <c r="C49" s="1">
        <v>231.9</v>
      </c>
      <c r="D49" s="1">
        <v>234.31</v>
      </c>
      <c r="E49" s="1">
        <v>2.41</v>
      </c>
      <c r="F49" s="1">
        <v>0.0</v>
      </c>
      <c r="G49" s="1">
        <v>2.41</v>
      </c>
      <c r="H49" s="1">
        <v>168.0</v>
      </c>
      <c r="I49" s="1">
        <v>69.73</v>
      </c>
      <c r="J49" s="1">
        <v>69.76</v>
      </c>
      <c r="K49" s="1" t="s">
        <v>44</v>
      </c>
      <c r="L49" s="1">
        <v>84.0</v>
      </c>
      <c r="M49" s="1">
        <v>84.0</v>
      </c>
    </row>
    <row r="50">
      <c r="A50" s="1" t="s">
        <v>41</v>
      </c>
      <c r="B50" s="1" t="s">
        <v>42</v>
      </c>
      <c r="C50" s="1">
        <v>234.53</v>
      </c>
      <c r="D50" s="1">
        <v>237.14</v>
      </c>
      <c r="E50" s="1">
        <v>2.62</v>
      </c>
      <c r="F50" s="1">
        <v>0.0</v>
      </c>
      <c r="G50" s="1">
        <v>2.62</v>
      </c>
      <c r="H50" s="1">
        <v>168.0</v>
      </c>
      <c r="I50" s="1">
        <v>64.21</v>
      </c>
      <c r="J50" s="1">
        <v>64.24</v>
      </c>
      <c r="K50" s="1" t="s">
        <v>44</v>
      </c>
      <c r="L50" s="1">
        <v>84.0</v>
      </c>
      <c r="M50" s="1">
        <v>84.0</v>
      </c>
    </row>
    <row r="51">
      <c r="A51" s="1" t="s">
        <v>41</v>
      </c>
      <c r="B51" s="1" t="s">
        <v>42</v>
      </c>
      <c r="C51" s="1">
        <v>237.4</v>
      </c>
      <c r="D51" s="1">
        <v>240.62</v>
      </c>
      <c r="E51" s="1">
        <v>3.21</v>
      </c>
      <c r="F51" s="1">
        <v>0.0</v>
      </c>
      <c r="G51" s="1">
        <v>3.21</v>
      </c>
      <c r="H51" s="1">
        <v>168.0</v>
      </c>
      <c r="I51" s="1">
        <v>52.26</v>
      </c>
      <c r="J51" s="1">
        <v>52.28</v>
      </c>
      <c r="K51" s="1" t="s">
        <v>44</v>
      </c>
      <c r="L51" s="1">
        <v>84.0</v>
      </c>
      <c r="M51" s="1">
        <v>84.0</v>
      </c>
    </row>
    <row r="52">
      <c r="A52" s="1" t="s">
        <v>41</v>
      </c>
      <c r="B52" s="1" t="s">
        <v>42</v>
      </c>
      <c r="C52" s="1">
        <v>240.86</v>
      </c>
      <c r="D52" s="1">
        <v>249.34</v>
      </c>
      <c r="E52" s="1">
        <v>8.47</v>
      </c>
      <c r="F52" s="1">
        <v>0.0</v>
      </c>
      <c r="G52" s="1">
        <v>8.47</v>
      </c>
      <c r="H52" s="1">
        <v>160.0</v>
      </c>
      <c r="I52" s="1">
        <v>18.88</v>
      </c>
      <c r="J52" s="1">
        <v>18.88</v>
      </c>
      <c r="K52" s="1" t="s">
        <v>43</v>
      </c>
      <c r="L52" s="1">
        <v>-160.0</v>
      </c>
      <c r="M52" s="1">
        <v>0.0</v>
      </c>
    </row>
    <row r="53">
      <c r="A53" s="1" t="s">
        <v>41</v>
      </c>
      <c r="B53" s="1" t="s">
        <v>42</v>
      </c>
      <c r="C53" s="1">
        <v>249.37</v>
      </c>
      <c r="D53" s="1">
        <v>256.43</v>
      </c>
      <c r="E53" s="1">
        <v>7.06</v>
      </c>
      <c r="F53" s="1">
        <v>0.0</v>
      </c>
      <c r="G53" s="1">
        <v>7.06</v>
      </c>
      <c r="H53" s="1">
        <v>160.0</v>
      </c>
      <c r="I53" s="1">
        <v>22.65</v>
      </c>
      <c r="J53" s="1">
        <v>22.65</v>
      </c>
      <c r="K53" s="1" t="s">
        <v>43</v>
      </c>
      <c r="L53" s="1">
        <v>-160.0</v>
      </c>
      <c r="M53" s="1">
        <v>0.0</v>
      </c>
    </row>
    <row r="54">
      <c r="A54" s="1" t="s">
        <v>41</v>
      </c>
      <c r="B54" s="1" t="s">
        <v>42</v>
      </c>
      <c r="C54" s="1">
        <v>256.48</v>
      </c>
      <c r="D54" s="1">
        <v>262.4</v>
      </c>
      <c r="E54" s="1">
        <v>5.92</v>
      </c>
      <c r="F54" s="1">
        <v>0.0</v>
      </c>
      <c r="G54" s="1">
        <v>5.92</v>
      </c>
      <c r="H54" s="1">
        <v>160.0</v>
      </c>
      <c r="I54" s="1">
        <v>27.02</v>
      </c>
      <c r="J54" s="1">
        <v>27.02</v>
      </c>
      <c r="K54" s="1" t="s">
        <v>43</v>
      </c>
      <c r="L54" s="1">
        <v>-160.0</v>
      </c>
      <c r="M54" s="1">
        <v>0.0</v>
      </c>
    </row>
    <row r="55">
      <c r="A55" s="1" t="s">
        <v>41</v>
      </c>
      <c r="B55" s="1" t="s">
        <v>42</v>
      </c>
      <c r="C55" s="1">
        <v>262.51</v>
      </c>
      <c r="D55" s="1">
        <v>269.7</v>
      </c>
      <c r="E55" s="1">
        <v>7.2</v>
      </c>
      <c r="F55" s="1">
        <v>0.0</v>
      </c>
      <c r="G55" s="1">
        <v>7.2</v>
      </c>
      <c r="H55" s="1">
        <v>160.0</v>
      </c>
      <c r="I55" s="1">
        <v>22.23</v>
      </c>
      <c r="J55" s="1">
        <v>22.23</v>
      </c>
      <c r="K55" s="1" t="s">
        <v>43</v>
      </c>
      <c r="L55" s="1">
        <v>-160.0</v>
      </c>
      <c r="M55" s="1">
        <v>0.0</v>
      </c>
    </row>
    <row r="56">
      <c r="A56" s="1" t="s">
        <v>41</v>
      </c>
      <c r="B56" s="1" t="s">
        <v>42</v>
      </c>
      <c r="C56" s="1">
        <v>269.84</v>
      </c>
      <c r="D56" s="1">
        <v>271.93</v>
      </c>
      <c r="E56" s="1">
        <v>2.09</v>
      </c>
      <c r="F56" s="1">
        <v>0.0</v>
      </c>
      <c r="G56" s="1">
        <v>2.09</v>
      </c>
      <c r="H56" s="1">
        <v>168.0</v>
      </c>
      <c r="I56" s="1">
        <v>80.52</v>
      </c>
      <c r="J56" s="1">
        <v>80.56</v>
      </c>
      <c r="K56" s="1" t="s">
        <v>44</v>
      </c>
      <c r="L56" s="1">
        <v>84.0</v>
      </c>
      <c r="M56" s="1">
        <v>84.0</v>
      </c>
    </row>
    <row r="57">
      <c r="A57" s="1" t="s">
        <v>41</v>
      </c>
      <c r="B57" s="1" t="s">
        <v>42</v>
      </c>
      <c r="C57" s="1">
        <v>272.43</v>
      </c>
      <c r="D57" s="1">
        <v>276.09</v>
      </c>
      <c r="E57" s="1">
        <v>3.66</v>
      </c>
      <c r="F57" s="1">
        <v>0.0</v>
      </c>
      <c r="G57" s="1">
        <v>3.66</v>
      </c>
      <c r="H57" s="1">
        <v>168.0</v>
      </c>
      <c r="I57" s="1">
        <v>45.91</v>
      </c>
      <c r="J57" s="1">
        <v>45.93</v>
      </c>
      <c r="K57" s="1" t="s">
        <v>44</v>
      </c>
      <c r="L57" s="1">
        <v>84.0</v>
      </c>
      <c r="M57" s="1">
        <v>84.0</v>
      </c>
    </row>
    <row r="58">
      <c r="A58" s="1" t="s">
        <v>41</v>
      </c>
      <c r="B58" s="1" t="s">
        <v>42</v>
      </c>
      <c r="C58" s="1">
        <v>276.37</v>
      </c>
      <c r="D58" s="1">
        <v>280.21</v>
      </c>
      <c r="E58" s="1">
        <v>3.84</v>
      </c>
      <c r="F58" s="1">
        <v>0.0</v>
      </c>
      <c r="G58" s="1">
        <v>3.84</v>
      </c>
      <c r="H58" s="1">
        <v>168.0</v>
      </c>
      <c r="I58" s="1">
        <v>43.72</v>
      </c>
      <c r="J58" s="1">
        <v>43.74</v>
      </c>
      <c r="K58" s="1" t="s">
        <v>44</v>
      </c>
      <c r="L58" s="1">
        <v>84.0</v>
      </c>
      <c r="M58" s="1">
        <v>84.0</v>
      </c>
    </row>
    <row r="59">
      <c r="A59" s="1" t="s">
        <v>41</v>
      </c>
      <c r="B59" s="1" t="s">
        <v>42</v>
      </c>
      <c r="C59" s="1">
        <v>280.95</v>
      </c>
      <c r="D59" s="1">
        <v>283.08</v>
      </c>
      <c r="E59" s="1">
        <v>2.14</v>
      </c>
      <c r="F59" s="1">
        <v>0.0</v>
      </c>
      <c r="G59" s="1">
        <v>2.14</v>
      </c>
      <c r="H59" s="1">
        <v>168.0</v>
      </c>
      <c r="I59" s="1">
        <v>78.63</v>
      </c>
      <c r="J59" s="1">
        <v>78.66</v>
      </c>
      <c r="K59" s="1" t="s">
        <v>44</v>
      </c>
      <c r="L59" s="1">
        <v>84.0</v>
      </c>
      <c r="M59" s="1">
        <v>84.0</v>
      </c>
    </row>
    <row r="60">
      <c r="A60" s="1" t="s">
        <v>41</v>
      </c>
      <c r="B60" s="1" t="s">
        <v>42</v>
      </c>
      <c r="C60" s="1">
        <v>283.35</v>
      </c>
      <c r="D60" s="1">
        <v>285.42</v>
      </c>
      <c r="E60" s="1">
        <v>2.08</v>
      </c>
      <c r="F60" s="1">
        <v>0.0</v>
      </c>
      <c r="G60" s="1">
        <v>2.08</v>
      </c>
      <c r="H60" s="1">
        <v>168.0</v>
      </c>
      <c r="I60" s="1">
        <v>80.92</v>
      </c>
      <c r="J60" s="1">
        <v>80.95</v>
      </c>
      <c r="K60" s="1" t="s">
        <v>44</v>
      </c>
      <c r="L60" s="1">
        <v>84.0</v>
      </c>
      <c r="M60" s="1">
        <v>84.0</v>
      </c>
    </row>
    <row r="61">
      <c r="A61" s="1" t="s">
        <v>41</v>
      </c>
      <c r="B61" s="1" t="s">
        <v>42</v>
      </c>
      <c r="C61" s="1">
        <v>285.61</v>
      </c>
      <c r="D61" s="1">
        <v>288.04</v>
      </c>
      <c r="E61" s="1">
        <v>2.43</v>
      </c>
      <c r="F61" s="1">
        <v>0.0</v>
      </c>
      <c r="G61" s="1">
        <v>2.43</v>
      </c>
      <c r="H61" s="1">
        <v>168.0</v>
      </c>
      <c r="I61" s="1">
        <v>69.18</v>
      </c>
      <c r="J61" s="1">
        <v>69.21</v>
      </c>
      <c r="K61" s="1" t="s">
        <v>44</v>
      </c>
      <c r="L61" s="1">
        <v>84.0</v>
      </c>
      <c r="M61" s="1">
        <v>84.0</v>
      </c>
    </row>
    <row r="62">
      <c r="A62" s="1" t="s">
        <v>41</v>
      </c>
      <c r="B62" s="1" t="s">
        <v>42</v>
      </c>
      <c r="C62" s="1">
        <v>288.26</v>
      </c>
      <c r="D62" s="1">
        <v>295.16</v>
      </c>
      <c r="E62" s="1">
        <v>6.9</v>
      </c>
      <c r="F62" s="1">
        <v>0.0</v>
      </c>
      <c r="G62" s="1">
        <v>6.9</v>
      </c>
      <c r="H62" s="1">
        <v>160.0</v>
      </c>
      <c r="I62" s="1">
        <v>23.19</v>
      </c>
      <c r="J62" s="1">
        <v>23.19</v>
      </c>
      <c r="K62" s="1" t="s">
        <v>43</v>
      </c>
      <c r="L62" s="1">
        <v>-160.0</v>
      </c>
      <c r="M62" s="1">
        <v>0.0</v>
      </c>
    </row>
    <row r="63">
      <c r="A63" s="1" t="s">
        <v>41</v>
      </c>
      <c r="B63" s="1" t="s">
        <v>42</v>
      </c>
      <c r="C63" s="1">
        <v>295.32</v>
      </c>
      <c r="D63" s="1">
        <v>302.11</v>
      </c>
      <c r="E63" s="1">
        <v>6.8</v>
      </c>
      <c r="F63" s="1">
        <v>0.0</v>
      </c>
      <c r="G63" s="1">
        <v>6.8</v>
      </c>
      <c r="H63" s="1">
        <v>160.0</v>
      </c>
      <c r="I63" s="1">
        <v>23.54</v>
      </c>
      <c r="J63" s="1">
        <v>23.54</v>
      </c>
      <c r="K63" s="1" t="s">
        <v>43</v>
      </c>
      <c r="L63" s="1">
        <v>-160.0</v>
      </c>
      <c r="M63" s="1">
        <v>0.0</v>
      </c>
    </row>
    <row r="64">
      <c r="A64" s="1" t="s">
        <v>41</v>
      </c>
      <c r="B64" s="1" t="s">
        <v>42</v>
      </c>
      <c r="C64" s="1">
        <v>302.33</v>
      </c>
      <c r="D64" s="1">
        <v>308.19</v>
      </c>
      <c r="E64" s="1">
        <v>5.87</v>
      </c>
      <c r="F64" s="1">
        <v>0.0</v>
      </c>
      <c r="G64" s="1">
        <v>5.87</v>
      </c>
      <c r="H64" s="1">
        <v>160.0</v>
      </c>
      <c r="I64" s="1">
        <v>27.27</v>
      </c>
      <c r="J64" s="1">
        <v>27.27</v>
      </c>
      <c r="K64" s="1" t="s">
        <v>43</v>
      </c>
      <c r="L64" s="1">
        <v>-160.0</v>
      </c>
      <c r="M64" s="1">
        <v>0.0</v>
      </c>
    </row>
    <row r="65">
      <c r="A65" s="1" t="s">
        <v>41</v>
      </c>
      <c r="B65" s="1" t="s">
        <v>42</v>
      </c>
      <c r="C65" s="1">
        <v>308.28</v>
      </c>
      <c r="D65" s="1">
        <v>316.71</v>
      </c>
      <c r="E65" s="1">
        <v>8.43</v>
      </c>
      <c r="F65" s="1">
        <v>0.0</v>
      </c>
      <c r="G65" s="1">
        <v>8.43</v>
      </c>
      <c r="H65" s="1">
        <v>160.0</v>
      </c>
      <c r="I65" s="1">
        <v>18.97</v>
      </c>
      <c r="J65" s="1">
        <v>18.97</v>
      </c>
      <c r="K65" s="1" t="s">
        <v>43</v>
      </c>
      <c r="L65" s="1">
        <v>-160.0</v>
      </c>
      <c r="M65" s="1">
        <v>0.0</v>
      </c>
    </row>
    <row r="66">
      <c r="A66" s="1" t="s">
        <v>41</v>
      </c>
      <c r="B66" s="1" t="s">
        <v>42</v>
      </c>
      <c r="C66" s="1">
        <v>316.73</v>
      </c>
      <c r="D66" s="1">
        <v>319.01</v>
      </c>
      <c r="E66" s="1">
        <v>2.27</v>
      </c>
      <c r="F66" s="1">
        <v>0.0</v>
      </c>
      <c r="G66" s="1">
        <v>2.27</v>
      </c>
      <c r="H66" s="1">
        <v>168.0</v>
      </c>
      <c r="I66" s="1">
        <v>73.93</v>
      </c>
      <c r="J66" s="1">
        <v>73.96</v>
      </c>
      <c r="K66" s="1" t="s">
        <v>44</v>
      </c>
      <c r="L66" s="1">
        <v>84.0</v>
      </c>
      <c r="M66" s="1">
        <v>84.0</v>
      </c>
    </row>
    <row r="67">
      <c r="A67" s="1" t="s">
        <v>41</v>
      </c>
      <c r="B67" s="1" t="s">
        <v>42</v>
      </c>
      <c r="C67" s="1">
        <v>319.52</v>
      </c>
      <c r="D67" s="1">
        <v>322.26</v>
      </c>
      <c r="E67" s="1">
        <v>2.74</v>
      </c>
      <c r="F67" s="1">
        <v>0.0</v>
      </c>
      <c r="G67" s="1">
        <v>2.74</v>
      </c>
      <c r="H67" s="1">
        <v>168.0</v>
      </c>
      <c r="I67" s="1">
        <v>61.35</v>
      </c>
      <c r="J67" s="1">
        <v>61.37</v>
      </c>
      <c r="K67" s="1" t="s">
        <v>44</v>
      </c>
      <c r="L67" s="1">
        <v>84.0</v>
      </c>
      <c r="M67" s="1">
        <v>84.0</v>
      </c>
    </row>
    <row r="68">
      <c r="A68" s="1" t="s">
        <v>41</v>
      </c>
      <c r="B68" s="1" t="s">
        <v>42</v>
      </c>
      <c r="C68" s="1">
        <v>322.4</v>
      </c>
      <c r="D68" s="1">
        <v>324.96</v>
      </c>
      <c r="E68" s="1">
        <v>2.55</v>
      </c>
      <c r="F68" s="1">
        <v>0.0</v>
      </c>
      <c r="G68" s="1">
        <v>2.55</v>
      </c>
      <c r="H68" s="1">
        <v>168.0</v>
      </c>
      <c r="I68" s="1">
        <v>65.82</v>
      </c>
      <c r="J68" s="1">
        <v>65.84</v>
      </c>
      <c r="K68" s="1" t="s">
        <v>44</v>
      </c>
      <c r="L68" s="1">
        <v>84.0</v>
      </c>
      <c r="M68" s="1">
        <v>84.0</v>
      </c>
    </row>
    <row r="69">
      <c r="A69" s="1" t="s">
        <v>41</v>
      </c>
      <c r="B69" s="1" t="s">
        <v>42</v>
      </c>
      <c r="C69" s="1">
        <v>325.39</v>
      </c>
      <c r="D69" s="1">
        <v>328.74</v>
      </c>
      <c r="E69" s="1">
        <v>3.36</v>
      </c>
      <c r="F69" s="1">
        <v>0.0</v>
      </c>
      <c r="G69" s="1">
        <v>3.36</v>
      </c>
      <c r="H69" s="1">
        <v>168.0</v>
      </c>
      <c r="I69" s="1">
        <v>50.06</v>
      </c>
      <c r="J69" s="1">
        <v>50.07</v>
      </c>
      <c r="K69" s="1" t="s">
        <v>44</v>
      </c>
      <c r="L69" s="1">
        <v>84.0</v>
      </c>
      <c r="M69" s="1">
        <v>84.0</v>
      </c>
    </row>
    <row r="70">
      <c r="A70" s="1" t="s">
        <v>41</v>
      </c>
      <c r="B70" s="1" t="s">
        <v>42</v>
      </c>
      <c r="C70" s="1">
        <v>329.01</v>
      </c>
      <c r="D70" s="1">
        <v>331.17</v>
      </c>
      <c r="E70" s="1">
        <v>2.15</v>
      </c>
      <c r="F70" s="1">
        <v>0.0</v>
      </c>
      <c r="G70" s="1">
        <v>2.15</v>
      </c>
      <c r="H70" s="1">
        <v>168.0</v>
      </c>
      <c r="I70" s="1">
        <v>78.07</v>
      </c>
      <c r="J70" s="1">
        <v>78.1</v>
      </c>
      <c r="K70" s="1" t="s">
        <v>44</v>
      </c>
      <c r="L70" s="1">
        <v>84.0</v>
      </c>
      <c r="M70" s="1">
        <v>84.0</v>
      </c>
    </row>
    <row r="71">
      <c r="A71" s="1" t="s">
        <v>41</v>
      </c>
      <c r="B71" s="1" t="s">
        <v>42</v>
      </c>
      <c r="C71" s="1">
        <v>331.62</v>
      </c>
      <c r="D71" s="1">
        <v>336.13</v>
      </c>
      <c r="E71" s="1">
        <v>4.51</v>
      </c>
      <c r="F71" s="1">
        <v>0.0</v>
      </c>
      <c r="G71" s="1">
        <v>4.51</v>
      </c>
      <c r="H71" s="1">
        <v>168.0</v>
      </c>
      <c r="I71" s="1">
        <v>37.26</v>
      </c>
      <c r="J71" s="1">
        <v>37.27</v>
      </c>
      <c r="K71" s="1" t="s">
        <v>44</v>
      </c>
      <c r="L71" s="1">
        <v>84.0</v>
      </c>
      <c r="M71" s="1">
        <v>84.0</v>
      </c>
    </row>
    <row r="72">
      <c r="A72" s="1" t="s">
        <v>41</v>
      </c>
      <c r="B72" s="1" t="s">
        <v>42</v>
      </c>
      <c r="C72" s="1">
        <v>336.32</v>
      </c>
      <c r="D72" s="1">
        <v>343.74</v>
      </c>
      <c r="E72" s="1">
        <v>7.42</v>
      </c>
      <c r="F72" s="1">
        <v>0.0</v>
      </c>
      <c r="G72" s="1">
        <v>7.42</v>
      </c>
      <c r="H72" s="1">
        <v>160.0</v>
      </c>
      <c r="I72" s="1">
        <v>21.55</v>
      </c>
      <c r="J72" s="1">
        <v>21.55</v>
      </c>
      <c r="K72" s="1" t="s">
        <v>43</v>
      </c>
      <c r="L72" s="1">
        <v>-160.0</v>
      </c>
      <c r="M72" s="1">
        <v>0.0</v>
      </c>
    </row>
    <row r="73">
      <c r="A73" s="1" t="s">
        <v>41</v>
      </c>
      <c r="B73" s="1" t="s">
        <v>42</v>
      </c>
      <c r="C73" s="1">
        <v>343.77</v>
      </c>
      <c r="D73" s="1">
        <v>352.14</v>
      </c>
      <c r="E73" s="1">
        <v>8.37</v>
      </c>
      <c r="F73" s="1">
        <v>0.0</v>
      </c>
      <c r="G73" s="1">
        <v>8.37</v>
      </c>
      <c r="H73" s="1">
        <v>160.0</v>
      </c>
      <c r="I73" s="1">
        <v>19.11</v>
      </c>
      <c r="J73" s="1">
        <v>19.11</v>
      </c>
      <c r="K73" s="1" t="s">
        <v>43</v>
      </c>
      <c r="L73" s="1">
        <v>-160.0</v>
      </c>
      <c r="M73" s="1">
        <v>0.0</v>
      </c>
    </row>
    <row r="74">
      <c r="A74" s="1" t="s">
        <v>41</v>
      </c>
      <c r="B74" s="1" t="s">
        <v>42</v>
      </c>
      <c r="C74" s="1">
        <v>352.14</v>
      </c>
      <c r="D74" s="1">
        <v>360.48</v>
      </c>
      <c r="E74" s="1">
        <v>8.34</v>
      </c>
      <c r="F74" s="1">
        <v>0.0</v>
      </c>
      <c r="G74" s="1">
        <v>8.34</v>
      </c>
      <c r="H74" s="1">
        <v>160.0</v>
      </c>
      <c r="I74" s="1">
        <v>19.18</v>
      </c>
      <c r="J74" s="1">
        <v>19.18</v>
      </c>
      <c r="K74" s="1" t="s">
        <v>43</v>
      </c>
      <c r="L74" s="1">
        <v>-160.0</v>
      </c>
      <c r="M74" s="1">
        <v>0.0</v>
      </c>
    </row>
    <row r="75">
      <c r="A75" s="1" t="s">
        <v>41</v>
      </c>
      <c r="B75" s="1" t="s">
        <v>42</v>
      </c>
      <c r="C75" s="1">
        <v>360.51</v>
      </c>
      <c r="D75" s="1">
        <v>365.72</v>
      </c>
      <c r="E75" s="1">
        <v>5.21</v>
      </c>
      <c r="F75" s="1">
        <v>0.0</v>
      </c>
      <c r="G75" s="1">
        <v>5.21</v>
      </c>
      <c r="H75" s="1">
        <v>160.0</v>
      </c>
      <c r="I75" s="1">
        <v>30.71</v>
      </c>
      <c r="J75" s="1">
        <v>30.71</v>
      </c>
      <c r="K75" s="1" t="s">
        <v>43</v>
      </c>
      <c r="L75" s="1">
        <v>-160.0</v>
      </c>
      <c r="M75" s="1">
        <v>0.0</v>
      </c>
    </row>
    <row r="76">
      <c r="A76" s="1" t="s">
        <v>41</v>
      </c>
      <c r="B76" s="1" t="s">
        <v>42</v>
      </c>
      <c r="C76" s="1">
        <v>365.75</v>
      </c>
      <c r="D76" s="1">
        <v>368.44</v>
      </c>
      <c r="E76" s="1">
        <v>2.68</v>
      </c>
      <c r="F76" s="1">
        <v>0.0</v>
      </c>
      <c r="G76" s="1">
        <v>2.68</v>
      </c>
      <c r="H76" s="1">
        <v>168.0</v>
      </c>
      <c r="I76" s="1">
        <v>62.6</v>
      </c>
      <c r="J76" s="1">
        <v>62.62</v>
      </c>
      <c r="K76" s="1" t="s">
        <v>44</v>
      </c>
      <c r="L76" s="1">
        <v>84.0</v>
      </c>
      <c r="M76" s="1">
        <v>84.0</v>
      </c>
    </row>
    <row r="77">
      <c r="A77" s="1" t="s">
        <v>41</v>
      </c>
      <c r="B77" s="1" t="s">
        <v>42</v>
      </c>
      <c r="C77" s="1">
        <v>368.79</v>
      </c>
      <c r="D77" s="1">
        <v>371.37</v>
      </c>
      <c r="E77" s="1">
        <v>2.58</v>
      </c>
      <c r="F77" s="1">
        <v>0.0</v>
      </c>
      <c r="G77" s="1">
        <v>2.58</v>
      </c>
      <c r="H77" s="1">
        <v>168.0</v>
      </c>
      <c r="I77" s="1">
        <v>65.2</v>
      </c>
      <c r="J77" s="1">
        <v>65.22</v>
      </c>
      <c r="K77" s="1" t="s">
        <v>44</v>
      </c>
      <c r="L77" s="1">
        <v>84.0</v>
      </c>
      <c r="M77" s="1">
        <v>84.0</v>
      </c>
    </row>
    <row r="78">
      <c r="A78" s="1" t="s">
        <v>41</v>
      </c>
      <c r="B78" s="1" t="s">
        <v>42</v>
      </c>
      <c r="C78" s="1">
        <v>371.67</v>
      </c>
      <c r="D78" s="1">
        <v>374.39</v>
      </c>
      <c r="E78" s="1">
        <v>2.72</v>
      </c>
      <c r="F78" s="1">
        <v>0.0</v>
      </c>
      <c r="G78" s="1">
        <v>2.72</v>
      </c>
      <c r="H78" s="1">
        <v>168.0</v>
      </c>
      <c r="I78" s="1">
        <v>61.75</v>
      </c>
      <c r="J78" s="1">
        <v>61.77</v>
      </c>
      <c r="K78" s="1" t="s">
        <v>44</v>
      </c>
      <c r="L78" s="1">
        <v>84.0</v>
      </c>
      <c r="M78" s="1">
        <v>84.0</v>
      </c>
    </row>
    <row r="79">
      <c r="A79" s="1" t="s">
        <v>41</v>
      </c>
      <c r="B79" s="1" t="s">
        <v>42</v>
      </c>
      <c r="C79" s="1">
        <v>374.68</v>
      </c>
      <c r="D79" s="1">
        <v>376.91</v>
      </c>
      <c r="E79" s="1">
        <v>2.24</v>
      </c>
      <c r="F79" s="1">
        <v>0.0</v>
      </c>
      <c r="G79" s="1">
        <v>2.23</v>
      </c>
      <c r="H79" s="1">
        <v>168.0</v>
      </c>
      <c r="I79" s="1">
        <v>75.15</v>
      </c>
      <c r="J79" s="1">
        <v>75.18</v>
      </c>
      <c r="K79" s="1" t="s">
        <v>44</v>
      </c>
      <c r="L79" s="1">
        <v>84.0</v>
      </c>
      <c r="M79" s="1">
        <v>84.0</v>
      </c>
    </row>
    <row r="80">
      <c r="A80" s="1" t="s">
        <v>41</v>
      </c>
      <c r="B80" s="1" t="s">
        <v>42</v>
      </c>
      <c r="C80" s="1">
        <v>377.21</v>
      </c>
      <c r="D80" s="1">
        <v>379.69</v>
      </c>
      <c r="E80" s="1">
        <v>2.48</v>
      </c>
      <c r="F80" s="1">
        <v>0.0</v>
      </c>
      <c r="G80" s="1">
        <v>2.48</v>
      </c>
      <c r="H80" s="1">
        <v>168.0</v>
      </c>
      <c r="I80" s="1">
        <v>67.73</v>
      </c>
      <c r="J80" s="1">
        <v>67.76</v>
      </c>
      <c r="K80" s="1" t="s">
        <v>44</v>
      </c>
      <c r="L80" s="1">
        <v>84.0</v>
      </c>
      <c r="M80" s="1">
        <v>84.0</v>
      </c>
    </row>
    <row r="81">
      <c r="A81" s="1" t="s">
        <v>41</v>
      </c>
      <c r="B81" s="1" t="s">
        <v>42</v>
      </c>
      <c r="C81" s="1">
        <v>380.0</v>
      </c>
      <c r="D81" s="1">
        <v>382.92</v>
      </c>
      <c r="E81" s="1">
        <v>2.92</v>
      </c>
      <c r="F81" s="1">
        <v>0.0</v>
      </c>
      <c r="G81" s="1">
        <v>2.92</v>
      </c>
      <c r="H81" s="1">
        <v>168.0</v>
      </c>
      <c r="I81" s="1">
        <v>57.57</v>
      </c>
      <c r="J81" s="1">
        <v>57.59</v>
      </c>
      <c r="K81" s="1" t="s">
        <v>44</v>
      </c>
      <c r="L81" s="1">
        <v>84.0</v>
      </c>
      <c r="M81" s="1">
        <v>84.0</v>
      </c>
    </row>
    <row r="82">
      <c r="A82" s="1" t="s">
        <v>41</v>
      </c>
      <c r="B82" s="1" t="s">
        <v>42</v>
      </c>
      <c r="C82" s="1">
        <v>383.2</v>
      </c>
      <c r="D82" s="1">
        <v>392.58</v>
      </c>
      <c r="E82" s="1">
        <v>9.38</v>
      </c>
      <c r="F82" s="1">
        <v>0.0</v>
      </c>
      <c r="G82" s="1">
        <v>9.38</v>
      </c>
      <c r="H82" s="1">
        <v>160.0</v>
      </c>
      <c r="I82" s="1">
        <v>17.05</v>
      </c>
      <c r="J82" s="1">
        <v>17.05</v>
      </c>
      <c r="K82" s="1" t="s">
        <v>43</v>
      </c>
      <c r="L82" s="1">
        <v>-160.0</v>
      </c>
      <c r="M82" s="1">
        <v>0.0</v>
      </c>
    </row>
    <row r="83">
      <c r="A83" s="1" t="s">
        <v>41</v>
      </c>
      <c r="B83" s="1" t="s">
        <v>42</v>
      </c>
      <c r="C83" s="1">
        <v>392.94</v>
      </c>
      <c r="D83" s="1">
        <v>399.65</v>
      </c>
      <c r="E83" s="1">
        <v>6.71</v>
      </c>
      <c r="F83" s="1">
        <v>0.0</v>
      </c>
      <c r="G83" s="1">
        <v>6.71</v>
      </c>
      <c r="H83" s="1">
        <v>160.0</v>
      </c>
      <c r="I83" s="1">
        <v>23.86</v>
      </c>
      <c r="J83" s="1">
        <v>23.86</v>
      </c>
      <c r="K83" s="1" t="s">
        <v>43</v>
      </c>
      <c r="L83" s="1">
        <v>-160.0</v>
      </c>
      <c r="M83" s="1">
        <v>0.0</v>
      </c>
    </row>
    <row r="84">
      <c r="A84" s="1" t="s">
        <v>41</v>
      </c>
      <c r="B84" s="1" t="s">
        <v>42</v>
      </c>
      <c r="C84" s="1">
        <v>399.69</v>
      </c>
      <c r="D84" s="1">
        <v>408.76</v>
      </c>
      <c r="E84" s="1">
        <v>9.06</v>
      </c>
      <c r="F84" s="1">
        <v>0.0</v>
      </c>
      <c r="G84" s="1">
        <v>9.06</v>
      </c>
      <c r="H84" s="1">
        <v>160.0</v>
      </c>
      <c r="I84" s="1">
        <v>17.65</v>
      </c>
      <c r="J84" s="1">
        <v>17.65</v>
      </c>
      <c r="K84" s="1" t="s">
        <v>43</v>
      </c>
      <c r="L84" s="1">
        <v>-160.0</v>
      </c>
      <c r="M84" s="1">
        <v>0.0</v>
      </c>
    </row>
    <row r="85">
      <c r="A85" s="1" t="s">
        <v>41</v>
      </c>
      <c r="B85" s="1" t="s">
        <v>42</v>
      </c>
      <c r="C85" s="1">
        <v>409.08</v>
      </c>
      <c r="D85" s="1">
        <v>416.09</v>
      </c>
      <c r="E85" s="1">
        <v>7.02</v>
      </c>
      <c r="F85" s="1">
        <v>0.0</v>
      </c>
      <c r="G85" s="1">
        <v>7.02</v>
      </c>
      <c r="H85" s="1">
        <v>160.0</v>
      </c>
      <c r="I85" s="1">
        <v>22.81</v>
      </c>
      <c r="J85" s="1">
        <v>22.81</v>
      </c>
      <c r="K85" s="1" t="s">
        <v>43</v>
      </c>
      <c r="L85" s="1">
        <v>-160.0</v>
      </c>
      <c r="M85" s="1">
        <v>0.0</v>
      </c>
    </row>
    <row r="86">
      <c r="A86" s="1" t="s">
        <v>41</v>
      </c>
      <c r="B86" s="1" t="s">
        <v>42</v>
      </c>
      <c r="C86" s="1">
        <v>416.15</v>
      </c>
      <c r="D86" s="1">
        <v>418.55</v>
      </c>
      <c r="E86" s="1">
        <v>2.4</v>
      </c>
      <c r="F86" s="1">
        <v>0.0</v>
      </c>
      <c r="G86" s="1">
        <v>2.4</v>
      </c>
      <c r="H86" s="1">
        <v>168.0</v>
      </c>
      <c r="I86" s="1">
        <v>70.09</v>
      </c>
      <c r="J86" s="1">
        <v>70.12</v>
      </c>
      <c r="K86" s="1" t="s">
        <v>44</v>
      </c>
      <c r="L86" s="1">
        <v>84.0</v>
      </c>
      <c r="M86" s="1">
        <v>84.0</v>
      </c>
    </row>
    <row r="87">
      <c r="A87" s="1" t="s">
        <v>41</v>
      </c>
      <c r="B87" s="1" t="s">
        <v>42</v>
      </c>
      <c r="C87" s="1">
        <v>418.84</v>
      </c>
      <c r="D87" s="1">
        <v>422.19</v>
      </c>
      <c r="E87" s="1">
        <v>3.36</v>
      </c>
      <c r="F87" s="1">
        <v>0.0</v>
      </c>
      <c r="G87" s="1">
        <v>3.35</v>
      </c>
      <c r="H87" s="1">
        <v>168.0</v>
      </c>
      <c r="I87" s="1">
        <v>50.07</v>
      </c>
      <c r="J87" s="1">
        <v>50.08</v>
      </c>
      <c r="K87" s="1" t="s">
        <v>44</v>
      </c>
      <c r="L87" s="1">
        <v>84.0</v>
      </c>
      <c r="M87" s="1">
        <v>84.0</v>
      </c>
    </row>
    <row r="88">
      <c r="A88" s="1" t="s">
        <v>41</v>
      </c>
      <c r="B88" s="1" t="s">
        <v>42</v>
      </c>
      <c r="C88" s="1">
        <v>422.45</v>
      </c>
      <c r="D88" s="1">
        <v>424.99</v>
      </c>
      <c r="E88" s="1">
        <v>2.54</v>
      </c>
      <c r="F88" s="1">
        <v>0.0</v>
      </c>
      <c r="G88" s="1">
        <v>2.54</v>
      </c>
      <c r="H88" s="1">
        <v>168.0</v>
      </c>
      <c r="I88" s="1">
        <v>66.13</v>
      </c>
      <c r="J88" s="1">
        <v>66.16</v>
      </c>
      <c r="K88" s="1" t="s">
        <v>44</v>
      </c>
      <c r="L88" s="1">
        <v>84.0</v>
      </c>
      <c r="M88" s="1">
        <v>84.0</v>
      </c>
    </row>
    <row r="89">
      <c r="A89" s="1" t="s">
        <v>41</v>
      </c>
      <c r="B89" s="1" t="s">
        <v>42</v>
      </c>
      <c r="C89" s="1">
        <v>425.59</v>
      </c>
      <c r="D89" s="1">
        <v>427.67</v>
      </c>
      <c r="E89" s="1">
        <v>2.09</v>
      </c>
      <c r="F89" s="1">
        <v>0.0</v>
      </c>
      <c r="G89" s="1">
        <v>2.09</v>
      </c>
      <c r="H89" s="1">
        <v>168.0</v>
      </c>
      <c r="I89" s="1">
        <v>80.47</v>
      </c>
      <c r="J89" s="1">
        <v>80.5</v>
      </c>
      <c r="K89" s="1" t="s">
        <v>44</v>
      </c>
      <c r="L89" s="1">
        <v>84.0</v>
      </c>
      <c r="M89" s="1">
        <v>84.0</v>
      </c>
    </row>
    <row r="90">
      <c r="A90" s="1" t="s">
        <v>41</v>
      </c>
      <c r="B90" s="1" t="s">
        <v>42</v>
      </c>
      <c r="C90" s="1">
        <v>427.84</v>
      </c>
      <c r="D90" s="1">
        <v>429.65</v>
      </c>
      <c r="E90" s="1">
        <v>1.81</v>
      </c>
      <c r="F90" s="1">
        <v>0.0</v>
      </c>
      <c r="G90" s="1">
        <v>1.81</v>
      </c>
      <c r="H90" s="1">
        <v>168.0</v>
      </c>
      <c r="I90" s="1">
        <v>93.0</v>
      </c>
      <c r="J90" s="1">
        <v>93.04</v>
      </c>
      <c r="K90" s="1" t="s">
        <v>44</v>
      </c>
      <c r="L90" s="1">
        <v>84.0</v>
      </c>
      <c r="M90" s="1">
        <v>84.0</v>
      </c>
    </row>
    <row r="91">
      <c r="A91" s="1" t="s">
        <v>41</v>
      </c>
      <c r="B91" s="1" t="s">
        <v>42</v>
      </c>
      <c r="C91" s="1">
        <v>429.82</v>
      </c>
      <c r="D91" s="1">
        <v>432.58</v>
      </c>
      <c r="E91" s="1">
        <v>2.76</v>
      </c>
      <c r="F91" s="1">
        <v>0.0</v>
      </c>
      <c r="G91" s="1">
        <v>2.76</v>
      </c>
      <c r="H91" s="1">
        <v>168.0</v>
      </c>
      <c r="I91" s="1">
        <v>60.81</v>
      </c>
      <c r="J91" s="1">
        <v>60.84</v>
      </c>
      <c r="K91" s="1" t="s">
        <v>44</v>
      </c>
      <c r="L91" s="1">
        <v>84.0</v>
      </c>
      <c r="M91" s="1">
        <v>84.0</v>
      </c>
    </row>
    <row r="92">
      <c r="A92" s="1" t="s">
        <v>41</v>
      </c>
      <c r="B92" s="1" t="s">
        <v>42</v>
      </c>
      <c r="C92" s="1">
        <v>432.96</v>
      </c>
      <c r="D92" s="1">
        <v>438.86</v>
      </c>
      <c r="E92" s="1">
        <v>5.91</v>
      </c>
      <c r="F92" s="1">
        <v>0.0</v>
      </c>
      <c r="G92" s="1">
        <v>5.91</v>
      </c>
      <c r="H92" s="1">
        <v>160.0</v>
      </c>
      <c r="I92" s="1">
        <v>27.08</v>
      </c>
      <c r="J92" s="1">
        <v>27.08</v>
      </c>
      <c r="K92" s="1" t="s">
        <v>43</v>
      </c>
      <c r="L92" s="1">
        <v>-160.0</v>
      </c>
      <c r="M92" s="1">
        <v>0.0</v>
      </c>
    </row>
    <row r="93">
      <c r="A93" s="1" t="s">
        <v>41</v>
      </c>
      <c r="B93" s="1" t="s">
        <v>42</v>
      </c>
      <c r="C93" s="1">
        <v>439.15</v>
      </c>
      <c r="D93" s="1">
        <v>446.33</v>
      </c>
      <c r="E93" s="1">
        <v>7.18</v>
      </c>
      <c r="F93" s="1">
        <v>0.0</v>
      </c>
      <c r="G93" s="1">
        <v>7.18</v>
      </c>
      <c r="H93" s="1">
        <v>160.0</v>
      </c>
      <c r="I93" s="1">
        <v>22.29</v>
      </c>
      <c r="J93" s="1">
        <v>22.29</v>
      </c>
      <c r="K93" s="1" t="s">
        <v>43</v>
      </c>
      <c r="L93" s="1">
        <v>-160.0</v>
      </c>
      <c r="M93" s="1">
        <v>0.0</v>
      </c>
    </row>
    <row r="94">
      <c r="A94" s="1" t="s">
        <v>41</v>
      </c>
      <c r="B94" s="1" t="s">
        <v>42</v>
      </c>
      <c r="C94" s="1">
        <v>446.35</v>
      </c>
      <c r="D94" s="1">
        <v>454.97</v>
      </c>
      <c r="E94" s="1">
        <v>8.62</v>
      </c>
      <c r="F94" s="1">
        <v>0.0</v>
      </c>
      <c r="G94" s="1">
        <v>8.62</v>
      </c>
      <c r="H94" s="1">
        <v>160.0</v>
      </c>
      <c r="I94" s="1">
        <v>18.56</v>
      </c>
      <c r="J94" s="1">
        <v>18.56</v>
      </c>
      <c r="K94" s="1" t="s">
        <v>43</v>
      </c>
      <c r="L94" s="1">
        <v>-160.0</v>
      </c>
      <c r="M94" s="1">
        <v>0.0</v>
      </c>
    </row>
    <row r="95">
      <c r="A95" s="1" t="s">
        <v>41</v>
      </c>
      <c r="B95" s="1" t="s">
        <v>42</v>
      </c>
      <c r="C95" s="1">
        <v>455.39</v>
      </c>
      <c r="D95" s="1">
        <v>462.15</v>
      </c>
      <c r="E95" s="1">
        <v>6.76</v>
      </c>
      <c r="F95" s="1">
        <v>0.0</v>
      </c>
      <c r="G95" s="1">
        <v>6.76</v>
      </c>
      <c r="H95" s="1">
        <v>160.0</v>
      </c>
      <c r="I95" s="1">
        <v>23.66</v>
      </c>
      <c r="J95" s="1">
        <v>23.66</v>
      </c>
      <c r="K95" s="1" t="s">
        <v>43</v>
      </c>
      <c r="L95" s="1">
        <v>-160.0</v>
      </c>
      <c r="M95" s="1">
        <v>0.0</v>
      </c>
    </row>
    <row r="96">
      <c r="A96" s="1" t="s">
        <v>41</v>
      </c>
      <c r="B96" s="1" t="s">
        <v>42</v>
      </c>
      <c r="C96" s="1">
        <v>462.24</v>
      </c>
      <c r="D96" s="1">
        <v>465.15</v>
      </c>
      <c r="E96" s="1">
        <v>2.92</v>
      </c>
      <c r="F96" s="1">
        <v>0.0</v>
      </c>
      <c r="G96" s="1">
        <v>2.92</v>
      </c>
      <c r="H96" s="1">
        <v>168.0</v>
      </c>
      <c r="I96" s="1">
        <v>57.56</v>
      </c>
      <c r="J96" s="1">
        <v>57.58</v>
      </c>
      <c r="K96" s="1" t="s">
        <v>44</v>
      </c>
      <c r="L96" s="1">
        <v>84.0</v>
      </c>
      <c r="M96" s="1">
        <v>84.0</v>
      </c>
    </row>
    <row r="97">
      <c r="A97" s="1" t="s">
        <v>41</v>
      </c>
      <c r="B97" s="1" t="s">
        <v>42</v>
      </c>
      <c r="C97" s="1">
        <v>465.87</v>
      </c>
      <c r="D97" s="1">
        <v>468.98</v>
      </c>
      <c r="E97" s="1">
        <v>3.11</v>
      </c>
      <c r="F97" s="1">
        <v>0.0</v>
      </c>
      <c r="G97" s="1">
        <v>3.11</v>
      </c>
      <c r="H97" s="1">
        <v>168.0</v>
      </c>
      <c r="I97" s="1">
        <v>54.01</v>
      </c>
      <c r="J97" s="1">
        <v>54.03</v>
      </c>
      <c r="K97" s="1" t="s">
        <v>44</v>
      </c>
      <c r="L97" s="1">
        <v>84.0</v>
      </c>
      <c r="M97" s="1">
        <v>84.0</v>
      </c>
    </row>
    <row r="98">
      <c r="A98" s="1" t="s">
        <v>41</v>
      </c>
      <c r="B98" s="1" t="s">
        <v>42</v>
      </c>
      <c r="C98" s="1">
        <v>469.24</v>
      </c>
      <c r="D98" s="1">
        <v>472.52</v>
      </c>
      <c r="E98" s="1">
        <v>3.28</v>
      </c>
      <c r="F98" s="1">
        <v>0.0</v>
      </c>
      <c r="G98" s="1">
        <v>3.28</v>
      </c>
      <c r="H98" s="1">
        <v>168.0</v>
      </c>
      <c r="I98" s="1">
        <v>51.24</v>
      </c>
      <c r="J98" s="1">
        <v>51.25</v>
      </c>
      <c r="K98" s="1" t="s">
        <v>44</v>
      </c>
      <c r="L98" s="1">
        <v>84.0</v>
      </c>
      <c r="M98" s="1">
        <v>84.0</v>
      </c>
    </row>
    <row r="99">
      <c r="A99" s="1" t="s">
        <v>41</v>
      </c>
      <c r="B99" s="1" t="s">
        <v>42</v>
      </c>
      <c r="C99" s="1">
        <v>472.8</v>
      </c>
      <c r="D99" s="1">
        <v>475.45</v>
      </c>
      <c r="E99" s="1">
        <v>2.65</v>
      </c>
      <c r="F99" s="1">
        <v>0.0</v>
      </c>
      <c r="G99" s="1">
        <v>2.65</v>
      </c>
      <c r="H99" s="1">
        <v>168.0</v>
      </c>
      <c r="I99" s="1">
        <v>63.34</v>
      </c>
      <c r="J99" s="1">
        <v>63.36</v>
      </c>
      <c r="K99" s="1" t="s">
        <v>44</v>
      </c>
      <c r="L99" s="1">
        <v>84.0</v>
      </c>
      <c r="M99" s="1">
        <v>84.0</v>
      </c>
    </row>
    <row r="100">
      <c r="A100" s="1" t="s">
        <v>41</v>
      </c>
      <c r="B100" s="1" t="s">
        <v>42</v>
      </c>
      <c r="C100" s="1">
        <v>475.76</v>
      </c>
      <c r="D100" s="1">
        <v>478.44</v>
      </c>
      <c r="E100" s="1">
        <v>2.68</v>
      </c>
      <c r="F100" s="1">
        <v>0.0</v>
      </c>
      <c r="G100" s="1">
        <v>2.68</v>
      </c>
      <c r="H100" s="1">
        <v>168.0</v>
      </c>
      <c r="I100" s="1">
        <v>62.64</v>
      </c>
      <c r="J100" s="1">
        <v>62.67</v>
      </c>
      <c r="K100" s="1" t="s">
        <v>44</v>
      </c>
      <c r="L100" s="1">
        <v>84.0</v>
      </c>
      <c r="M100" s="1">
        <v>84.0</v>
      </c>
    </row>
    <row r="101">
      <c r="A101" s="1" t="s">
        <v>41</v>
      </c>
      <c r="B101" s="1" t="s">
        <v>42</v>
      </c>
      <c r="C101" s="1">
        <v>478.57</v>
      </c>
      <c r="D101" s="1">
        <v>481.36</v>
      </c>
      <c r="E101" s="1">
        <v>2.79</v>
      </c>
      <c r="F101" s="1">
        <v>0.0</v>
      </c>
      <c r="G101" s="1">
        <v>2.79</v>
      </c>
      <c r="H101" s="1">
        <v>168.0</v>
      </c>
      <c r="I101" s="1">
        <v>60.13</v>
      </c>
      <c r="J101" s="1">
        <v>60.15</v>
      </c>
      <c r="K101" s="1" t="s">
        <v>44</v>
      </c>
      <c r="L101" s="1">
        <v>84.0</v>
      </c>
      <c r="M101" s="1">
        <v>84.0</v>
      </c>
    </row>
    <row r="102">
      <c r="A102" s="1" t="s">
        <v>41</v>
      </c>
      <c r="B102" s="1" t="s">
        <v>42</v>
      </c>
      <c r="C102" s="1">
        <v>481.87</v>
      </c>
      <c r="D102" s="1">
        <v>485.81</v>
      </c>
      <c r="E102" s="1">
        <v>3.94</v>
      </c>
      <c r="F102" s="1">
        <v>0.0</v>
      </c>
      <c r="G102" s="1">
        <v>3.94</v>
      </c>
      <c r="H102" s="1">
        <v>160.0</v>
      </c>
      <c r="I102" s="1">
        <v>40.56</v>
      </c>
      <c r="J102" s="1">
        <v>40.56</v>
      </c>
      <c r="K102" s="1" t="s">
        <v>43</v>
      </c>
      <c r="L102" s="1">
        <v>-160.0</v>
      </c>
      <c r="M102" s="1">
        <v>0.0</v>
      </c>
    </row>
    <row r="103">
      <c r="A103" s="1" t="s">
        <v>41</v>
      </c>
      <c r="B103" s="1" t="s">
        <v>42</v>
      </c>
      <c r="C103" s="1">
        <v>485.84</v>
      </c>
      <c r="D103" s="1">
        <v>491.27</v>
      </c>
      <c r="E103" s="1">
        <v>5.43</v>
      </c>
      <c r="F103" s="1">
        <v>0.0</v>
      </c>
      <c r="G103" s="1">
        <v>5.43</v>
      </c>
      <c r="H103" s="1">
        <v>160.0</v>
      </c>
      <c r="I103" s="1">
        <v>29.46</v>
      </c>
      <c r="J103" s="1">
        <v>29.46</v>
      </c>
      <c r="K103" s="1" t="s">
        <v>43</v>
      </c>
      <c r="L103" s="1">
        <v>-160.0</v>
      </c>
      <c r="M103" s="1">
        <v>0.0</v>
      </c>
    </row>
    <row r="130">
      <c r="A130" s="77" t="s">
        <v>53</v>
      </c>
      <c r="B130" s="3">
        <f>SUMIF(K2:K103, "epr",H2:H103)</f>
        <v>6720</v>
      </c>
    </row>
    <row r="131">
      <c r="A131" s="77" t="s">
        <v>54</v>
      </c>
      <c r="B131" s="3">
        <f>SUM(H2:H103)-B130</f>
        <v>10080</v>
      </c>
    </row>
    <row r="132">
      <c r="A132" s="77" t="s">
        <v>55</v>
      </c>
      <c r="B132" s="3">
        <f>SUM(M2:M103)</f>
        <v>5040</v>
      </c>
    </row>
    <row r="133">
      <c r="A133" s="77" t="s">
        <v>56</v>
      </c>
      <c r="B133" s="3">
        <f>B131/B132</f>
        <v>2</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1.23</v>
      </c>
      <c r="D2" s="1">
        <v>6.65</v>
      </c>
      <c r="E2" s="1">
        <v>5.42</v>
      </c>
      <c r="F2" s="1">
        <v>0.0</v>
      </c>
      <c r="G2" s="1">
        <v>5.42</v>
      </c>
      <c r="H2" s="1">
        <v>160.0</v>
      </c>
      <c r="I2" s="1">
        <v>29.5</v>
      </c>
      <c r="J2" s="1">
        <v>29.5</v>
      </c>
      <c r="K2" s="1" t="s">
        <v>43</v>
      </c>
      <c r="L2" s="1">
        <v>-160.0</v>
      </c>
      <c r="M2" s="1">
        <v>0.0</v>
      </c>
    </row>
    <row r="3">
      <c r="A3" s="1" t="s">
        <v>41</v>
      </c>
      <c r="B3" s="1" t="s">
        <v>42</v>
      </c>
      <c r="C3" s="1">
        <v>7.04</v>
      </c>
      <c r="D3" s="1">
        <v>12.52</v>
      </c>
      <c r="E3" s="1">
        <v>5.48</v>
      </c>
      <c r="F3" s="1">
        <v>0.0</v>
      </c>
      <c r="G3" s="1">
        <v>5.48</v>
      </c>
      <c r="H3" s="1">
        <v>160.0</v>
      </c>
      <c r="I3" s="1">
        <v>29.2</v>
      </c>
      <c r="J3" s="1">
        <v>29.2</v>
      </c>
      <c r="K3" s="1" t="s">
        <v>43</v>
      </c>
      <c r="L3" s="1">
        <v>-160.0</v>
      </c>
      <c r="M3" s="1">
        <v>0.0</v>
      </c>
    </row>
    <row r="4">
      <c r="A4" s="1" t="s">
        <v>41</v>
      </c>
      <c r="B4" s="1" t="s">
        <v>42</v>
      </c>
      <c r="C4" s="1">
        <v>12.53</v>
      </c>
      <c r="D4" s="1">
        <v>17.83</v>
      </c>
      <c r="E4" s="1">
        <v>5.3</v>
      </c>
      <c r="F4" s="1">
        <v>0.0</v>
      </c>
      <c r="G4" s="1">
        <v>5.3</v>
      </c>
      <c r="H4" s="1">
        <v>160.0</v>
      </c>
      <c r="I4" s="1">
        <v>30.19</v>
      </c>
      <c r="J4" s="1">
        <v>30.19</v>
      </c>
      <c r="K4" s="1" t="s">
        <v>43</v>
      </c>
      <c r="L4" s="1">
        <v>-160.0</v>
      </c>
      <c r="M4" s="1">
        <v>0.0</v>
      </c>
    </row>
    <row r="5">
      <c r="A5" s="1" t="s">
        <v>41</v>
      </c>
      <c r="B5" s="1" t="s">
        <v>42</v>
      </c>
      <c r="C5" s="1">
        <v>19.04</v>
      </c>
      <c r="D5" s="1">
        <v>26.99</v>
      </c>
      <c r="E5" s="1">
        <v>7.95</v>
      </c>
      <c r="F5" s="1">
        <v>0.0</v>
      </c>
      <c r="G5" s="1">
        <v>7.95</v>
      </c>
      <c r="H5" s="1">
        <v>160.0</v>
      </c>
      <c r="I5" s="1">
        <v>20.13</v>
      </c>
      <c r="J5" s="1">
        <v>20.13</v>
      </c>
      <c r="K5" s="1" t="s">
        <v>43</v>
      </c>
      <c r="L5" s="1">
        <v>-160.0</v>
      </c>
      <c r="M5" s="1">
        <v>0.0</v>
      </c>
    </row>
    <row r="6">
      <c r="A6" s="1" t="s">
        <v>41</v>
      </c>
      <c r="B6" s="1" t="s">
        <v>42</v>
      </c>
      <c r="C6" s="1">
        <v>27.13</v>
      </c>
      <c r="D6" s="1">
        <v>35.1</v>
      </c>
      <c r="E6" s="1">
        <v>7.97</v>
      </c>
      <c r="F6" s="1">
        <v>0.0</v>
      </c>
      <c r="G6" s="1">
        <v>7.97</v>
      </c>
      <c r="H6" s="1">
        <v>160.0</v>
      </c>
      <c r="I6" s="1">
        <v>20.06</v>
      </c>
      <c r="J6" s="1">
        <v>20.06</v>
      </c>
      <c r="K6" s="1" t="s">
        <v>43</v>
      </c>
      <c r="L6" s="1">
        <v>-160.0</v>
      </c>
      <c r="M6" s="1">
        <v>0.0</v>
      </c>
    </row>
    <row r="7">
      <c r="A7" s="1" t="s">
        <v>41</v>
      </c>
      <c r="B7" s="1" t="s">
        <v>42</v>
      </c>
      <c r="C7" s="1">
        <v>35.26</v>
      </c>
      <c r="D7" s="1">
        <v>38.43</v>
      </c>
      <c r="E7" s="1">
        <v>3.16</v>
      </c>
      <c r="F7" s="1">
        <v>0.0</v>
      </c>
      <c r="G7" s="1">
        <v>3.16</v>
      </c>
      <c r="H7" s="1">
        <v>168.0</v>
      </c>
      <c r="I7" s="1">
        <v>53.09</v>
      </c>
      <c r="J7" s="1">
        <v>53.12</v>
      </c>
      <c r="K7" s="1" t="s">
        <v>44</v>
      </c>
      <c r="L7" s="1">
        <v>84.0</v>
      </c>
      <c r="M7" s="1">
        <v>84.0</v>
      </c>
    </row>
    <row r="8">
      <c r="A8" s="1" t="s">
        <v>41</v>
      </c>
      <c r="B8" s="1" t="s">
        <v>42</v>
      </c>
      <c r="C8" s="1">
        <v>39.16</v>
      </c>
      <c r="D8" s="1">
        <v>43.01</v>
      </c>
      <c r="E8" s="1">
        <v>3.85</v>
      </c>
      <c r="F8" s="1">
        <v>0.0</v>
      </c>
      <c r="G8" s="1">
        <v>3.85</v>
      </c>
      <c r="H8" s="1">
        <v>168.0</v>
      </c>
      <c r="I8" s="1">
        <v>43.64</v>
      </c>
      <c r="J8" s="1">
        <v>43.66</v>
      </c>
      <c r="K8" s="1" t="s">
        <v>44</v>
      </c>
      <c r="L8" s="1">
        <v>84.0</v>
      </c>
      <c r="M8" s="1">
        <v>84.0</v>
      </c>
    </row>
    <row r="9">
      <c r="A9" s="1" t="s">
        <v>41</v>
      </c>
      <c r="B9" s="1" t="s">
        <v>42</v>
      </c>
      <c r="C9" s="1">
        <v>43.2</v>
      </c>
      <c r="D9" s="1">
        <v>47.01</v>
      </c>
      <c r="E9" s="1">
        <v>3.81</v>
      </c>
      <c r="F9" s="1">
        <v>0.0</v>
      </c>
      <c r="G9" s="1">
        <v>3.81</v>
      </c>
      <c r="H9" s="1">
        <v>168.0</v>
      </c>
      <c r="I9" s="1">
        <v>44.11</v>
      </c>
      <c r="J9" s="1">
        <v>44.13</v>
      </c>
      <c r="K9" s="1" t="s">
        <v>44</v>
      </c>
      <c r="L9" s="1">
        <v>84.0</v>
      </c>
      <c r="M9" s="1">
        <v>84.0</v>
      </c>
    </row>
    <row r="10">
      <c r="A10" s="1" t="s">
        <v>41</v>
      </c>
      <c r="B10" s="1" t="s">
        <v>42</v>
      </c>
      <c r="C10" s="1">
        <v>47.1</v>
      </c>
      <c r="D10" s="1">
        <v>50.79</v>
      </c>
      <c r="E10" s="1">
        <v>3.69</v>
      </c>
      <c r="F10" s="1">
        <v>0.0</v>
      </c>
      <c r="G10" s="1">
        <v>3.69</v>
      </c>
      <c r="H10" s="1">
        <v>168.0</v>
      </c>
      <c r="I10" s="1">
        <v>45.55</v>
      </c>
      <c r="J10" s="1">
        <v>45.57</v>
      </c>
      <c r="K10" s="1" t="s">
        <v>44</v>
      </c>
      <c r="L10" s="1">
        <v>84.0</v>
      </c>
      <c r="M10" s="1">
        <v>84.0</v>
      </c>
    </row>
    <row r="11">
      <c r="A11" s="1" t="s">
        <v>41</v>
      </c>
      <c r="B11" s="1" t="s">
        <v>42</v>
      </c>
      <c r="C11" s="1">
        <v>51.07</v>
      </c>
      <c r="D11" s="1">
        <v>53.11</v>
      </c>
      <c r="E11" s="1">
        <v>2.04</v>
      </c>
      <c r="F11" s="1">
        <v>0.0</v>
      </c>
      <c r="G11" s="1">
        <v>2.04</v>
      </c>
      <c r="H11" s="1">
        <v>168.0</v>
      </c>
      <c r="I11" s="1">
        <v>82.2</v>
      </c>
      <c r="J11" s="1">
        <v>82.25</v>
      </c>
      <c r="K11" s="1" t="s">
        <v>44</v>
      </c>
      <c r="L11" s="1">
        <v>84.0</v>
      </c>
      <c r="M11" s="1">
        <v>84.0</v>
      </c>
    </row>
    <row r="12">
      <c r="A12" s="1" t="s">
        <v>41</v>
      </c>
      <c r="B12" s="1" t="s">
        <v>42</v>
      </c>
      <c r="C12" s="1">
        <v>53.4</v>
      </c>
      <c r="D12" s="1">
        <v>56.16</v>
      </c>
      <c r="E12" s="1">
        <v>2.76</v>
      </c>
      <c r="F12" s="1">
        <v>0.0</v>
      </c>
      <c r="G12" s="1">
        <v>2.76</v>
      </c>
      <c r="H12" s="1">
        <v>168.0</v>
      </c>
      <c r="I12" s="1">
        <v>60.77</v>
      </c>
      <c r="J12" s="1">
        <v>60.8</v>
      </c>
      <c r="K12" s="1" t="s">
        <v>44</v>
      </c>
      <c r="L12" s="1">
        <v>84.0</v>
      </c>
      <c r="M12" s="1">
        <v>84.0</v>
      </c>
    </row>
    <row r="13">
      <c r="A13" s="1" t="s">
        <v>41</v>
      </c>
      <c r="B13" s="1" t="s">
        <v>42</v>
      </c>
      <c r="C13" s="1">
        <v>56.5</v>
      </c>
      <c r="D13" s="1">
        <v>65.2</v>
      </c>
      <c r="E13" s="1">
        <v>8.7</v>
      </c>
      <c r="F13" s="1">
        <v>0.0</v>
      </c>
      <c r="G13" s="1">
        <v>8.7</v>
      </c>
      <c r="H13" s="1">
        <v>160.0</v>
      </c>
      <c r="I13" s="1">
        <v>18.4</v>
      </c>
      <c r="J13" s="1">
        <v>18.4</v>
      </c>
      <c r="K13" s="1" t="s">
        <v>43</v>
      </c>
      <c r="L13" s="1">
        <v>-160.0</v>
      </c>
      <c r="M13" s="1">
        <v>0.0</v>
      </c>
    </row>
    <row r="14">
      <c r="A14" s="1" t="s">
        <v>41</v>
      </c>
      <c r="B14" s="1" t="s">
        <v>42</v>
      </c>
      <c r="C14" s="1">
        <v>65.27</v>
      </c>
      <c r="D14" s="1">
        <v>71.69</v>
      </c>
      <c r="E14" s="1">
        <v>6.42</v>
      </c>
      <c r="F14" s="1">
        <v>0.0</v>
      </c>
      <c r="G14" s="1">
        <v>6.42</v>
      </c>
      <c r="H14" s="1">
        <v>160.0</v>
      </c>
      <c r="I14" s="1">
        <v>24.92</v>
      </c>
      <c r="J14" s="1">
        <v>24.92</v>
      </c>
      <c r="K14" s="1" t="s">
        <v>43</v>
      </c>
      <c r="L14" s="1">
        <v>-160.0</v>
      </c>
      <c r="M14" s="1">
        <v>0.0</v>
      </c>
    </row>
    <row r="15">
      <c r="A15" s="1" t="s">
        <v>41</v>
      </c>
      <c r="B15" s="1" t="s">
        <v>42</v>
      </c>
      <c r="C15" s="1">
        <v>71.91</v>
      </c>
      <c r="D15" s="1">
        <v>79.97</v>
      </c>
      <c r="E15" s="1">
        <v>8.06</v>
      </c>
      <c r="F15" s="1">
        <v>0.0</v>
      </c>
      <c r="G15" s="1">
        <v>8.06</v>
      </c>
      <c r="H15" s="1">
        <v>160.0</v>
      </c>
      <c r="I15" s="1">
        <v>19.86</v>
      </c>
      <c r="J15" s="1">
        <v>19.86</v>
      </c>
      <c r="K15" s="1" t="s">
        <v>43</v>
      </c>
      <c r="L15" s="1">
        <v>-160.0</v>
      </c>
      <c r="M15" s="1">
        <v>0.0</v>
      </c>
    </row>
    <row r="16">
      <c r="A16" s="1" t="s">
        <v>41</v>
      </c>
      <c r="B16" s="1" t="s">
        <v>42</v>
      </c>
      <c r="C16" s="1">
        <v>80.06</v>
      </c>
      <c r="D16" s="1">
        <v>86.82</v>
      </c>
      <c r="E16" s="1">
        <v>6.75</v>
      </c>
      <c r="F16" s="1">
        <v>0.0</v>
      </c>
      <c r="G16" s="1">
        <v>6.75</v>
      </c>
      <c r="H16" s="1">
        <v>160.0</v>
      </c>
      <c r="I16" s="1">
        <v>23.7</v>
      </c>
      <c r="J16" s="1">
        <v>23.7</v>
      </c>
      <c r="K16" s="1" t="s">
        <v>43</v>
      </c>
      <c r="L16" s="1">
        <v>-160.0</v>
      </c>
      <c r="M16" s="1">
        <v>0.0</v>
      </c>
    </row>
    <row r="17">
      <c r="A17" s="1" t="s">
        <v>41</v>
      </c>
      <c r="B17" s="1" t="s">
        <v>42</v>
      </c>
      <c r="C17" s="1">
        <v>86.87</v>
      </c>
      <c r="D17" s="1">
        <v>93.18</v>
      </c>
      <c r="E17" s="1">
        <v>6.31</v>
      </c>
      <c r="F17" s="1">
        <v>0.0</v>
      </c>
      <c r="G17" s="1">
        <v>6.31</v>
      </c>
      <c r="H17" s="1">
        <v>160.0</v>
      </c>
      <c r="I17" s="1">
        <v>25.35</v>
      </c>
      <c r="J17" s="1">
        <v>25.35</v>
      </c>
      <c r="K17" s="1" t="s">
        <v>43</v>
      </c>
      <c r="L17" s="1">
        <v>-160.0</v>
      </c>
      <c r="M17" s="1">
        <v>0.0</v>
      </c>
    </row>
    <row r="18">
      <c r="A18" s="1" t="s">
        <v>41</v>
      </c>
      <c r="B18" s="1" t="s">
        <v>42</v>
      </c>
      <c r="C18" s="1">
        <v>93.29</v>
      </c>
      <c r="D18" s="1">
        <v>96.03</v>
      </c>
      <c r="E18" s="1">
        <v>2.73</v>
      </c>
      <c r="F18" s="1">
        <v>0.0</v>
      </c>
      <c r="G18" s="1">
        <v>2.73</v>
      </c>
      <c r="H18" s="1">
        <v>168.0</v>
      </c>
      <c r="I18" s="1">
        <v>61.46</v>
      </c>
      <c r="J18" s="1">
        <v>61.49</v>
      </c>
      <c r="K18" s="1" t="s">
        <v>44</v>
      </c>
      <c r="L18" s="1">
        <v>84.0</v>
      </c>
      <c r="M18" s="1">
        <v>84.0</v>
      </c>
    </row>
    <row r="19">
      <c r="A19" s="1" t="s">
        <v>41</v>
      </c>
      <c r="B19" s="1" t="s">
        <v>42</v>
      </c>
      <c r="C19" s="1">
        <v>96.24</v>
      </c>
      <c r="D19" s="1">
        <v>99.23</v>
      </c>
      <c r="E19" s="1">
        <v>2.99</v>
      </c>
      <c r="F19" s="1">
        <v>0.0</v>
      </c>
      <c r="G19" s="1">
        <v>2.99</v>
      </c>
      <c r="H19" s="1">
        <v>168.0</v>
      </c>
      <c r="I19" s="1">
        <v>56.13</v>
      </c>
      <c r="J19" s="1">
        <v>56.15</v>
      </c>
      <c r="K19" s="1" t="s">
        <v>44</v>
      </c>
      <c r="L19" s="1">
        <v>84.0</v>
      </c>
      <c r="M19" s="1">
        <v>84.0</v>
      </c>
    </row>
    <row r="20">
      <c r="A20" s="1" t="s">
        <v>41</v>
      </c>
      <c r="B20" s="1" t="s">
        <v>42</v>
      </c>
      <c r="C20" s="1">
        <v>99.82</v>
      </c>
      <c r="D20" s="1">
        <v>102.61</v>
      </c>
      <c r="E20" s="1">
        <v>2.79</v>
      </c>
      <c r="F20" s="1">
        <v>0.0</v>
      </c>
      <c r="G20" s="1">
        <v>2.78</v>
      </c>
      <c r="H20" s="1">
        <v>168.0</v>
      </c>
      <c r="I20" s="1">
        <v>60.3</v>
      </c>
      <c r="J20" s="1">
        <v>60.32</v>
      </c>
      <c r="K20" s="1" t="s">
        <v>44</v>
      </c>
      <c r="L20" s="1">
        <v>84.0</v>
      </c>
      <c r="M20" s="1">
        <v>84.0</v>
      </c>
    </row>
    <row r="21">
      <c r="A21" s="1" t="s">
        <v>41</v>
      </c>
      <c r="B21" s="1" t="s">
        <v>42</v>
      </c>
      <c r="C21" s="1">
        <v>102.81</v>
      </c>
      <c r="D21" s="1">
        <v>106.4</v>
      </c>
      <c r="E21" s="1">
        <v>3.59</v>
      </c>
      <c r="F21" s="1">
        <v>0.0</v>
      </c>
      <c r="G21" s="1">
        <v>3.59</v>
      </c>
      <c r="H21" s="1">
        <v>168.0</v>
      </c>
      <c r="I21" s="1">
        <v>46.75</v>
      </c>
      <c r="J21" s="1">
        <v>46.76</v>
      </c>
      <c r="K21" s="1" t="s">
        <v>44</v>
      </c>
      <c r="L21" s="1">
        <v>84.0</v>
      </c>
      <c r="M21" s="1">
        <v>84.0</v>
      </c>
    </row>
    <row r="22">
      <c r="A22" s="1" t="s">
        <v>41</v>
      </c>
      <c r="B22" s="1" t="s">
        <v>42</v>
      </c>
      <c r="C22" s="1">
        <v>106.55</v>
      </c>
      <c r="D22" s="1">
        <v>109.78</v>
      </c>
      <c r="E22" s="1">
        <v>3.23</v>
      </c>
      <c r="F22" s="1">
        <v>0.0</v>
      </c>
      <c r="G22" s="1">
        <v>3.23</v>
      </c>
      <c r="H22" s="1">
        <v>168.0</v>
      </c>
      <c r="I22" s="1">
        <v>51.97</v>
      </c>
      <c r="J22" s="1">
        <v>51.98</v>
      </c>
      <c r="K22" s="1" t="s">
        <v>44</v>
      </c>
      <c r="L22" s="1">
        <v>84.0</v>
      </c>
      <c r="M22" s="1">
        <v>84.0</v>
      </c>
    </row>
    <row r="23">
      <c r="A23" s="1" t="s">
        <v>41</v>
      </c>
      <c r="B23" s="1" t="s">
        <v>42</v>
      </c>
      <c r="C23" s="1">
        <v>110.45</v>
      </c>
      <c r="D23" s="1">
        <v>113.23</v>
      </c>
      <c r="E23" s="1">
        <v>2.78</v>
      </c>
      <c r="F23" s="1">
        <v>0.0</v>
      </c>
      <c r="G23" s="1">
        <v>2.78</v>
      </c>
      <c r="H23" s="1">
        <v>168.0</v>
      </c>
      <c r="I23" s="1">
        <v>60.48</v>
      </c>
      <c r="J23" s="1">
        <v>60.51</v>
      </c>
      <c r="K23" s="1" t="s">
        <v>44</v>
      </c>
      <c r="L23" s="1">
        <v>84.0</v>
      </c>
      <c r="M23" s="1">
        <v>84.0</v>
      </c>
    </row>
    <row r="24">
      <c r="A24" s="1" t="s">
        <v>41</v>
      </c>
      <c r="B24" s="1" t="s">
        <v>42</v>
      </c>
      <c r="C24" s="1">
        <v>113.48</v>
      </c>
      <c r="D24" s="1">
        <v>120.31</v>
      </c>
      <c r="E24" s="1">
        <v>6.82</v>
      </c>
      <c r="F24" s="1">
        <v>0.0</v>
      </c>
      <c r="G24" s="1">
        <v>6.82</v>
      </c>
      <c r="H24" s="1">
        <v>160.0</v>
      </c>
      <c r="I24" s="1">
        <v>23.45</v>
      </c>
      <c r="J24" s="1">
        <v>23.45</v>
      </c>
      <c r="K24" s="1" t="s">
        <v>43</v>
      </c>
      <c r="L24" s="1">
        <v>-160.0</v>
      </c>
      <c r="M24" s="1">
        <v>0.0</v>
      </c>
    </row>
    <row r="25">
      <c r="A25" s="1" t="s">
        <v>41</v>
      </c>
      <c r="B25" s="1" t="s">
        <v>42</v>
      </c>
      <c r="C25" s="1">
        <v>120.43</v>
      </c>
      <c r="D25" s="1">
        <v>127.01</v>
      </c>
      <c r="E25" s="1">
        <v>6.58</v>
      </c>
      <c r="F25" s="1">
        <v>0.0</v>
      </c>
      <c r="G25" s="1">
        <v>6.58</v>
      </c>
      <c r="H25" s="1">
        <v>160.0</v>
      </c>
      <c r="I25" s="1">
        <v>24.31</v>
      </c>
      <c r="J25" s="1">
        <v>24.31</v>
      </c>
      <c r="K25" s="1" t="s">
        <v>43</v>
      </c>
      <c r="L25" s="1">
        <v>-160.0</v>
      </c>
      <c r="M25" s="1">
        <v>0.0</v>
      </c>
    </row>
    <row r="26">
      <c r="A26" s="1" t="s">
        <v>41</v>
      </c>
      <c r="B26" s="1" t="s">
        <v>42</v>
      </c>
      <c r="C26" s="1">
        <v>127.07</v>
      </c>
      <c r="D26" s="1">
        <v>133.77</v>
      </c>
      <c r="E26" s="1">
        <v>6.7</v>
      </c>
      <c r="F26" s="1">
        <v>0.0</v>
      </c>
      <c r="G26" s="1">
        <v>6.7</v>
      </c>
      <c r="H26" s="1">
        <v>160.0</v>
      </c>
      <c r="I26" s="1">
        <v>23.89</v>
      </c>
      <c r="J26" s="1">
        <v>23.89</v>
      </c>
      <c r="K26" s="1" t="s">
        <v>43</v>
      </c>
      <c r="L26" s="1">
        <v>-160.0</v>
      </c>
      <c r="M26" s="1">
        <v>0.0</v>
      </c>
    </row>
    <row r="27">
      <c r="A27" s="1" t="s">
        <v>41</v>
      </c>
      <c r="B27" s="1" t="s">
        <v>42</v>
      </c>
      <c r="C27" s="1">
        <v>134.35</v>
      </c>
      <c r="D27" s="1">
        <v>141.82</v>
      </c>
      <c r="E27" s="1">
        <v>7.47</v>
      </c>
      <c r="F27" s="1">
        <v>0.0</v>
      </c>
      <c r="G27" s="1">
        <v>7.47</v>
      </c>
      <c r="H27" s="1">
        <v>160.0</v>
      </c>
      <c r="I27" s="1">
        <v>21.42</v>
      </c>
      <c r="J27" s="1">
        <v>21.42</v>
      </c>
      <c r="K27" s="1" t="s">
        <v>43</v>
      </c>
      <c r="L27" s="1">
        <v>-160.0</v>
      </c>
      <c r="M27" s="1">
        <v>0.0</v>
      </c>
    </row>
    <row r="28">
      <c r="A28" s="1" t="s">
        <v>41</v>
      </c>
      <c r="B28" s="1" t="s">
        <v>42</v>
      </c>
      <c r="C28" s="1">
        <v>141.85</v>
      </c>
      <c r="D28" s="1">
        <v>149.78</v>
      </c>
      <c r="E28" s="1">
        <v>7.94</v>
      </c>
      <c r="F28" s="1">
        <v>0.0</v>
      </c>
      <c r="G28" s="1">
        <v>7.94</v>
      </c>
      <c r="H28" s="1">
        <v>160.0</v>
      </c>
      <c r="I28" s="1">
        <v>20.16</v>
      </c>
      <c r="J28" s="1">
        <v>20.16</v>
      </c>
      <c r="K28" s="1" t="s">
        <v>43</v>
      </c>
      <c r="L28" s="1">
        <v>-160.0</v>
      </c>
      <c r="M28" s="1">
        <v>0.0</v>
      </c>
    </row>
    <row r="29">
      <c r="A29" s="1" t="s">
        <v>41</v>
      </c>
      <c r="B29" s="1" t="s">
        <v>42</v>
      </c>
      <c r="C29" s="1">
        <v>149.83</v>
      </c>
      <c r="D29" s="1">
        <v>152.81</v>
      </c>
      <c r="E29" s="1">
        <v>2.98</v>
      </c>
      <c r="F29" s="1">
        <v>0.0</v>
      </c>
      <c r="G29" s="1">
        <v>2.98</v>
      </c>
      <c r="H29" s="1">
        <v>168.0</v>
      </c>
      <c r="I29" s="1">
        <v>56.36</v>
      </c>
      <c r="J29" s="1">
        <v>56.38</v>
      </c>
      <c r="K29" s="1" t="s">
        <v>44</v>
      </c>
      <c r="L29" s="1">
        <v>84.0</v>
      </c>
      <c r="M29" s="1">
        <v>84.0</v>
      </c>
    </row>
    <row r="30">
      <c r="A30" s="1" t="s">
        <v>41</v>
      </c>
      <c r="B30" s="1" t="s">
        <v>42</v>
      </c>
      <c r="C30" s="1">
        <v>152.95</v>
      </c>
      <c r="D30" s="1">
        <v>156.16</v>
      </c>
      <c r="E30" s="1">
        <v>3.21</v>
      </c>
      <c r="F30" s="1">
        <v>0.0</v>
      </c>
      <c r="G30" s="1">
        <v>3.21</v>
      </c>
      <c r="H30" s="1">
        <v>168.0</v>
      </c>
      <c r="I30" s="1">
        <v>52.33</v>
      </c>
      <c r="J30" s="1">
        <v>52.35</v>
      </c>
      <c r="K30" s="1" t="s">
        <v>44</v>
      </c>
      <c r="L30" s="1">
        <v>84.0</v>
      </c>
      <c r="M30" s="1">
        <v>84.0</v>
      </c>
    </row>
    <row r="31">
      <c r="A31" s="1" t="s">
        <v>41</v>
      </c>
      <c r="B31" s="1" t="s">
        <v>42</v>
      </c>
      <c r="C31" s="1">
        <v>156.52</v>
      </c>
      <c r="D31" s="1">
        <v>159.45</v>
      </c>
      <c r="E31" s="1">
        <v>2.93</v>
      </c>
      <c r="F31" s="1">
        <v>0.0</v>
      </c>
      <c r="G31" s="1">
        <v>2.93</v>
      </c>
      <c r="H31" s="1">
        <v>168.0</v>
      </c>
      <c r="I31" s="1">
        <v>57.29</v>
      </c>
      <c r="J31" s="1">
        <v>57.31</v>
      </c>
      <c r="K31" s="1" t="s">
        <v>44</v>
      </c>
      <c r="L31" s="1">
        <v>84.0</v>
      </c>
      <c r="M31" s="1">
        <v>84.0</v>
      </c>
    </row>
    <row r="32">
      <c r="A32" s="1" t="s">
        <v>41</v>
      </c>
      <c r="B32" s="1" t="s">
        <v>42</v>
      </c>
      <c r="C32" s="1">
        <v>160.02</v>
      </c>
      <c r="D32" s="1">
        <v>162.75</v>
      </c>
      <c r="E32" s="1">
        <v>2.73</v>
      </c>
      <c r="F32" s="1">
        <v>0.0</v>
      </c>
      <c r="G32" s="1">
        <v>2.73</v>
      </c>
      <c r="H32" s="1">
        <v>168.0</v>
      </c>
      <c r="I32" s="1">
        <v>61.47</v>
      </c>
      <c r="J32" s="1">
        <v>61.49</v>
      </c>
      <c r="K32" s="1" t="s">
        <v>44</v>
      </c>
      <c r="L32" s="1">
        <v>84.0</v>
      </c>
      <c r="M32" s="1">
        <v>84.0</v>
      </c>
    </row>
    <row r="33">
      <c r="A33" s="1" t="s">
        <v>41</v>
      </c>
      <c r="B33" s="1" t="s">
        <v>42</v>
      </c>
      <c r="C33" s="1">
        <v>163.21</v>
      </c>
      <c r="D33" s="1">
        <v>165.66</v>
      </c>
      <c r="E33" s="1">
        <v>2.45</v>
      </c>
      <c r="F33" s="1">
        <v>0.0</v>
      </c>
      <c r="G33" s="1">
        <v>2.45</v>
      </c>
      <c r="H33" s="1">
        <v>168.0</v>
      </c>
      <c r="I33" s="1">
        <v>68.44</v>
      </c>
      <c r="J33" s="1">
        <v>68.48</v>
      </c>
      <c r="K33" s="1" t="s">
        <v>44</v>
      </c>
      <c r="L33" s="1">
        <v>84.0</v>
      </c>
      <c r="M33" s="1">
        <v>84.0</v>
      </c>
    </row>
    <row r="34">
      <c r="A34" s="1" t="s">
        <v>41</v>
      </c>
      <c r="B34" s="1" t="s">
        <v>42</v>
      </c>
      <c r="C34" s="1">
        <v>165.89</v>
      </c>
      <c r="D34" s="1">
        <v>168.16</v>
      </c>
      <c r="E34" s="1">
        <v>2.27</v>
      </c>
      <c r="F34" s="1">
        <v>0.0</v>
      </c>
      <c r="G34" s="1">
        <v>2.27</v>
      </c>
      <c r="H34" s="1">
        <v>168.0</v>
      </c>
      <c r="I34" s="1">
        <v>74.09</v>
      </c>
      <c r="J34" s="1">
        <v>74.14</v>
      </c>
      <c r="K34" s="1" t="s">
        <v>44</v>
      </c>
      <c r="L34" s="1">
        <v>84.0</v>
      </c>
      <c r="M34" s="1">
        <v>84.0</v>
      </c>
    </row>
    <row r="35">
      <c r="A35" s="1" t="s">
        <v>41</v>
      </c>
      <c r="B35" s="1" t="s">
        <v>42</v>
      </c>
      <c r="C35" s="1">
        <v>168.29</v>
      </c>
      <c r="D35" s="1">
        <v>175.55</v>
      </c>
      <c r="E35" s="1">
        <v>7.27</v>
      </c>
      <c r="F35" s="1">
        <v>0.0</v>
      </c>
      <c r="G35" s="1">
        <v>7.27</v>
      </c>
      <c r="H35" s="1">
        <v>160.0</v>
      </c>
      <c r="I35" s="1">
        <v>22.02</v>
      </c>
      <c r="J35" s="1">
        <v>22.02</v>
      </c>
      <c r="K35" s="1" t="s">
        <v>43</v>
      </c>
      <c r="L35" s="1">
        <v>-160.0</v>
      </c>
      <c r="M35" s="1">
        <v>0.0</v>
      </c>
    </row>
    <row r="36">
      <c r="A36" s="1" t="s">
        <v>41</v>
      </c>
      <c r="B36" s="1" t="s">
        <v>42</v>
      </c>
      <c r="C36" s="1">
        <v>175.59</v>
      </c>
      <c r="D36" s="1">
        <v>182.09</v>
      </c>
      <c r="E36" s="1">
        <v>6.5</v>
      </c>
      <c r="F36" s="1">
        <v>0.0</v>
      </c>
      <c r="G36" s="1">
        <v>6.5</v>
      </c>
      <c r="H36" s="1">
        <v>160.0</v>
      </c>
      <c r="I36" s="1">
        <v>24.61</v>
      </c>
      <c r="J36" s="1">
        <v>24.61</v>
      </c>
      <c r="K36" s="1" t="s">
        <v>43</v>
      </c>
      <c r="L36" s="1">
        <v>-160.0</v>
      </c>
      <c r="M36" s="1">
        <v>0.0</v>
      </c>
    </row>
    <row r="37">
      <c r="A37" s="1" t="s">
        <v>41</v>
      </c>
      <c r="B37" s="1" t="s">
        <v>42</v>
      </c>
      <c r="C37" s="1">
        <v>182.27</v>
      </c>
      <c r="D37" s="1">
        <v>189.3</v>
      </c>
      <c r="E37" s="1">
        <v>7.03</v>
      </c>
      <c r="F37" s="1">
        <v>0.0</v>
      </c>
      <c r="G37" s="1">
        <v>7.03</v>
      </c>
      <c r="H37" s="1">
        <v>160.0</v>
      </c>
      <c r="I37" s="1">
        <v>22.76</v>
      </c>
      <c r="J37" s="1">
        <v>22.76</v>
      </c>
      <c r="K37" s="1" t="s">
        <v>43</v>
      </c>
      <c r="L37" s="1">
        <v>-160.0</v>
      </c>
      <c r="M37" s="1">
        <v>0.0</v>
      </c>
    </row>
    <row r="38">
      <c r="A38" s="1" t="s">
        <v>41</v>
      </c>
      <c r="B38" s="1" t="s">
        <v>42</v>
      </c>
      <c r="C38" s="1">
        <v>189.33</v>
      </c>
      <c r="D38" s="1">
        <v>194.94</v>
      </c>
      <c r="E38" s="1">
        <v>5.61</v>
      </c>
      <c r="F38" s="1">
        <v>0.0</v>
      </c>
      <c r="G38" s="1">
        <v>5.61</v>
      </c>
      <c r="H38" s="1">
        <v>160.0</v>
      </c>
      <c r="I38" s="1">
        <v>28.5</v>
      </c>
      <c r="J38" s="1">
        <v>28.5</v>
      </c>
      <c r="K38" s="1" t="s">
        <v>43</v>
      </c>
      <c r="L38" s="1">
        <v>-160.0</v>
      </c>
      <c r="M38" s="1">
        <v>0.0</v>
      </c>
    </row>
    <row r="39">
      <c r="A39" s="1" t="s">
        <v>41</v>
      </c>
      <c r="B39" s="1" t="s">
        <v>42</v>
      </c>
      <c r="C39" s="1">
        <v>194.95</v>
      </c>
      <c r="D39" s="1">
        <v>201.95</v>
      </c>
      <c r="E39" s="1">
        <v>7.0</v>
      </c>
      <c r="F39" s="1">
        <v>0.0</v>
      </c>
      <c r="G39" s="1">
        <v>7.0</v>
      </c>
      <c r="H39" s="1">
        <v>160.0</v>
      </c>
      <c r="I39" s="1">
        <v>22.85</v>
      </c>
      <c r="J39" s="1">
        <v>22.85</v>
      </c>
      <c r="K39" s="1" t="s">
        <v>43</v>
      </c>
      <c r="L39" s="1">
        <v>-160.0</v>
      </c>
      <c r="M39" s="1">
        <v>0.0</v>
      </c>
    </row>
    <row r="40">
      <c r="A40" s="1" t="s">
        <v>41</v>
      </c>
      <c r="B40" s="1" t="s">
        <v>42</v>
      </c>
      <c r="C40" s="1">
        <v>202.0</v>
      </c>
      <c r="D40" s="1">
        <v>205.08</v>
      </c>
      <c r="E40" s="1">
        <v>3.08</v>
      </c>
      <c r="F40" s="1">
        <v>0.0</v>
      </c>
      <c r="G40" s="1">
        <v>3.08</v>
      </c>
      <c r="H40" s="1">
        <v>168.0</v>
      </c>
      <c r="I40" s="1">
        <v>54.53</v>
      </c>
      <c r="J40" s="1">
        <v>54.56</v>
      </c>
      <c r="K40" s="1" t="s">
        <v>44</v>
      </c>
      <c r="L40" s="1">
        <v>84.0</v>
      </c>
      <c r="M40" s="1">
        <v>84.0</v>
      </c>
    </row>
    <row r="41">
      <c r="A41" s="1" t="s">
        <v>41</v>
      </c>
      <c r="B41" s="1" t="s">
        <v>42</v>
      </c>
      <c r="C41" s="1">
        <v>205.37</v>
      </c>
      <c r="D41" s="1">
        <v>208.17</v>
      </c>
      <c r="E41" s="1">
        <v>2.8</v>
      </c>
      <c r="F41" s="1">
        <v>0.0</v>
      </c>
      <c r="G41" s="1">
        <v>2.8</v>
      </c>
      <c r="H41" s="1">
        <v>168.0</v>
      </c>
      <c r="I41" s="1">
        <v>59.91</v>
      </c>
      <c r="J41" s="1">
        <v>59.94</v>
      </c>
      <c r="K41" s="1" t="s">
        <v>44</v>
      </c>
      <c r="L41" s="1">
        <v>84.0</v>
      </c>
      <c r="M41" s="1">
        <v>84.0</v>
      </c>
    </row>
    <row r="42">
      <c r="A42" s="1" t="s">
        <v>41</v>
      </c>
      <c r="B42" s="1" t="s">
        <v>42</v>
      </c>
      <c r="C42" s="1">
        <v>208.31</v>
      </c>
      <c r="D42" s="1">
        <v>210.7</v>
      </c>
      <c r="E42" s="1">
        <v>2.39</v>
      </c>
      <c r="F42" s="1">
        <v>0.0</v>
      </c>
      <c r="G42" s="1">
        <v>2.39</v>
      </c>
      <c r="H42" s="1">
        <v>168.0</v>
      </c>
      <c r="I42" s="1">
        <v>70.23</v>
      </c>
      <c r="J42" s="1">
        <v>70.27</v>
      </c>
      <c r="K42" s="1" t="s">
        <v>44</v>
      </c>
      <c r="L42" s="1">
        <v>84.0</v>
      </c>
      <c r="M42" s="1">
        <v>84.0</v>
      </c>
    </row>
    <row r="43">
      <c r="A43" s="1" t="s">
        <v>41</v>
      </c>
      <c r="B43" s="1" t="s">
        <v>42</v>
      </c>
      <c r="C43" s="1">
        <v>210.86</v>
      </c>
      <c r="D43" s="1">
        <v>213.74</v>
      </c>
      <c r="E43" s="1">
        <v>2.89</v>
      </c>
      <c r="F43" s="1">
        <v>0.0</v>
      </c>
      <c r="G43" s="1">
        <v>2.88</v>
      </c>
      <c r="H43" s="1">
        <v>168.0</v>
      </c>
      <c r="I43" s="1">
        <v>58.23</v>
      </c>
      <c r="J43" s="1">
        <v>58.26</v>
      </c>
      <c r="K43" s="1" t="s">
        <v>44</v>
      </c>
      <c r="L43" s="1">
        <v>84.0</v>
      </c>
      <c r="M43" s="1">
        <v>84.0</v>
      </c>
    </row>
    <row r="44">
      <c r="A44" s="1" t="s">
        <v>41</v>
      </c>
      <c r="B44" s="1" t="s">
        <v>42</v>
      </c>
      <c r="C44" s="1">
        <v>213.94</v>
      </c>
      <c r="D44" s="1">
        <v>217.08</v>
      </c>
      <c r="E44" s="1">
        <v>3.14</v>
      </c>
      <c r="F44" s="1">
        <v>0.0</v>
      </c>
      <c r="G44" s="1">
        <v>3.14</v>
      </c>
      <c r="H44" s="1">
        <v>168.0</v>
      </c>
      <c r="I44" s="1">
        <v>53.55</v>
      </c>
      <c r="J44" s="1">
        <v>53.57</v>
      </c>
      <c r="K44" s="1" t="s">
        <v>44</v>
      </c>
      <c r="L44" s="1">
        <v>84.0</v>
      </c>
      <c r="M44" s="1">
        <v>84.0</v>
      </c>
    </row>
    <row r="45">
      <c r="A45" s="1" t="s">
        <v>41</v>
      </c>
      <c r="B45" s="1" t="s">
        <v>42</v>
      </c>
      <c r="C45" s="1">
        <v>217.23</v>
      </c>
      <c r="D45" s="1">
        <v>219.49</v>
      </c>
      <c r="E45" s="1">
        <v>2.26</v>
      </c>
      <c r="F45" s="1">
        <v>0.0</v>
      </c>
      <c r="G45" s="1">
        <v>2.26</v>
      </c>
      <c r="H45" s="1">
        <v>168.0</v>
      </c>
      <c r="I45" s="1">
        <v>74.39</v>
      </c>
      <c r="J45" s="1">
        <v>74.44</v>
      </c>
      <c r="K45" s="1" t="s">
        <v>44</v>
      </c>
      <c r="L45" s="1">
        <v>84.0</v>
      </c>
      <c r="M45" s="1">
        <v>84.0</v>
      </c>
    </row>
    <row r="46">
      <c r="A46" s="1" t="s">
        <v>41</v>
      </c>
      <c r="B46" s="1" t="s">
        <v>42</v>
      </c>
      <c r="C46" s="1">
        <v>219.69</v>
      </c>
      <c r="D46" s="1">
        <v>227.6</v>
      </c>
      <c r="E46" s="1">
        <v>7.91</v>
      </c>
      <c r="F46" s="1">
        <v>0.0</v>
      </c>
      <c r="G46" s="1">
        <v>7.91</v>
      </c>
      <c r="H46" s="1">
        <v>160.0</v>
      </c>
      <c r="I46" s="1">
        <v>20.23</v>
      </c>
      <c r="J46" s="1">
        <v>20.23</v>
      </c>
      <c r="K46" s="1" t="s">
        <v>43</v>
      </c>
      <c r="L46" s="1">
        <v>-160.0</v>
      </c>
      <c r="M46" s="1">
        <v>0.0</v>
      </c>
    </row>
    <row r="47">
      <c r="A47" s="1" t="s">
        <v>41</v>
      </c>
      <c r="B47" s="1" t="s">
        <v>42</v>
      </c>
      <c r="C47" s="1">
        <v>227.64</v>
      </c>
      <c r="D47" s="1">
        <v>236.1</v>
      </c>
      <c r="E47" s="1">
        <v>8.46</v>
      </c>
      <c r="F47" s="1">
        <v>0.0</v>
      </c>
      <c r="G47" s="1">
        <v>8.46</v>
      </c>
      <c r="H47" s="1">
        <v>160.0</v>
      </c>
      <c r="I47" s="1">
        <v>18.92</v>
      </c>
      <c r="J47" s="1">
        <v>18.92</v>
      </c>
      <c r="K47" s="1" t="s">
        <v>43</v>
      </c>
      <c r="L47" s="1">
        <v>-160.0</v>
      </c>
      <c r="M47" s="1">
        <v>0.0</v>
      </c>
    </row>
    <row r="48">
      <c r="A48" s="1" t="s">
        <v>41</v>
      </c>
      <c r="B48" s="1" t="s">
        <v>42</v>
      </c>
      <c r="C48" s="1">
        <v>236.14</v>
      </c>
      <c r="D48" s="1">
        <v>242.32</v>
      </c>
      <c r="E48" s="1">
        <v>6.18</v>
      </c>
      <c r="F48" s="1">
        <v>0.0</v>
      </c>
      <c r="G48" s="1">
        <v>6.18</v>
      </c>
      <c r="H48" s="1">
        <v>160.0</v>
      </c>
      <c r="I48" s="1">
        <v>25.89</v>
      </c>
      <c r="J48" s="1">
        <v>25.89</v>
      </c>
      <c r="K48" s="1" t="s">
        <v>43</v>
      </c>
      <c r="L48" s="1">
        <v>-160.0</v>
      </c>
      <c r="M48" s="1">
        <v>0.0</v>
      </c>
    </row>
    <row r="49">
      <c r="A49" s="1" t="s">
        <v>41</v>
      </c>
      <c r="B49" s="1" t="s">
        <v>42</v>
      </c>
      <c r="C49" s="1">
        <v>242.39</v>
      </c>
      <c r="D49" s="1">
        <v>250.57</v>
      </c>
      <c r="E49" s="1">
        <v>8.18</v>
      </c>
      <c r="F49" s="1">
        <v>0.0</v>
      </c>
      <c r="G49" s="1">
        <v>8.18</v>
      </c>
      <c r="H49" s="1">
        <v>160.0</v>
      </c>
      <c r="I49" s="1">
        <v>19.55</v>
      </c>
      <c r="J49" s="1">
        <v>19.55</v>
      </c>
      <c r="K49" s="1" t="s">
        <v>43</v>
      </c>
      <c r="L49" s="1">
        <v>-160.0</v>
      </c>
      <c r="M49" s="1">
        <v>0.0</v>
      </c>
    </row>
    <row r="50">
      <c r="A50" s="1" t="s">
        <v>41</v>
      </c>
      <c r="B50" s="1" t="s">
        <v>42</v>
      </c>
      <c r="C50" s="1">
        <v>250.6</v>
      </c>
      <c r="D50" s="1">
        <v>258.93</v>
      </c>
      <c r="E50" s="1">
        <v>8.33</v>
      </c>
      <c r="F50" s="1">
        <v>0.0</v>
      </c>
      <c r="G50" s="1">
        <v>8.33</v>
      </c>
      <c r="H50" s="1">
        <v>160.0</v>
      </c>
      <c r="I50" s="1">
        <v>19.22</v>
      </c>
      <c r="J50" s="1">
        <v>19.22</v>
      </c>
      <c r="K50" s="1" t="s">
        <v>43</v>
      </c>
      <c r="L50" s="1">
        <v>-160.0</v>
      </c>
      <c r="M50" s="1">
        <v>0.0</v>
      </c>
    </row>
    <row r="51">
      <c r="A51" s="1" t="s">
        <v>41</v>
      </c>
      <c r="B51" s="1" t="s">
        <v>42</v>
      </c>
      <c r="C51" s="1">
        <v>258.96</v>
      </c>
      <c r="D51" s="1">
        <v>261.49</v>
      </c>
      <c r="E51" s="1">
        <v>2.53</v>
      </c>
      <c r="F51" s="1">
        <v>0.0</v>
      </c>
      <c r="G51" s="1">
        <v>2.53</v>
      </c>
      <c r="H51" s="1">
        <v>168.0</v>
      </c>
      <c r="I51" s="1">
        <v>66.47</v>
      </c>
      <c r="J51" s="1">
        <v>66.5</v>
      </c>
      <c r="K51" s="1" t="s">
        <v>44</v>
      </c>
      <c r="L51" s="1">
        <v>84.0</v>
      </c>
      <c r="M51" s="1">
        <v>84.0</v>
      </c>
    </row>
    <row r="52">
      <c r="A52" s="1" t="s">
        <v>41</v>
      </c>
      <c r="B52" s="1" t="s">
        <v>42</v>
      </c>
      <c r="C52" s="1">
        <v>261.82</v>
      </c>
      <c r="D52" s="1">
        <v>264.23</v>
      </c>
      <c r="E52" s="1">
        <v>2.41</v>
      </c>
      <c r="F52" s="1">
        <v>0.0</v>
      </c>
      <c r="G52" s="1">
        <v>2.41</v>
      </c>
      <c r="H52" s="1">
        <v>168.0</v>
      </c>
      <c r="I52" s="1">
        <v>69.78</v>
      </c>
      <c r="J52" s="1">
        <v>69.81</v>
      </c>
      <c r="K52" s="1" t="s">
        <v>44</v>
      </c>
      <c r="L52" s="1">
        <v>84.0</v>
      </c>
      <c r="M52" s="1">
        <v>84.0</v>
      </c>
    </row>
    <row r="53">
      <c r="A53" s="1" t="s">
        <v>41</v>
      </c>
      <c r="B53" s="1" t="s">
        <v>42</v>
      </c>
      <c r="C53" s="1">
        <v>264.42</v>
      </c>
      <c r="D53" s="1">
        <v>266.89</v>
      </c>
      <c r="E53" s="1">
        <v>2.47</v>
      </c>
      <c r="F53" s="1">
        <v>0.0</v>
      </c>
      <c r="G53" s="1">
        <v>2.47</v>
      </c>
      <c r="H53" s="1">
        <v>168.0</v>
      </c>
      <c r="I53" s="1">
        <v>68.07</v>
      </c>
      <c r="J53" s="1">
        <v>68.1</v>
      </c>
      <c r="K53" s="1" t="s">
        <v>44</v>
      </c>
      <c r="L53" s="1">
        <v>84.0</v>
      </c>
      <c r="M53" s="1">
        <v>84.0</v>
      </c>
    </row>
    <row r="54">
      <c r="A54" s="1" t="s">
        <v>41</v>
      </c>
      <c r="B54" s="1" t="s">
        <v>42</v>
      </c>
      <c r="C54" s="1">
        <v>267.28</v>
      </c>
      <c r="D54" s="1">
        <v>269.78</v>
      </c>
      <c r="E54" s="1">
        <v>2.5</v>
      </c>
      <c r="F54" s="1">
        <v>0.0</v>
      </c>
      <c r="G54" s="1">
        <v>2.5</v>
      </c>
      <c r="H54" s="1">
        <v>168.0</v>
      </c>
      <c r="I54" s="1">
        <v>67.25</v>
      </c>
      <c r="J54" s="1">
        <v>67.28</v>
      </c>
      <c r="K54" s="1" t="s">
        <v>44</v>
      </c>
      <c r="L54" s="1">
        <v>84.0</v>
      </c>
      <c r="M54" s="1">
        <v>84.0</v>
      </c>
    </row>
    <row r="55">
      <c r="A55" s="1" t="s">
        <v>41</v>
      </c>
      <c r="B55" s="1" t="s">
        <v>42</v>
      </c>
      <c r="C55" s="1">
        <v>270.05</v>
      </c>
      <c r="D55" s="1">
        <v>272.83</v>
      </c>
      <c r="E55" s="1">
        <v>2.79</v>
      </c>
      <c r="F55" s="1">
        <v>0.0</v>
      </c>
      <c r="G55" s="1">
        <v>2.78</v>
      </c>
      <c r="H55" s="1">
        <v>168.0</v>
      </c>
      <c r="I55" s="1">
        <v>60.32</v>
      </c>
      <c r="J55" s="1">
        <v>60.35</v>
      </c>
      <c r="K55" s="1" t="s">
        <v>44</v>
      </c>
      <c r="L55" s="1">
        <v>84.0</v>
      </c>
      <c r="M55" s="1">
        <v>84.0</v>
      </c>
    </row>
    <row r="56">
      <c r="A56" s="1" t="s">
        <v>41</v>
      </c>
      <c r="B56" s="1" t="s">
        <v>42</v>
      </c>
      <c r="C56" s="1">
        <v>273.07</v>
      </c>
      <c r="D56" s="1">
        <v>275.74</v>
      </c>
      <c r="E56" s="1">
        <v>2.68</v>
      </c>
      <c r="F56" s="1">
        <v>0.0</v>
      </c>
      <c r="G56" s="1">
        <v>2.68</v>
      </c>
      <c r="H56" s="1">
        <v>168.0</v>
      </c>
      <c r="I56" s="1">
        <v>62.76</v>
      </c>
      <c r="J56" s="1">
        <v>62.79</v>
      </c>
      <c r="K56" s="1" t="s">
        <v>44</v>
      </c>
      <c r="L56" s="1">
        <v>84.0</v>
      </c>
      <c r="M56" s="1">
        <v>84.0</v>
      </c>
    </row>
    <row r="57">
      <c r="A57" s="1" t="s">
        <v>41</v>
      </c>
      <c r="B57" s="1" t="s">
        <v>42</v>
      </c>
      <c r="C57" s="1">
        <v>276.05</v>
      </c>
      <c r="D57" s="1">
        <v>280.33</v>
      </c>
      <c r="E57" s="1">
        <v>4.28</v>
      </c>
      <c r="F57" s="1">
        <v>0.0</v>
      </c>
      <c r="G57" s="1">
        <v>4.28</v>
      </c>
      <c r="H57" s="1">
        <v>160.0</v>
      </c>
      <c r="I57" s="1">
        <v>37.39</v>
      </c>
      <c r="J57" s="1">
        <v>37.39</v>
      </c>
      <c r="K57" s="1" t="s">
        <v>43</v>
      </c>
      <c r="L57" s="1">
        <v>-160.0</v>
      </c>
      <c r="M57" s="1">
        <v>0.0</v>
      </c>
    </row>
    <row r="58">
      <c r="A58" s="1" t="s">
        <v>41</v>
      </c>
      <c r="B58" s="1" t="s">
        <v>42</v>
      </c>
      <c r="C58" s="1">
        <v>280.42</v>
      </c>
      <c r="D58" s="1">
        <v>290.25</v>
      </c>
      <c r="E58" s="1">
        <v>9.82</v>
      </c>
      <c r="F58" s="1">
        <v>0.0</v>
      </c>
      <c r="G58" s="1">
        <v>9.82</v>
      </c>
      <c r="H58" s="1">
        <v>160.0</v>
      </c>
      <c r="I58" s="1">
        <v>16.29</v>
      </c>
      <c r="J58" s="1">
        <v>16.29</v>
      </c>
      <c r="K58" s="1" t="s">
        <v>43</v>
      </c>
      <c r="L58" s="1">
        <v>-160.0</v>
      </c>
      <c r="M58" s="1">
        <v>0.0</v>
      </c>
    </row>
    <row r="59">
      <c r="A59" s="1" t="s">
        <v>41</v>
      </c>
      <c r="B59" s="1" t="s">
        <v>42</v>
      </c>
      <c r="C59" s="1">
        <v>290.29</v>
      </c>
      <c r="D59" s="1">
        <v>294.53</v>
      </c>
      <c r="E59" s="1">
        <v>4.24</v>
      </c>
      <c r="F59" s="1">
        <v>0.0</v>
      </c>
      <c r="G59" s="1">
        <v>4.24</v>
      </c>
      <c r="H59" s="1">
        <v>160.0</v>
      </c>
      <c r="I59" s="1">
        <v>37.74</v>
      </c>
      <c r="J59" s="1">
        <v>37.74</v>
      </c>
      <c r="K59" s="1" t="s">
        <v>43</v>
      </c>
      <c r="L59" s="1">
        <v>-160.0</v>
      </c>
      <c r="M59" s="1">
        <v>0.0</v>
      </c>
    </row>
    <row r="60">
      <c r="A60" s="1" t="s">
        <v>41</v>
      </c>
      <c r="B60" s="1" t="s">
        <v>42</v>
      </c>
      <c r="C60" s="1">
        <v>294.74</v>
      </c>
      <c r="D60" s="1">
        <v>303.6</v>
      </c>
      <c r="E60" s="1">
        <v>8.86</v>
      </c>
      <c r="F60" s="1">
        <v>0.0</v>
      </c>
      <c r="G60" s="1">
        <v>8.86</v>
      </c>
      <c r="H60" s="1">
        <v>160.0</v>
      </c>
      <c r="I60" s="1">
        <v>18.05</v>
      </c>
      <c r="J60" s="1">
        <v>18.05</v>
      </c>
      <c r="K60" s="1" t="s">
        <v>43</v>
      </c>
      <c r="L60" s="1">
        <v>-160.0</v>
      </c>
      <c r="M60" s="1">
        <v>0.0</v>
      </c>
    </row>
    <row r="61">
      <c r="A61" s="1" t="s">
        <v>41</v>
      </c>
      <c r="B61" s="1" t="s">
        <v>42</v>
      </c>
      <c r="C61" s="1">
        <v>303.61</v>
      </c>
      <c r="D61" s="1">
        <v>311.32</v>
      </c>
      <c r="E61" s="1">
        <v>7.72</v>
      </c>
      <c r="F61" s="1">
        <v>0.0</v>
      </c>
      <c r="G61" s="1">
        <v>7.72</v>
      </c>
      <c r="H61" s="1">
        <v>160.0</v>
      </c>
      <c r="I61" s="1">
        <v>20.73</v>
      </c>
      <c r="J61" s="1">
        <v>20.73</v>
      </c>
      <c r="K61" s="1" t="s">
        <v>43</v>
      </c>
      <c r="L61" s="1">
        <v>-160.0</v>
      </c>
      <c r="M61" s="1">
        <v>0.0</v>
      </c>
    </row>
    <row r="62">
      <c r="A62" s="1" t="s">
        <v>41</v>
      </c>
      <c r="B62" s="1" t="s">
        <v>42</v>
      </c>
      <c r="C62" s="1">
        <v>311.4</v>
      </c>
      <c r="D62" s="1">
        <v>313.9</v>
      </c>
      <c r="E62" s="1">
        <v>2.5</v>
      </c>
      <c r="F62" s="1">
        <v>0.0</v>
      </c>
      <c r="G62" s="1">
        <v>2.5</v>
      </c>
      <c r="H62" s="1">
        <v>168.0</v>
      </c>
      <c r="I62" s="1">
        <v>67.2</v>
      </c>
      <c r="J62" s="1">
        <v>67.23</v>
      </c>
      <c r="K62" s="1" t="s">
        <v>44</v>
      </c>
      <c r="L62" s="1">
        <v>84.0</v>
      </c>
      <c r="M62" s="1">
        <v>84.0</v>
      </c>
    </row>
    <row r="63">
      <c r="A63" s="1" t="s">
        <v>41</v>
      </c>
      <c r="B63" s="1" t="s">
        <v>42</v>
      </c>
      <c r="C63" s="1">
        <v>314.58</v>
      </c>
      <c r="D63" s="1">
        <v>316.9</v>
      </c>
      <c r="E63" s="1">
        <v>2.33</v>
      </c>
      <c r="F63" s="1">
        <v>0.0</v>
      </c>
      <c r="G63" s="1">
        <v>2.32</v>
      </c>
      <c r="H63" s="1">
        <v>168.0</v>
      </c>
      <c r="I63" s="1">
        <v>72.23</v>
      </c>
      <c r="J63" s="1">
        <v>72.26</v>
      </c>
      <c r="K63" s="1" t="s">
        <v>44</v>
      </c>
      <c r="L63" s="1">
        <v>84.0</v>
      </c>
      <c r="M63" s="1">
        <v>84.0</v>
      </c>
    </row>
    <row r="64">
      <c r="A64" s="1" t="s">
        <v>41</v>
      </c>
      <c r="B64" s="1" t="s">
        <v>42</v>
      </c>
      <c r="C64" s="1">
        <v>317.11</v>
      </c>
      <c r="D64" s="1">
        <v>319.66</v>
      </c>
      <c r="E64" s="1">
        <v>2.55</v>
      </c>
      <c r="F64" s="1">
        <v>0.0</v>
      </c>
      <c r="G64" s="1">
        <v>2.55</v>
      </c>
      <c r="H64" s="1">
        <v>168.0</v>
      </c>
      <c r="I64" s="1">
        <v>65.8</v>
      </c>
      <c r="J64" s="1">
        <v>65.84</v>
      </c>
      <c r="K64" s="1" t="s">
        <v>44</v>
      </c>
      <c r="L64" s="1">
        <v>84.0</v>
      </c>
      <c r="M64" s="1">
        <v>84.0</v>
      </c>
    </row>
    <row r="65">
      <c r="A65" s="1" t="s">
        <v>41</v>
      </c>
      <c r="B65" s="1" t="s">
        <v>42</v>
      </c>
      <c r="C65" s="1">
        <v>319.91</v>
      </c>
      <c r="D65" s="1">
        <v>321.98</v>
      </c>
      <c r="E65" s="1">
        <v>2.06</v>
      </c>
      <c r="F65" s="1">
        <v>0.0</v>
      </c>
      <c r="G65" s="1">
        <v>2.06</v>
      </c>
      <c r="H65" s="1">
        <v>168.0</v>
      </c>
      <c r="I65" s="1">
        <v>81.43</v>
      </c>
      <c r="J65" s="1">
        <v>81.48</v>
      </c>
      <c r="K65" s="1" t="s">
        <v>44</v>
      </c>
      <c r="L65" s="1">
        <v>84.0</v>
      </c>
      <c r="M65" s="1">
        <v>84.0</v>
      </c>
    </row>
    <row r="66">
      <c r="A66" s="1" t="s">
        <v>41</v>
      </c>
      <c r="B66" s="1" t="s">
        <v>42</v>
      </c>
      <c r="C66" s="1">
        <v>322.25</v>
      </c>
      <c r="D66" s="1">
        <v>325.99</v>
      </c>
      <c r="E66" s="1">
        <v>3.74</v>
      </c>
      <c r="F66" s="1">
        <v>0.0</v>
      </c>
      <c r="G66" s="1">
        <v>3.74</v>
      </c>
      <c r="H66" s="1">
        <v>168.0</v>
      </c>
      <c r="I66" s="1">
        <v>44.87</v>
      </c>
      <c r="J66" s="1">
        <v>44.89</v>
      </c>
      <c r="K66" s="1" t="s">
        <v>44</v>
      </c>
      <c r="L66" s="1">
        <v>84.0</v>
      </c>
      <c r="M66" s="1">
        <v>84.0</v>
      </c>
    </row>
    <row r="67">
      <c r="A67" s="1" t="s">
        <v>41</v>
      </c>
      <c r="B67" s="1" t="s">
        <v>42</v>
      </c>
      <c r="C67" s="1">
        <v>326.34</v>
      </c>
      <c r="D67" s="1">
        <v>328.92</v>
      </c>
      <c r="E67" s="1">
        <v>2.58</v>
      </c>
      <c r="F67" s="1">
        <v>0.0</v>
      </c>
      <c r="G67" s="1">
        <v>2.58</v>
      </c>
      <c r="H67" s="1">
        <v>168.0</v>
      </c>
      <c r="I67" s="1">
        <v>65.19</v>
      </c>
      <c r="J67" s="1">
        <v>65.21</v>
      </c>
      <c r="K67" s="1" t="s">
        <v>44</v>
      </c>
      <c r="L67" s="1">
        <v>84.0</v>
      </c>
      <c r="M67" s="1">
        <v>84.0</v>
      </c>
    </row>
    <row r="68">
      <c r="A68" s="1" t="s">
        <v>41</v>
      </c>
      <c r="B68" s="1" t="s">
        <v>42</v>
      </c>
      <c r="C68" s="1">
        <v>329.25</v>
      </c>
      <c r="D68" s="1">
        <v>337.19</v>
      </c>
      <c r="E68" s="1">
        <v>7.94</v>
      </c>
      <c r="F68" s="1">
        <v>0.0</v>
      </c>
      <c r="G68" s="1">
        <v>7.94</v>
      </c>
      <c r="H68" s="1">
        <v>160.0</v>
      </c>
      <c r="I68" s="1">
        <v>20.15</v>
      </c>
      <c r="J68" s="1">
        <v>20.15</v>
      </c>
      <c r="K68" s="1" t="s">
        <v>43</v>
      </c>
      <c r="L68" s="1">
        <v>-160.0</v>
      </c>
      <c r="M68" s="1">
        <v>0.0</v>
      </c>
    </row>
    <row r="69">
      <c r="A69" s="1" t="s">
        <v>41</v>
      </c>
      <c r="B69" s="1" t="s">
        <v>42</v>
      </c>
      <c r="C69" s="1">
        <v>337.3</v>
      </c>
      <c r="D69" s="1">
        <v>344.88</v>
      </c>
      <c r="E69" s="1">
        <v>7.58</v>
      </c>
      <c r="F69" s="1">
        <v>0.0</v>
      </c>
      <c r="G69" s="1">
        <v>7.58</v>
      </c>
      <c r="H69" s="1">
        <v>160.0</v>
      </c>
      <c r="I69" s="1">
        <v>21.12</v>
      </c>
      <c r="J69" s="1">
        <v>21.12</v>
      </c>
      <c r="K69" s="1" t="s">
        <v>43</v>
      </c>
      <c r="L69" s="1">
        <v>-160.0</v>
      </c>
      <c r="M69" s="1">
        <v>0.0</v>
      </c>
    </row>
    <row r="70">
      <c r="A70" s="1" t="s">
        <v>41</v>
      </c>
      <c r="B70" s="1" t="s">
        <v>42</v>
      </c>
      <c r="C70" s="1">
        <v>344.97</v>
      </c>
      <c r="D70" s="1">
        <v>353.99</v>
      </c>
      <c r="E70" s="1">
        <v>9.02</v>
      </c>
      <c r="F70" s="1">
        <v>0.0</v>
      </c>
      <c r="G70" s="1">
        <v>9.02</v>
      </c>
      <c r="H70" s="1">
        <v>160.0</v>
      </c>
      <c r="I70" s="1">
        <v>17.73</v>
      </c>
      <c r="J70" s="1">
        <v>17.73</v>
      </c>
      <c r="K70" s="1" t="s">
        <v>43</v>
      </c>
      <c r="L70" s="1">
        <v>-160.0</v>
      </c>
      <c r="M70" s="1">
        <v>0.0</v>
      </c>
    </row>
    <row r="71">
      <c r="A71" s="1" t="s">
        <v>41</v>
      </c>
      <c r="B71" s="1" t="s">
        <v>42</v>
      </c>
      <c r="C71" s="1">
        <v>354.03</v>
      </c>
      <c r="D71" s="1">
        <v>360.51</v>
      </c>
      <c r="E71" s="1">
        <v>6.49</v>
      </c>
      <c r="F71" s="1">
        <v>0.0</v>
      </c>
      <c r="G71" s="1">
        <v>6.49</v>
      </c>
      <c r="H71" s="1">
        <v>160.0</v>
      </c>
      <c r="I71" s="1">
        <v>24.66</v>
      </c>
      <c r="J71" s="1">
        <v>24.66</v>
      </c>
      <c r="K71" s="1" t="s">
        <v>43</v>
      </c>
      <c r="L71" s="1">
        <v>-160.0</v>
      </c>
      <c r="M71" s="1">
        <v>0.0</v>
      </c>
    </row>
    <row r="72">
      <c r="A72" s="1" t="s">
        <v>41</v>
      </c>
      <c r="B72" s="1" t="s">
        <v>42</v>
      </c>
      <c r="C72" s="1">
        <v>360.59</v>
      </c>
      <c r="D72" s="1">
        <v>367.43</v>
      </c>
      <c r="E72" s="1">
        <v>6.84</v>
      </c>
      <c r="F72" s="1">
        <v>0.0</v>
      </c>
      <c r="G72" s="1">
        <v>6.84</v>
      </c>
      <c r="H72" s="1">
        <v>160.0</v>
      </c>
      <c r="I72" s="1">
        <v>23.4</v>
      </c>
      <c r="J72" s="1">
        <v>23.4</v>
      </c>
      <c r="K72" s="1" t="s">
        <v>43</v>
      </c>
      <c r="L72" s="1">
        <v>-160.0</v>
      </c>
      <c r="M72" s="1">
        <v>0.0</v>
      </c>
    </row>
    <row r="73">
      <c r="A73" s="1" t="s">
        <v>41</v>
      </c>
      <c r="B73" s="1" t="s">
        <v>42</v>
      </c>
      <c r="C73" s="1">
        <v>367.44</v>
      </c>
      <c r="D73" s="1">
        <v>369.83</v>
      </c>
      <c r="E73" s="1">
        <v>2.39</v>
      </c>
      <c r="F73" s="1">
        <v>0.0</v>
      </c>
      <c r="G73" s="1">
        <v>2.39</v>
      </c>
      <c r="H73" s="1">
        <v>168.0</v>
      </c>
      <c r="I73" s="1">
        <v>70.3</v>
      </c>
      <c r="J73" s="1">
        <v>70.33</v>
      </c>
      <c r="K73" s="1" t="s">
        <v>44</v>
      </c>
      <c r="L73" s="1">
        <v>84.0</v>
      </c>
      <c r="M73" s="1">
        <v>84.0</v>
      </c>
    </row>
    <row r="74">
      <c r="A74" s="1" t="s">
        <v>41</v>
      </c>
      <c r="B74" s="1" t="s">
        <v>42</v>
      </c>
      <c r="C74" s="1">
        <v>370.34</v>
      </c>
      <c r="D74" s="1">
        <v>373.15</v>
      </c>
      <c r="E74" s="1">
        <v>2.81</v>
      </c>
      <c r="F74" s="1">
        <v>0.0</v>
      </c>
      <c r="G74" s="1">
        <v>2.81</v>
      </c>
      <c r="H74" s="1">
        <v>168.0</v>
      </c>
      <c r="I74" s="1">
        <v>59.84</v>
      </c>
      <c r="J74" s="1">
        <v>59.87</v>
      </c>
      <c r="K74" s="1" t="s">
        <v>44</v>
      </c>
      <c r="L74" s="1">
        <v>84.0</v>
      </c>
      <c r="M74" s="1">
        <v>84.0</v>
      </c>
    </row>
    <row r="75">
      <c r="A75" s="1" t="s">
        <v>41</v>
      </c>
      <c r="B75" s="1" t="s">
        <v>42</v>
      </c>
      <c r="C75" s="1">
        <v>373.57</v>
      </c>
      <c r="D75" s="1">
        <v>376.51</v>
      </c>
      <c r="E75" s="1">
        <v>2.94</v>
      </c>
      <c r="F75" s="1">
        <v>0.0</v>
      </c>
      <c r="G75" s="1">
        <v>2.94</v>
      </c>
      <c r="H75" s="1">
        <v>168.0</v>
      </c>
      <c r="I75" s="1">
        <v>57.21</v>
      </c>
      <c r="J75" s="1">
        <v>57.23</v>
      </c>
      <c r="K75" s="1" t="s">
        <v>44</v>
      </c>
      <c r="L75" s="1">
        <v>84.0</v>
      </c>
      <c r="M75" s="1">
        <v>84.0</v>
      </c>
    </row>
    <row r="76">
      <c r="A76" s="1" t="s">
        <v>41</v>
      </c>
      <c r="B76" s="1" t="s">
        <v>42</v>
      </c>
      <c r="C76" s="1">
        <v>376.67</v>
      </c>
      <c r="D76" s="1">
        <v>379.5</v>
      </c>
      <c r="E76" s="1">
        <v>2.82</v>
      </c>
      <c r="F76" s="1">
        <v>0.0</v>
      </c>
      <c r="G76" s="1">
        <v>2.82</v>
      </c>
      <c r="H76" s="1">
        <v>168.0</v>
      </c>
      <c r="I76" s="1">
        <v>59.56</v>
      </c>
      <c r="J76" s="1">
        <v>59.58</v>
      </c>
      <c r="K76" s="1" t="s">
        <v>44</v>
      </c>
      <c r="L76" s="1">
        <v>84.0</v>
      </c>
      <c r="M76" s="1">
        <v>84.0</v>
      </c>
    </row>
    <row r="77">
      <c r="A77" s="1" t="s">
        <v>41</v>
      </c>
      <c r="B77" s="1" t="s">
        <v>42</v>
      </c>
      <c r="C77" s="1">
        <v>379.81</v>
      </c>
      <c r="D77" s="1">
        <v>382.22</v>
      </c>
      <c r="E77" s="1">
        <v>2.41</v>
      </c>
      <c r="F77" s="1">
        <v>0.0</v>
      </c>
      <c r="G77" s="1">
        <v>2.41</v>
      </c>
      <c r="H77" s="1">
        <v>168.0</v>
      </c>
      <c r="I77" s="1">
        <v>69.59</v>
      </c>
      <c r="J77" s="1">
        <v>69.63</v>
      </c>
      <c r="K77" s="1" t="s">
        <v>44</v>
      </c>
      <c r="L77" s="1">
        <v>84.0</v>
      </c>
      <c r="M77" s="1">
        <v>84.0</v>
      </c>
    </row>
    <row r="78">
      <c r="A78" s="1" t="s">
        <v>41</v>
      </c>
      <c r="B78" s="1" t="s">
        <v>42</v>
      </c>
      <c r="C78" s="1">
        <v>382.44</v>
      </c>
      <c r="D78" s="1">
        <v>386.24</v>
      </c>
      <c r="E78" s="1">
        <v>3.8</v>
      </c>
      <c r="F78" s="1">
        <v>0.0</v>
      </c>
      <c r="G78" s="1">
        <v>3.8</v>
      </c>
      <c r="H78" s="1">
        <v>168.0</v>
      </c>
      <c r="I78" s="1">
        <v>44.25</v>
      </c>
      <c r="J78" s="1">
        <v>44.27</v>
      </c>
      <c r="K78" s="1" t="s">
        <v>44</v>
      </c>
      <c r="L78" s="1">
        <v>84.0</v>
      </c>
      <c r="M78" s="1">
        <v>84.0</v>
      </c>
    </row>
    <row r="79">
      <c r="A79" s="1" t="s">
        <v>41</v>
      </c>
      <c r="B79" s="1" t="s">
        <v>42</v>
      </c>
      <c r="C79" s="1">
        <v>386.38</v>
      </c>
      <c r="D79" s="1">
        <v>394.78</v>
      </c>
      <c r="E79" s="1">
        <v>8.4</v>
      </c>
      <c r="F79" s="1">
        <v>0.0</v>
      </c>
      <c r="G79" s="1">
        <v>8.4</v>
      </c>
      <c r="H79" s="1">
        <v>160.0</v>
      </c>
      <c r="I79" s="1">
        <v>19.05</v>
      </c>
      <c r="J79" s="1">
        <v>19.05</v>
      </c>
      <c r="K79" s="1" t="s">
        <v>43</v>
      </c>
      <c r="L79" s="1">
        <v>-160.0</v>
      </c>
      <c r="M79" s="1">
        <v>0.0</v>
      </c>
    </row>
    <row r="80">
      <c r="A80" s="1" t="s">
        <v>41</v>
      </c>
      <c r="B80" s="1" t="s">
        <v>42</v>
      </c>
      <c r="C80" s="1">
        <v>394.9</v>
      </c>
      <c r="D80" s="1">
        <v>401.04</v>
      </c>
      <c r="E80" s="1">
        <v>6.14</v>
      </c>
      <c r="F80" s="1">
        <v>0.0</v>
      </c>
      <c r="G80" s="1">
        <v>6.14</v>
      </c>
      <c r="H80" s="1">
        <v>160.0</v>
      </c>
      <c r="I80" s="1">
        <v>26.07</v>
      </c>
      <c r="J80" s="1">
        <v>26.07</v>
      </c>
      <c r="K80" s="1" t="s">
        <v>43</v>
      </c>
      <c r="L80" s="1">
        <v>-160.0</v>
      </c>
      <c r="M80" s="1">
        <v>0.0</v>
      </c>
    </row>
    <row r="81">
      <c r="A81" s="1" t="s">
        <v>41</v>
      </c>
      <c r="B81" s="1" t="s">
        <v>42</v>
      </c>
      <c r="C81" s="1">
        <v>401.16</v>
      </c>
      <c r="D81" s="1">
        <v>410.35</v>
      </c>
      <c r="E81" s="1">
        <v>9.19</v>
      </c>
      <c r="F81" s="1">
        <v>0.0</v>
      </c>
      <c r="G81" s="1">
        <v>9.19</v>
      </c>
      <c r="H81" s="1">
        <v>160.0</v>
      </c>
      <c r="I81" s="1">
        <v>17.4</v>
      </c>
      <c r="J81" s="1">
        <v>17.4</v>
      </c>
      <c r="K81" s="1" t="s">
        <v>43</v>
      </c>
      <c r="L81" s="1">
        <v>-160.0</v>
      </c>
      <c r="M81" s="1">
        <v>0.0</v>
      </c>
    </row>
    <row r="82">
      <c r="A82" s="1" t="s">
        <v>41</v>
      </c>
      <c r="B82" s="1" t="s">
        <v>42</v>
      </c>
      <c r="C82" s="1">
        <v>410.39</v>
      </c>
      <c r="D82" s="1">
        <v>417.5</v>
      </c>
      <c r="E82" s="1">
        <v>7.12</v>
      </c>
      <c r="F82" s="1">
        <v>0.0</v>
      </c>
      <c r="G82" s="1">
        <v>7.12</v>
      </c>
      <c r="H82" s="1">
        <v>160.0</v>
      </c>
      <c r="I82" s="1">
        <v>22.48</v>
      </c>
      <c r="J82" s="1">
        <v>22.48</v>
      </c>
      <c r="K82" s="1" t="s">
        <v>43</v>
      </c>
      <c r="L82" s="1">
        <v>-160.0</v>
      </c>
      <c r="M82" s="1">
        <v>0.0</v>
      </c>
    </row>
    <row r="83">
      <c r="A83" s="1" t="s">
        <v>41</v>
      </c>
      <c r="B83" s="1" t="s">
        <v>42</v>
      </c>
      <c r="C83" s="1">
        <v>417.66</v>
      </c>
      <c r="D83" s="1">
        <v>425.33</v>
      </c>
      <c r="E83" s="1">
        <v>7.67</v>
      </c>
      <c r="F83" s="1">
        <v>0.0</v>
      </c>
      <c r="G83" s="1">
        <v>7.67</v>
      </c>
      <c r="H83" s="1">
        <v>160.0</v>
      </c>
      <c r="I83" s="1">
        <v>20.87</v>
      </c>
      <c r="J83" s="1">
        <v>20.87</v>
      </c>
      <c r="K83" s="1" t="s">
        <v>43</v>
      </c>
      <c r="L83" s="1">
        <v>-160.0</v>
      </c>
      <c r="M83" s="1">
        <v>0.0</v>
      </c>
    </row>
    <row r="84">
      <c r="A84" s="1" t="s">
        <v>41</v>
      </c>
      <c r="B84" s="1" t="s">
        <v>42</v>
      </c>
      <c r="C84" s="1">
        <v>425.43</v>
      </c>
      <c r="D84" s="1">
        <v>427.74</v>
      </c>
      <c r="E84" s="1">
        <v>2.31</v>
      </c>
      <c r="F84" s="1">
        <v>0.0</v>
      </c>
      <c r="G84" s="1">
        <v>2.31</v>
      </c>
      <c r="H84" s="1">
        <v>168.0</v>
      </c>
      <c r="I84" s="1">
        <v>72.65</v>
      </c>
      <c r="J84" s="1">
        <v>72.69</v>
      </c>
      <c r="K84" s="1" t="s">
        <v>44</v>
      </c>
      <c r="L84" s="1">
        <v>84.0</v>
      </c>
      <c r="M84" s="1">
        <v>84.0</v>
      </c>
    </row>
    <row r="85">
      <c r="A85" s="1" t="s">
        <v>41</v>
      </c>
      <c r="B85" s="1" t="s">
        <v>42</v>
      </c>
      <c r="C85" s="1">
        <v>427.92</v>
      </c>
      <c r="D85" s="1">
        <v>430.5</v>
      </c>
      <c r="E85" s="1">
        <v>2.58</v>
      </c>
      <c r="F85" s="1">
        <v>0.0</v>
      </c>
      <c r="G85" s="1">
        <v>2.58</v>
      </c>
      <c r="H85" s="1">
        <v>168.0</v>
      </c>
      <c r="I85" s="1">
        <v>65.13</v>
      </c>
      <c r="J85" s="1">
        <v>65.17</v>
      </c>
      <c r="K85" s="1" t="s">
        <v>44</v>
      </c>
      <c r="L85" s="1">
        <v>84.0</v>
      </c>
      <c r="M85" s="1">
        <v>84.0</v>
      </c>
    </row>
    <row r="86">
      <c r="A86" s="1" t="s">
        <v>41</v>
      </c>
      <c r="B86" s="1" t="s">
        <v>42</v>
      </c>
      <c r="C86" s="1">
        <v>430.76</v>
      </c>
      <c r="D86" s="1">
        <v>433.08</v>
      </c>
      <c r="E86" s="1">
        <v>2.32</v>
      </c>
      <c r="F86" s="1">
        <v>0.0</v>
      </c>
      <c r="G86" s="1">
        <v>2.32</v>
      </c>
      <c r="H86" s="1">
        <v>168.0</v>
      </c>
      <c r="I86" s="1">
        <v>72.44</v>
      </c>
      <c r="J86" s="1">
        <v>72.47</v>
      </c>
      <c r="K86" s="1" t="s">
        <v>44</v>
      </c>
      <c r="L86" s="1">
        <v>84.0</v>
      </c>
      <c r="M86" s="1">
        <v>84.0</v>
      </c>
    </row>
    <row r="87">
      <c r="A87" s="1" t="s">
        <v>41</v>
      </c>
      <c r="B87" s="1" t="s">
        <v>42</v>
      </c>
      <c r="C87" s="1">
        <v>433.19</v>
      </c>
      <c r="D87" s="1">
        <v>435.62</v>
      </c>
      <c r="E87" s="1">
        <v>2.43</v>
      </c>
      <c r="F87" s="1">
        <v>0.0</v>
      </c>
      <c r="G87" s="1">
        <v>2.43</v>
      </c>
      <c r="H87" s="1">
        <v>168.0</v>
      </c>
      <c r="I87" s="1">
        <v>69.04</v>
      </c>
      <c r="J87" s="1">
        <v>69.07</v>
      </c>
      <c r="K87" s="1" t="s">
        <v>44</v>
      </c>
      <c r="L87" s="1">
        <v>84.0</v>
      </c>
      <c r="M87" s="1">
        <v>84.0</v>
      </c>
    </row>
    <row r="88">
      <c r="A88" s="1" t="s">
        <v>41</v>
      </c>
      <c r="B88" s="1" t="s">
        <v>42</v>
      </c>
      <c r="C88" s="1">
        <v>436.2</v>
      </c>
      <c r="D88" s="1">
        <v>438.14</v>
      </c>
      <c r="E88" s="1">
        <v>1.94</v>
      </c>
      <c r="F88" s="1">
        <v>0.0</v>
      </c>
      <c r="G88" s="1">
        <v>1.94</v>
      </c>
      <c r="H88" s="1">
        <v>168.0</v>
      </c>
      <c r="I88" s="1">
        <v>86.4</v>
      </c>
      <c r="J88" s="1">
        <v>86.45</v>
      </c>
      <c r="K88" s="1" t="s">
        <v>44</v>
      </c>
      <c r="L88" s="1">
        <v>84.0</v>
      </c>
      <c r="M88" s="1">
        <v>84.0</v>
      </c>
    </row>
    <row r="89">
      <c r="A89" s="1" t="s">
        <v>41</v>
      </c>
      <c r="B89" s="1" t="s">
        <v>42</v>
      </c>
      <c r="C89" s="1">
        <v>438.35</v>
      </c>
      <c r="D89" s="1">
        <v>441.9</v>
      </c>
      <c r="E89" s="1">
        <v>3.55</v>
      </c>
      <c r="F89" s="1">
        <v>0.0</v>
      </c>
      <c r="G89" s="1">
        <v>3.55</v>
      </c>
      <c r="H89" s="1">
        <v>168.0</v>
      </c>
      <c r="I89" s="1">
        <v>47.37</v>
      </c>
      <c r="J89" s="1">
        <v>47.38</v>
      </c>
      <c r="K89" s="1" t="s">
        <v>44</v>
      </c>
      <c r="L89" s="1">
        <v>84.0</v>
      </c>
      <c r="M89" s="1">
        <v>84.0</v>
      </c>
    </row>
    <row r="90">
      <c r="A90" s="1" t="s">
        <v>41</v>
      </c>
      <c r="B90" s="1" t="s">
        <v>42</v>
      </c>
      <c r="C90" s="1">
        <v>442.07</v>
      </c>
      <c r="D90" s="1">
        <v>448.2</v>
      </c>
      <c r="E90" s="1">
        <v>6.12</v>
      </c>
      <c r="F90" s="1">
        <v>0.0</v>
      </c>
      <c r="G90" s="1">
        <v>6.12</v>
      </c>
      <c r="H90" s="1">
        <v>160.0</v>
      </c>
      <c r="I90" s="1">
        <v>26.12</v>
      </c>
      <c r="J90" s="1">
        <v>26.12</v>
      </c>
      <c r="K90" s="1" t="s">
        <v>43</v>
      </c>
      <c r="L90" s="1">
        <v>-160.0</v>
      </c>
      <c r="M90" s="1">
        <v>0.0</v>
      </c>
    </row>
    <row r="91">
      <c r="A91" s="1" t="s">
        <v>41</v>
      </c>
      <c r="B91" s="1" t="s">
        <v>42</v>
      </c>
      <c r="C91" s="1">
        <v>448.23</v>
      </c>
      <c r="D91" s="1">
        <v>455.23</v>
      </c>
      <c r="E91" s="1">
        <v>7.0</v>
      </c>
      <c r="F91" s="1">
        <v>0.0</v>
      </c>
      <c r="G91" s="1">
        <v>7.0</v>
      </c>
      <c r="H91" s="1">
        <v>160.0</v>
      </c>
      <c r="I91" s="1">
        <v>22.86</v>
      </c>
      <c r="J91" s="1">
        <v>22.86</v>
      </c>
      <c r="K91" s="1" t="s">
        <v>43</v>
      </c>
      <c r="L91" s="1">
        <v>-160.0</v>
      </c>
      <c r="M91" s="1">
        <v>0.0</v>
      </c>
    </row>
    <row r="92">
      <c r="A92" s="1" t="s">
        <v>41</v>
      </c>
      <c r="B92" s="1" t="s">
        <v>42</v>
      </c>
      <c r="C92" s="1">
        <v>455.26</v>
      </c>
      <c r="D92" s="1">
        <v>463.04</v>
      </c>
      <c r="E92" s="1">
        <v>7.78</v>
      </c>
      <c r="F92" s="1">
        <v>0.0</v>
      </c>
      <c r="G92" s="1">
        <v>7.78</v>
      </c>
      <c r="H92" s="1">
        <v>160.0</v>
      </c>
      <c r="I92" s="1">
        <v>20.56</v>
      </c>
      <c r="J92" s="1">
        <v>20.56</v>
      </c>
      <c r="K92" s="1" t="s">
        <v>43</v>
      </c>
      <c r="L92" s="1">
        <v>-160.0</v>
      </c>
      <c r="M92" s="1">
        <v>0.0</v>
      </c>
    </row>
    <row r="93">
      <c r="A93" s="1" t="s">
        <v>41</v>
      </c>
      <c r="B93" s="1" t="s">
        <v>42</v>
      </c>
      <c r="C93" s="1">
        <v>463.07</v>
      </c>
      <c r="D93" s="1">
        <v>470.02</v>
      </c>
      <c r="E93" s="1">
        <v>6.95</v>
      </c>
      <c r="F93" s="1">
        <v>0.0</v>
      </c>
      <c r="G93" s="1">
        <v>6.95</v>
      </c>
      <c r="H93" s="1">
        <v>160.0</v>
      </c>
      <c r="I93" s="1">
        <v>23.03</v>
      </c>
      <c r="J93" s="1">
        <v>23.03</v>
      </c>
      <c r="K93" s="1" t="s">
        <v>43</v>
      </c>
      <c r="L93" s="1">
        <v>-160.0</v>
      </c>
      <c r="M93" s="1">
        <v>0.0</v>
      </c>
    </row>
    <row r="94">
      <c r="A94" s="1" t="s">
        <v>41</v>
      </c>
      <c r="B94" s="1" t="s">
        <v>42</v>
      </c>
      <c r="C94" s="1">
        <v>470.12</v>
      </c>
      <c r="D94" s="1">
        <v>475.5</v>
      </c>
      <c r="E94" s="1">
        <v>5.38</v>
      </c>
      <c r="F94" s="1">
        <v>0.0</v>
      </c>
      <c r="G94" s="1">
        <v>5.38</v>
      </c>
      <c r="H94" s="1">
        <v>160.0</v>
      </c>
      <c r="I94" s="1">
        <v>29.72</v>
      </c>
      <c r="J94" s="1">
        <v>29.72</v>
      </c>
      <c r="K94" s="1" t="s">
        <v>43</v>
      </c>
      <c r="L94" s="1">
        <v>-160.0</v>
      </c>
      <c r="M94" s="1">
        <v>0.0</v>
      </c>
    </row>
    <row r="95">
      <c r="A95" s="1" t="s">
        <v>41</v>
      </c>
      <c r="B95" s="1" t="s">
        <v>42</v>
      </c>
      <c r="C95" s="1">
        <v>475.58</v>
      </c>
      <c r="D95" s="1">
        <v>478.29</v>
      </c>
      <c r="E95" s="1">
        <v>2.71</v>
      </c>
      <c r="F95" s="1">
        <v>0.0</v>
      </c>
      <c r="G95" s="1">
        <v>2.7</v>
      </c>
      <c r="H95" s="1">
        <v>168.0</v>
      </c>
      <c r="I95" s="1">
        <v>62.1</v>
      </c>
      <c r="J95" s="1">
        <v>62.13</v>
      </c>
      <c r="K95" s="1" t="s">
        <v>44</v>
      </c>
      <c r="L95" s="1">
        <v>84.0</v>
      </c>
      <c r="M95" s="1">
        <v>84.0</v>
      </c>
    </row>
    <row r="96">
      <c r="A96" s="1" t="s">
        <v>41</v>
      </c>
      <c r="B96" s="1" t="s">
        <v>42</v>
      </c>
      <c r="C96" s="1">
        <v>478.44</v>
      </c>
      <c r="D96" s="1">
        <v>480.84</v>
      </c>
      <c r="E96" s="1">
        <v>2.4</v>
      </c>
      <c r="F96" s="1">
        <v>0.0</v>
      </c>
      <c r="G96" s="1">
        <v>2.4</v>
      </c>
      <c r="H96" s="1">
        <v>168.0</v>
      </c>
      <c r="I96" s="1">
        <v>69.9</v>
      </c>
      <c r="J96" s="1">
        <v>69.94</v>
      </c>
      <c r="K96" s="1" t="s">
        <v>44</v>
      </c>
      <c r="L96" s="1">
        <v>84.0</v>
      </c>
      <c r="M96" s="1">
        <v>84.0</v>
      </c>
    </row>
    <row r="97">
      <c r="A97" s="1" t="s">
        <v>41</v>
      </c>
      <c r="B97" s="1" t="s">
        <v>42</v>
      </c>
      <c r="C97" s="1">
        <v>481.03</v>
      </c>
      <c r="D97" s="1">
        <v>484.17</v>
      </c>
      <c r="E97" s="1">
        <v>3.14</v>
      </c>
      <c r="F97" s="1">
        <v>0.0</v>
      </c>
      <c r="G97" s="1">
        <v>3.13</v>
      </c>
      <c r="H97" s="1">
        <v>168.0</v>
      </c>
      <c r="I97" s="1">
        <v>53.58</v>
      </c>
      <c r="J97" s="1">
        <v>53.6</v>
      </c>
      <c r="K97" s="1" t="s">
        <v>44</v>
      </c>
      <c r="L97" s="1">
        <v>84.0</v>
      </c>
      <c r="M97" s="1">
        <v>84.0</v>
      </c>
    </row>
    <row r="98">
      <c r="A98" s="1" t="s">
        <v>41</v>
      </c>
      <c r="B98" s="1" t="s">
        <v>42</v>
      </c>
      <c r="C98" s="1">
        <v>484.28</v>
      </c>
      <c r="D98" s="1">
        <v>487.02</v>
      </c>
      <c r="E98" s="1">
        <v>2.74</v>
      </c>
      <c r="F98" s="1">
        <v>0.0</v>
      </c>
      <c r="G98" s="1">
        <v>2.74</v>
      </c>
      <c r="H98" s="1">
        <v>168.0</v>
      </c>
      <c r="I98" s="1">
        <v>61.31</v>
      </c>
      <c r="J98" s="1">
        <v>61.34</v>
      </c>
      <c r="K98" s="1" t="s">
        <v>44</v>
      </c>
      <c r="L98" s="1">
        <v>84.0</v>
      </c>
      <c r="M98" s="1">
        <v>84.0</v>
      </c>
    </row>
    <row r="99">
      <c r="A99" s="1" t="s">
        <v>41</v>
      </c>
      <c r="B99" s="1" t="s">
        <v>42</v>
      </c>
      <c r="C99" s="1">
        <v>487.26</v>
      </c>
      <c r="D99" s="1">
        <v>490.01</v>
      </c>
      <c r="E99" s="1">
        <v>2.76</v>
      </c>
      <c r="F99" s="1">
        <v>0.0</v>
      </c>
      <c r="G99" s="1">
        <v>2.76</v>
      </c>
      <c r="H99" s="1">
        <v>168.0</v>
      </c>
      <c r="I99" s="1">
        <v>60.94</v>
      </c>
      <c r="J99" s="1">
        <v>60.97</v>
      </c>
      <c r="K99" s="1" t="s">
        <v>44</v>
      </c>
      <c r="L99" s="1">
        <v>84.0</v>
      </c>
      <c r="M99" s="1">
        <v>84.0</v>
      </c>
    </row>
    <row r="100">
      <c r="A100" s="1" t="s">
        <v>41</v>
      </c>
      <c r="B100" s="1" t="s">
        <v>42</v>
      </c>
      <c r="C100" s="1">
        <v>490.32</v>
      </c>
      <c r="D100" s="1">
        <v>492.99</v>
      </c>
      <c r="E100" s="1">
        <v>2.67</v>
      </c>
      <c r="F100" s="1">
        <v>0.0</v>
      </c>
      <c r="G100" s="1">
        <v>2.67</v>
      </c>
      <c r="H100" s="1">
        <v>168.0</v>
      </c>
      <c r="I100" s="1">
        <v>62.87</v>
      </c>
      <c r="J100" s="1">
        <v>62.9</v>
      </c>
      <c r="K100" s="1" t="s">
        <v>44</v>
      </c>
      <c r="L100" s="1">
        <v>84.0</v>
      </c>
      <c r="M100" s="1">
        <v>84.0</v>
      </c>
    </row>
    <row r="101">
      <c r="A101" s="1" t="s">
        <v>41</v>
      </c>
      <c r="B101" s="1" t="s">
        <v>42</v>
      </c>
      <c r="C101" s="1">
        <v>493.24</v>
      </c>
      <c r="D101" s="1">
        <v>500.85</v>
      </c>
      <c r="E101" s="1">
        <v>7.61</v>
      </c>
      <c r="F101" s="1">
        <v>0.0</v>
      </c>
      <c r="G101" s="1">
        <v>7.61</v>
      </c>
      <c r="H101" s="1">
        <v>160.0</v>
      </c>
      <c r="I101" s="1">
        <v>21.02</v>
      </c>
      <c r="J101" s="1">
        <v>21.02</v>
      </c>
      <c r="K101" s="1" t="s">
        <v>43</v>
      </c>
      <c r="L101" s="1">
        <v>-160.0</v>
      </c>
      <c r="M101" s="1">
        <v>0.0</v>
      </c>
    </row>
    <row r="102">
      <c r="A102" s="1" t="s">
        <v>41</v>
      </c>
      <c r="B102" s="1" t="s">
        <v>42</v>
      </c>
      <c r="C102" s="1">
        <v>500.92</v>
      </c>
      <c r="D102" s="1">
        <v>504.48</v>
      </c>
      <c r="E102" s="1">
        <v>3.56</v>
      </c>
      <c r="F102" s="1">
        <v>0.0</v>
      </c>
      <c r="G102" s="1">
        <v>3.56</v>
      </c>
      <c r="H102" s="1">
        <v>160.0</v>
      </c>
      <c r="I102" s="1">
        <v>44.94</v>
      </c>
      <c r="J102" s="1">
        <v>44.94</v>
      </c>
      <c r="K102" s="1" t="s">
        <v>43</v>
      </c>
      <c r="L102" s="1">
        <v>-160.0</v>
      </c>
      <c r="M102" s="1">
        <v>0.0</v>
      </c>
    </row>
    <row r="103">
      <c r="A103" s="1" t="s">
        <v>41</v>
      </c>
      <c r="B103" s="1" t="s">
        <v>42</v>
      </c>
      <c r="C103" s="1">
        <v>504.57</v>
      </c>
      <c r="D103" s="1">
        <v>511.32</v>
      </c>
      <c r="E103" s="1">
        <v>6.75</v>
      </c>
      <c r="F103" s="1">
        <v>0.0</v>
      </c>
      <c r="G103" s="1">
        <v>6.75</v>
      </c>
      <c r="H103" s="1">
        <v>160.0</v>
      </c>
      <c r="I103" s="1">
        <v>23.7</v>
      </c>
      <c r="J103" s="1">
        <v>23.7</v>
      </c>
      <c r="K103" s="1" t="s">
        <v>43</v>
      </c>
      <c r="L103" s="1">
        <v>-160.0</v>
      </c>
      <c r="M103" s="1">
        <v>0.0</v>
      </c>
    </row>
    <row r="130">
      <c r="A130" s="77" t="s">
        <v>53</v>
      </c>
      <c r="B130" s="3">
        <f>SUMIF(K2:K103, "epr",H2:H103)</f>
        <v>7680</v>
      </c>
    </row>
    <row r="131">
      <c r="A131" s="77" t="s">
        <v>54</v>
      </c>
      <c r="B131" s="3">
        <f>SUM(H2:H103)-B130</f>
        <v>9072</v>
      </c>
    </row>
    <row r="132">
      <c r="A132" s="77" t="s">
        <v>55</v>
      </c>
      <c r="B132" s="3">
        <f>SUM(M2:M103)</f>
        <v>4536</v>
      </c>
    </row>
    <row r="133">
      <c r="A133" s="77" t="s">
        <v>56</v>
      </c>
      <c r="B133" s="3">
        <f>B131/B132</f>
        <v>2</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1.32</v>
      </c>
      <c r="D2" s="1">
        <v>10.01</v>
      </c>
      <c r="E2" s="1">
        <v>8.69</v>
      </c>
      <c r="F2" s="1">
        <v>0.0</v>
      </c>
      <c r="G2" s="1">
        <v>8.69</v>
      </c>
      <c r="H2" s="1">
        <v>160.0</v>
      </c>
      <c r="I2" s="1">
        <v>18.42</v>
      </c>
      <c r="J2" s="1">
        <v>18.42</v>
      </c>
      <c r="K2" s="1" t="s">
        <v>43</v>
      </c>
      <c r="L2" s="1">
        <v>-160.0</v>
      </c>
      <c r="M2" s="1">
        <v>0.0</v>
      </c>
    </row>
    <row r="3">
      <c r="A3" s="1" t="s">
        <v>41</v>
      </c>
      <c r="B3" s="1" t="s">
        <v>42</v>
      </c>
      <c r="C3" s="1">
        <v>10.28</v>
      </c>
      <c r="D3" s="1">
        <v>16.63</v>
      </c>
      <c r="E3" s="1">
        <v>6.35</v>
      </c>
      <c r="F3" s="1">
        <v>0.0</v>
      </c>
      <c r="G3" s="1">
        <v>6.35</v>
      </c>
      <c r="H3" s="1">
        <v>160.0</v>
      </c>
      <c r="I3" s="1">
        <v>25.19</v>
      </c>
      <c r="J3" s="1">
        <v>25.19</v>
      </c>
      <c r="K3" s="1" t="s">
        <v>43</v>
      </c>
      <c r="L3" s="1">
        <v>-160.0</v>
      </c>
      <c r="M3" s="1">
        <v>0.0</v>
      </c>
    </row>
    <row r="4">
      <c r="A4" s="1" t="s">
        <v>41</v>
      </c>
      <c r="B4" s="1" t="s">
        <v>42</v>
      </c>
      <c r="C4" s="1">
        <v>16.68</v>
      </c>
      <c r="D4" s="1">
        <v>26.72</v>
      </c>
      <c r="E4" s="1">
        <v>10.03</v>
      </c>
      <c r="F4" s="1">
        <v>0.0</v>
      </c>
      <c r="G4" s="1">
        <v>10.03</v>
      </c>
      <c r="H4" s="1">
        <v>160.0</v>
      </c>
      <c r="I4" s="1">
        <v>15.95</v>
      </c>
      <c r="J4" s="1">
        <v>15.95</v>
      </c>
      <c r="K4" s="1" t="s">
        <v>43</v>
      </c>
      <c r="L4" s="1">
        <v>-160.0</v>
      </c>
      <c r="M4" s="1">
        <v>0.0</v>
      </c>
    </row>
    <row r="5">
      <c r="A5" s="1" t="s">
        <v>41</v>
      </c>
      <c r="B5" s="1" t="s">
        <v>42</v>
      </c>
      <c r="C5" s="1">
        <v>26.72</v>
      </c>
      <c r="D5" s="1">
        <v>34.95</v>
      </c>
      <c r="E5" s="1">
        <v>8.23</v>
      </c>
      <c r="F5" s="1">
        <v>0.0</v>
      </c>
      <c r="G5" s="1">
        <v>8.23</v>
      </c>
      <c r="H5" s="1">
        <v>160.0</v>
      </c>
      <c r="I5" s="1">
        <v>19.44</v>
      </c>
      <c r="J5" s="1">
        <v>19.44</v>
      </c>
      <c r="K5" s="1" t="s">
        <v>43</v>
      </c>
      <c r="L5" s="1">
        <v>-160.0</v>
      </c>
      <c r="M5" s="1">
        <v>0.0</v>
      </c>
    </row>
    <row r="6">
      <c r="A6" s="1" t="s">
        <v>41</v>
      </c>
      <c r="B6" s="1" t="s">
        <v>42</v>
      </c>
      <c r="C6" s="1">
        <v>35.08</v>
      </c>
      <c r="D6" s="1">
        <v>41.1</v>
      </c>
      <c r="E6" s="1">
        <v>6.01</v>
      </c>
      <c r="F6" s="1">
        <v>0.0</v>
      </c>
      <c r="G6" s="1">
        <v>6.01</v>
      </c>
      <c r="H6" s="1">
        <v>160.0</v>
      </c>
      <c r="I6" s="1">
        <v>26.61</v>
      </c>
      <c r="J6" s="1">
        <v>26.61</v>
      </c>
      <c r="K6" s="1" t="s">
        <v>43</v>
      </c>
      <c r="L6" s="1">
        <v>-160.0</v>
      </c>
      <c r="M6" s="1">
        <v>0.0</v>
      </c>
    </row>
    <row r="7">
      <c r="A7" s="1" t="s">
        <v>41</v>
      </c>
      <c r="B7" s="1" t="s">
        <v>42</v>
      </c>
      <c r="C7" s="1">
        <v>41.14</v>
      </c>
      <c r="D7" s="1">
        <v>47.23</v>
      </c>
      <c r="E7" s="1">
        <v>6.09</v>
      </c>
      <c r="F7" s="1">
        <v>0.0</v>
      </c>
      <c r="G7" s="1">
        <v>6.09</v>
      </c>
      <c r="H7" s="1">
        <v>160.0</v>
      </c>
      <c r="I7" s="1">
        <v>26.27</v>
      </c>
      <c r="J7" s="1">
        <v>26.27</v>
      </c>
      <c r="K7" s="1" t="s">
        <v>43</v>
      </c>
      <c r="L7" s="1">
        <v>-160.0</v>
      </c>
      <c r="M7" s="1">
        <v>0.0</v>
      </c>
    </row>
    <row r="8">
      <c r="A8" s="1" t="s">
        <v>41</v>
      </c>
      <c r="B8" s="1" t="s">
        <v>42</v>
      </c>
      <c r="C8" s="1">
        <v>47.26</v>
      </c>
      <c r="D8" s="1">
        <v>49.59</v>
      </c>
      <c r="E8" s="1">
        <v>2.33</v>
      </c>
      <c r="F8" s="1">
        <v>0.0</v>
      </c>
      <c r="G8" s="1">
        <v>2.33</v>
      </c>
      <c r="H8" s="1">
        <v>168.0</v>
      </c>
      <c r="I8" s="1">
        <v>72.17</v>
      </c>
      <c r="J8" s="1">
        <v>72.21</v>
      </c>
      <c r="K8" s="1" t="s">
        <v>44</v>
      </c>
      <c r="L8" s="1">
        <v>84.0</v>
      </c>
      <c r="M8" s="1">
        <v>84.0</v>
      </c>
    </row>
    <row r="9">
      <c r="A9" s="1" t="s">
        <v>41</v>
      </c>
      <c r="B9" s="1" t="s">
        <v>42</v>
      </c>
      <c r="C9" s="1">
        <v>50.32</v>
      </c>
      <c r="D9" s="1">
        <v>53.54</v>
      </c>
      <c r="E9" s="1">
        <v>3.22</v>
      </c>
      <c r="F9" s="1">
        <v>0.0</v>
      </c>
      <c r="G9" s="1">
        <v>3.22</v>
      </c>
      <c r="H9" s="1">
        <v>168.0</v>
      </c>
      <c r="I9" s="1">
        <v>52.23</v>
      </c>
      <c r="J9" s="1">
        <v>52.25</v>
      </c>
      <c r="K9" s="1" t="s">
        <v>44</v>
      </c>
      <c r="L9" s="1">
        <v>84.0</v>
      </c>
      <c r="M9" s="1">
        <v>84.0</v>
      </c>
    </row>
    <row r="10">
      <c r="A10" s="1" t="s">
        <v>41</v>
      </c>
      <c r="B10" s="1" t="s">
        <v>42</v>
      </c>
      <c r="C10" s="1">
        <v>53.73</v>
      </c>
      <c r="D10" s="1">
        <v>56.81</v>
      </c>
      <c r="E10" s="1">
        <v>3.08</v>
      </c>
      <c r="F10" s="1">
        <v>0.0</v>
      </c>
      <c r="G10" s="1">
        <v>3.08</v>
      </c>
      <c r="H10" s="1">
        <v>168.0</v>
      </c>
      <c r="I10" s="1">
        <v>54.52</v>
      </c>
      <c r="J10" s="1">
        <v>54.54</v>
      </c>
      <c r="K10" s="1" t="s">
        <v>44</v>
      </c>
      <c r="L10" s="1">
        <v>84.0</v>
      </c>
      <c r="M10" s="1">
        <v>84.0</v>
      </c>
    </row>
    <row r="11">
      <c r="A11" s="1" t="s">
        <v>41</v>
      </c>
      <c r="B11" s="1" t="s">
        <v>42</v>
      </c>
      <c r="C11" s="1">
        <v>57.01</v>
      </c>
      <c r="D11" s="1">
        <v>59.92</v>
      </c>
      <c r="E11" s="1">
        <v>2.91</v>
      </c>
      <c r="F11" s="1">
        <v>0.0</v>
      </c>
      <c r="G11" s="1">
        <v>2.9</v>
      </c>
      <c r="H11" s="1">
        <v>168.0</v>
      </c>
      <c r="I11" s="1">
        <v>57.81</v>
      </c>
      <c r="J11" s="1">
        <v>57.83</v>
      </c>
      <c r="K11" s="1" t="s">
        <v>44</v>
      </c>
      <c r="L11" s="1">
        <v>84.0</v>
      </c>
      <c r="M11" s="1">
        <v>84.0</v>
      </c>
    </row>
    <row r="12">
      <c r="A12" s="1" t="s">
        <v>41</v>
      </c>
      <c r="B12" s="1" t="s">
        <v>42</v>
      </c>
      <c r="C12" s="1">
        <v>60.05</v>
      </c>
      <c r="D12" s="1">
        <v>62.24</v>
      </c>
      <c r="E12" s="1">
        <v>2.19</v>
      </c>
      <c r="F12" s="1">
        <v>0.0</v>
      </c>
      <c r="G12" s="1">
        <v>2.19</v>
      </c>
      <c r="H12" s="1">
        <v>168.0</v>
      </c>
      <c r="I12" s="1">
        <v>76.66</v>
      </c>
      <c r="J12" s="1">
        <v>76.7</v>
      </c>
      <c r="K12" s="1" t="s">
        <v>44</v>
      </c>
      <c r="L12" s="1">
        <v>84.0</v>
      </c>
      <c r="M12" s="1">
        <v>84.0</v>
      </c>
    </row>
    <row r="13">
      <c r="A13" s="1" t="s">
        <v>41</v>
      </c>
      <c r="B13" s="1" t="s">
        <v>42</v>
      </c>
      <c r="C13" s="1">
        <v>62.49</v>
      </c>
      <c r="D13" s="1">
        <v>64.63</v>
      </c>
      <c r="E13" s="1">
        <v>2.14</v>
      </c>
      <c r="F13" s="1">
        <v>0.0</v>
      </c>
      <c r="G13" s="1">
        <v>2.14</v>
      </c>
      <c r="H13" s="1">
        <v>168.0</v>
      </c>
      <c r="I13" s="1">
        <v>78.41</v>
      </c>
      <c r="J13" s="1">
        <v>78.45</v>
      </c>
      <c r="K13" s="1" t="s">
        <v>44</v>
      </c>
      <c r="L13" s="1">
        <v>84.0</v>
      </c>
      <c r="M13" s="1">
        <v>84.0</v>
      </c>
    </row>
    <row r="14">
      <c r="A14" s="1" t="s">
        <v>41</v>
      </c>
      <c r="B14" s="1" t="s">
        <v>42</v>
      </c>
      <c r="C14" s="1">
        <v>64.85</v>
      </c>
      <c r="D14" s="1">
        <v>72.0</v>
      </c>
      <c r="E14" s="1">
        <v>7.15</v>
      </c>
      <c r="F14" s="1">
        <v>0.0</v>
      </c>
      <c r="G14" s="1">
        <v>7.15</v>
      </c>
      <c r="H14" s="1">
        <v>160.0</v>
      </c>
      <c r="I14" s="1">
        <v>22.38</v>
      </c>
      <c r="J14" s="1">
        <v>22.38</v>
      </c>
      <c r="K14" s="1" t="s">
        <v>43</v>
      </c>
      <c r="L14" s="1">
        <v>-160.0</v>
      </c>
      <c r="M14" s="1">
        <v>0.0</v>
      </c>
    </row>
    <row r="15">
      <c r="A15" s="1" t="s">
        <v>41</v>
      </c>
      <c r="B15" s="1" t="s">
        <v>42</v>
      </c>
      <c r="C15" s="1">
        <v>72.08</v>
      </c>
      <c r="D15" s="1">
        <v>79.09</v>
      </c>
      <c r="E15" s="1">
        <v>7.01</v>
      </c>
      <c r="F15" s="1">
        <v>0.0</v>
      </c>
      <c r="G15" s="1">
        <v>7.01</v>
      </c>
      <c r="H15" s="1">
        <v>160.0</v>
      </c>
      <c r="I15" s="1">
        <v>22.83</v>
      </c>
      <c r="J15" s="1">
        <v>22.83</v>
      </c>
      <c r="K15" s="1" t="s">
        <v>43</v>
      </c>
      <c r="L15" s="1">
        <v>-160.0</v>
      </c>
      <c r="M15" s="1">
        <v>0.0</v>
      </c>
    </row>
    <row r="16">
      <c r="A16" s="1" t="s">
        <v>41</v>
      </c>
      <c r="B16" s="1" t="s">
        <v>42</v>
      </c>
      <c r="C16" s="1">
        <v>79.24</v>
      </c>
      <c r="D16" s="1">
        <v>85.52</v>
      </c>
      <c r="E16" s="1">
        <v>6.28</v>
      </c>
      <c r="F16" s="1">
        <v>0.0</v>
      </c>
      <c r="G16" s="1">
        <v>6.28</v>
      </c>
      <c r="H16" s="1">
        <v>160.0</v>
      </c>
      <c r="I16" s="1">
        <v>25.46</v>
      </c>
      <c r="J16" s="1">
        <v>25.46</v>
      </c>
      <c r="K16" s="1" t="s">
        <v>43</v>
      </c>
      <c r="L16" s="1">
        <v>-160.0</v>
      </c>
      <c r="M16" s="1">
        <v>0.0</v>
      </c>
    </row>
    <row r="17">
      <c r="A17" s="1" t="s">
        <v>41</v>
      </c>
      <c r="B17" s="1" t="s">
        <v>42</v>
      </c>
      <c r="C17" s="1">
        <v>85.61</v>
      </c>
      <c r="D17" s="1">
        <v>95.61</v>
      </c>
      <c r="E17" s="1">
        <v>10.0</v>
      </c>
      <c r="F17" s="1">
        <v>0.0</v>
      </c>
      <c r="G17" s="1">
        <v>10.0</v>
      </c>
      <c r="H17" s="1">
        <v>160.0</v>
      </c>
      <c r="I17" s="1">
        <v>16.0</v>
      </c>
      <c r="J17" s="1">
        <v>16.0</v>
      </c>
      <c r="K17" s="1" t="s">
        <v>43</v>
      </c>
      <c r="L17" s="1">
        <v>-160.0</v>
      </c>
      <c r="M17" s="1">
        <v>0.0</v>
      </c>
    </row>
    <row r="18">
      <c r="A18" s="1" t="s">
        <v>41</v>
      </c>
      <c r="B18" s="1" t="s">
        <v>42</v>
      </c>
      <c r="C18" s="1">
        <v>95.67</v>
      </c>
      <c r="D18" s="1">
        <v>101.64</v>
      </c>
      <c r="E18" s="1">
        <v>5.97</v>
      </c>
      <c r="F18" s="1">
        <v>0.0</v>
      </c>
      <c r="G18" s="1">
        <v>5.97</v>
      </c>
      <c r="H18" s="1">
        <v>160.0</v>
      </c>
      <c r="I18" s="1">
        <v>26.81</v>
      </c>
      <c r="J18" s="1">
        <v>26.81</v>
      </c>
      <c r="K18" s="1" t="s">
        <v>43</v>
      </c>
      <c r="L18" s="1">
        <v>-160.0</v>
      </c>
      <c r="M18" s="1">
        <v>0.0</v>
      </c>
    </row>
    <row r="19">
      <c r="A19" s="1" t="s">
        <v>41</v>
      </c>
      <c r="B19" s="1" t="s">
        <v>42</v>
      </c>
      <c r="C19" s="1">
        <v>102.31</v>
      </c>
      <c r="D19" s="1">
        <v>108.73</v>
      </c>
      <c r="E19" s="1">
        <v>6.42</v>
      </c>
      <c r="F19" s="1">
        <v>0.0</v>
      </c>
      <c r="G19" s="1">
        <v>6.42</v>
      </c>
      <c r="H19" s="1">
        <v>160.0</v>
      </c>
      <c r="I19" s="1">
        <v>24.94</v>
      </c>
      <c r="J19" s="1">
        <v>24.94</v>
      </c>
      <c r="K19" s="1" t="s">
        <v>43</v>
      </c>
      <c r="L19" s="1">
        <v>-160.0</v>
      </c>
      <c r="M19" s="1">
        <v>0.0</v>
      </c>
    </row>
    <row r="20">
      <c r="A20" s="1" t="s">
        <v>41</v>
      </c>
      <c r="B20" s="1" t="s">
        <v>42</v>
      </c>
      <c r="C20" s="1">
        <v>108.79</v>
      </c>
      <c r="D20" s="1">
        <v>111.53</v>
      </c>
      <c r="E20" s="1">
        <v>2.74</v>
      </c>
      <c r="F20" s="1">
        <v>0.0</v>
      </c>
      <c r="G20" s="1">
        <v>2.74</v>
      </c>
      <c r="H20" s="1">
        <v>168.0</v>
      </c>
      <c r="I20" s="1">
        <v>61.3</v>
      </c>
      <c r="J20" s="1">
        <v>61.33</v>
      </c>
      <c r="K20" s="1" t="s">
        <v>44</v>
      </c>
      <c r="L20" s="1">
        <v>84.0</v>
      </c>
      <c r="M20" s="1">
        <v>84.0</v>
      </c>
    </row>
    <row r="21">
      <c r="A21" s="1" t="s">
        <v>41</v>
      </c>
      <c r="B21" s="1" t="s">
        <v>42</v>
      </c>
      <c r="C21" s="1">
        <v>111.99</v>
      </c>
      <c r="D21" s="1">
        <v>114.66</v>
      </c>
      <c r="E21" s="1">
        <v>2.66</v>
      </c>
      <c r="F21" s="1">
        <v>0.0</v>
      </c>
      <c r="G21" s="1">
        <v>2.66</v>
      </c>
      <c r="H21" s="1">
        <v>168.0</v>
      </c>
      <c r="I21" s="1">
        <v>63.06</v>
      </c>
      <c r="J21" s="1">
        <v>63.08</v>
      </c>
      <c r="K21" s="1" t="s">
        <v>44</v>
      </c>
      <c r="L21" s="1">
        <v>84.0</v>
      </c>
      <c r="M21" s="1">
        <v>84.0</v>
      </c>
    </row>
    <row r="22">
      <c r="A22" s="1" t="s">
        <v>41</v>
      </c>
      <c r="B22" s="1" t="s">
        <v>42</v>
      </c>
      <c r="C22" s="1">
        <v>114.79</v>
      </c>
      <c r="D22" s="1">
        <v>117.57</v>
      </c>
      <c r="E22" s="1">
        <v>2.78</v>
      </c>
      <c r="F22" s="1">
        <v>0.0</v>
      </c>
      <c r="G22" s="1">
        <v>2.78</v>
      </c>
      <c r="H22" s="1">
        <v>168.0</v>
      </c>
      <c r="I22" s="1">
        <v>60.44</v>
      </c>
      <c r="J22" s="1">
        <v>60.47</v>
      </c>
      <c r="K22" s="1" t="s">
        <v>44</v>
      </c>
      <c r="L22" s="1">
        <v>84.0</v>
      </c>
      <c r="M22" s="1">
        <v>84.0</v>
      </c>
    </row>
    <row r="23">
      <c r="A23" s="1" t="s">
        <v>41</v>
      </c>
      <c r="B23" s="1" t="s">
        <v>42</v>
      </c>
      <c r="C23" s="1">
        <v>117.85</v>
      </c>
      <c r="D23" s="1">
        <v>120.43</v>
      </c>
      <c r="E23" s="1">
        <v>2.59</v>
      </c>
      <c r="F23" s="1">
        <v>0.0</v>
      </c>
      <c r="G23" s="1">
        <v>2.58</v>
      </c>
      <c r="H23" s="1">
        <v>168.0</v>
      </c>
      <c r="I23" s="1">
        <v>64.96</v>
      </c>
      <c r="J23" s="1">
        <v>64.99</v>
      </c>
      <c r="K23" s="1" t="s">
        <v>44</v>
      </c>
      <c r="L23" s="1">
        <v>84.0</v>
      </c>
      <c r="M23" s="1">
        <v>84.0</v>
      </c>
    </row>
    <row r="24">
      <c r="A24" s="1" t="s">
        <v>41</v>
      </c>
      <c r="B24" s="1" t="s">
        <v>42</v>
      </c>
      <c r="C24" s="1">
        <v>120.76</v>
      </c>
      <c r="D24" s="1">
        <v>123.26</v>
      </c>
      <c r="E24" s="1">
        <v>2.5</v>
      </c>
      <c r="F24" s="1">
        <v>0.0</v>
      </c>
      <c r="G24" s="1">
        <v>2.5</v>
      </c>
      <c r="H24" s="1">
        <v>168.0</v>
      </c>
      <c r="I24" s="1">
        <v>67.13</v>
      </c>
      <c r="J24" s="1">
        <v>67.16</v>
      </c>
      <c r="K24" s="1" t="s">
        <v>44</v>
      </c>
      <c r="L24" s="1">
        <v>84.0</v>
      </c>
      <c r="M24" s="1">
        <v>84.0</v>
      </c>
    </row>
    <row r="25">
      <c r="A25" s="1" t="s">
        <v>41</v>
      </c>
      <c r="B25" s="1" t="s">
        <v>42</v>
      </c>
      <c r="C25" s="1">
        <v>123.84</v>
      </c>
      <c r="D25" s="1">
        <v>125.8</v>
      </c>
      <c r="E25" s="1">
        <v>1.96</v>
      </c>
      <c r="F25" s="1">
        <v>0.0</v>
      </c>
      <c r="G25" s="1">
        <v>1.96</v>
      </c>
      <c r="H25" s="1">
        <v>168.0</v>
      </c>
      <c r="I25" s="1">
        <v>85.71</v>
      </c>
      <c r="J25" s="1">
        <v>85.76</v>
      </c>
      <c r="K25" s="1" t="s">
        <v>44</v>
      </c>
      <c r="L25" s="1">
        <v>84.0</v>
      </c>
      <c r="M25" s="1">
        <v>84.0</v>
      </c>
    </row>
    <row r="26">
      <c r="A26" s="1" t="s">
        <v>41</v>
      </c>
      <c r="B26" s="1" t="s">
        <v>42</v>
      </c>
      <c r="C26" s="1">
        <v>125.98</v>
      </c>
      <c r="D26" s="1">
        <v>131.92</v>
      </c>
      <c r="E26" s="1">
        <v>5.95</v>
      </c>
      <c r="F26" s="1">
        <v>0.0</v>
      </c>
      <c r="G26" s="1">
        <v>5.95</v>
      </c>
      <c r="H26" s="1">
        <v>160.0</v>
      </c>
      <c r="I26" s="1">
        <v>26.9</v>
      </c>
      <c r="J26" s="1">
        <v>26.9</v>
      </c>
      <c r="K26" s="1" t="s">
        <v>43</v>
      </c>
      <c r="L26" s="1">
        <v>-160.0</v>
      </c>
      <c r="M26" s="1">
        <v>0.0</v>
      </c>
    </row>
    <row r="27">
      <c r="A27" s="1" t="s">
        <v>41</v>
      </c>
      <c r="B27" s="1" t="s">
        <v>42</v>
      </c>
      <c r="C27" s="1">
        <v>131.98</v>
      </c>
      <c r="D27" s="1">
        <v>139.46</v>
      </c>
      <c r="E27" s="1">
        <v>7.49</v>
      </c>
      <c r="F27" s="1">
        <v>0.0</v>
      </c>
      <c r="G27" s="1">
        <v>7.49</v>
      </c>
      <c r="H27" s="1">
        <v>160.0</v>
      </c>
      <c r="I27" s="1">
        <v>21.38</v>
      </c>
      <c r="J27" s="1">
        <v>21.38</v>
      </c>
      <c r="K27" s="1" t="s">
        <v>43</v>
      </c>
      <c r="L27" s="1">
        <v>-160.0</v>
      </c>
      <c r="M27" s="1">
        <v>0.0</v>
      </c>
    </row>
    <row r="28">
      <c r="A28" s="1" t="s">
        <v>41</v>
      </c>
      <c r="B28" s="1" t="s">
        <v>42</v>
      </c>
      <c r="C28" s="1">
        <v>139.49</v>
      </c>
      <c r="D28" s="1">
        <v>147.46</v>
      </c>
      <c r="E28" s="1">
        <v>7.97</v>
      </c>
      <c r="F28" s="1">
        <v>0.0</v>
      </c>
      <c r="G28" s="1">
        <v>7.97</v>
      </c>
      <c r="H28" s="1">
        <v>160.0</v>
      </c>
      <c r="I28" s="1">
        <v>20.07</v>
      </c>
      <c r="J28" s="1">
        <v>20.07</v>
      </c>
      <c r="K28" s="1" t="s">
        <v>43</v>
      </c>
      <c r="L28" s="1">
        <v>-160.0</v>
      </c>
      <c r="M28" s="1">
        <v>0.0</v>
      </c>
    </row>
    <row r="29">
      <c r="A29" s="1" t="s">
        <v>41</v>
      </c>
      <c r="B29" s="1" t="s">
        <v>42</v>
      </c>
      <c r="C29" s="1">
        <v>147.61</v>
      </c>
      <c r="D29" s="1">
        <v>156.29</v>
      </c>
      <c r="E29" s="1">
        <v>8.69</v>
      </c>
      <c r="F29" s="1">
        <v>0.0</v>
      </c>
      <c r="G29" s="1">
        <v>8.69</v>
      </c>
      <c r="H29" s="1">
        <v>160.0</v>
      </c>
      <c r="I29" s="1">
        <v>18.42</v>
      </c>
      <c r="J29" s="1">
        <v>18.42</v>
      </c>
      <c r="K29" s="1" t="s">
        <v>43</v>
      </c>
      <c r="L29" s="1">
        <v>-160.0</v>
      </c>
      <c r="M29" s="1">
        <v>0.0</v>
      </c>
    </row>
    <row r="30">
      <c r="A30" s="1" t="s">
        <v>41</v>
      </c>
      <c r="B30" s="1" t="s">
        <v>42</v>
      </c>
      <c r="C30" s="1">
        <v>156.37</v>
      </c>
      <c r="D30" s="1">
        <v>164.82</v>
      </c>
      <c r="E30" s="1">
        <v>8.45</v>
      </c>
      <c r="F30" s="1">
        <v>0.0</v>
      </c>
      <c r="G30" s="1">
        <v>8.45</v>
      </c>
      <c r="H30" s="1">
        <v>160.0</v>
      </c>
      <c r="I30" s="1">
        <v>18.94</v>
      </c>
      <c r="J30" s="1">
        <v>18.94</v>
      </c>
      <c r="K30" s="1" t="s">
        <v>43</v>
      </c>
      <c r="L30" s="1">
        <v>-160.0</v>
      </c>
      <c r="M30" s="1">
        <v>0.0</v>
      </c>
    </row>
    <row r="31">
      <c r="A31" s="1" t="s">
        <v>41</v>
      </c>
      <c r="B31" s="1" t="s">
        <v>42</v>
      </c>
      <c r="C31" s="1">
        <v>164.87</v>
      </c>
      <c r="D31" s="1">
        <v>171.92</v>
      </c>
      <c r="E31" s="1">
        <v>7.05</v>
      </c>
      <c r="F31" s="1">
        <v>0.0</v>
      </c>
      <c r="G31" s="1">
        <v>7.05</v>
      </c>
      <c r="H31" s="1">
        <v>160.0</v>
      </c>
      <c r="I31" s="1">
        <v>22.71</v>
      </c>
      <c r="J31" s="1">
        <v>22.71</v>
      </c>
      <c r="K31" s="1" t="s">
        <v>43</v>
      </c>
      <c r="L31" s="1">
        <v>-160.0</v>
      </c>
      <c r="M31" s="1">
        <v>0.0</v>
      </c>
    </row>
    <row r="32">
      <c r="A32" s="1" t="s">
        <v>41</v>
      </c>
      <c r="B32" s="1" t="s">
        <v>42</v>
      </c>
      <c r="C32" s="1">
        <v>171.94</v>
      </c>
      <c r="D32" s="1">
        <v>174.43</v>
      </c>
      <c r="E32" s="1">
        <v>2.49</v>
      </c>
      <c r="F32" s="1">
        <v>0.0</v>
      </c>
      <c r="G32" s="1">
        <v>2.49</v>
      </c>
      <c r="H32" s="1">
        <v>168.0</v>
      </c>
      <c r="I32" s="1">
        <v>67.45</v>
      </c>
      <c r="J32" s="1">
        <v>67.49</v>
      </c>
      <c r="K32" s="1" t="s">
        <v>44</v>
      </c>
      <c r="L32" s="1">
        <v>84.0</v>
      </c>
      <c r="M32" s="1">
        <v>84.0</v>
      </c>
    </row>
    <row r="33">
      <c r="A33" s="1" t="s">
        <v>41</v>
      </c>
      <c r="B33" s="1" t="s">
        <v>42</v>
      </c>
      <c r="C33" s="1">
        <v>174.96</v>
      </c>
      <c r="D33" s="1">
        <v>177.59</v>
      </c>
      <c r="E33" s="1">
        <v>2.63</v>
      </c>
      <c r="F33" s="1">
        <v>0.0</v>
      </c>
      <c r="G33" s="1">
        <v>2.63</v>
      </c>
      <c r="H33" s="1">
        <v>168.0</v>
      </c>
      <c r="I33" s="1">
        <v>63.93</v>
      </c>
      <c r="J33" s="1">
        <v>63.97</v>
      </c>
      <c r="K33" s="1" t="s">
        <v>44</v>
      </c>
      <c r="L33" s="1">
        <v>84.0</v>
      </c>
      <c r="M33" s="1">
        <v>84.0</v>
      </c>
    </row>
    <row r="34">
      <c r="A34" s="1" t="s">
        <v>41</v>
      </c>
      <c r="B34" s="1" t="s">
        <v>42</v>
      </c>
      <c r="C34" s="1">
        <v>177.68</v>
      </c>
      <c r="D34" s="1">
        <v>180.54</v>
      </c>
      <c r="E34" s="1">
        <v>2.86</v>
      </c>
      <c r="F34" s="1">
        <v>0.0</v>
      </c>
      <c r="G34" s="1">
        <v>2.86</v>
      </c>
      <c r="H34" s="1">
        <v>168.0</v>
      </c>
      <c r="I34" s="1">
        <v>58.73</v>
      </c>
      <c r="J34" s="1">
        <v>58.75</v>
      </c>
      <c r="K34" s="1" t="s">
        <v>44</v>
      </c>
      <c r="L34" s="1">
        <v>84.0</v>
      </c>
      <c r="M34" s="1">
        <v>84.0</v>
      </c>
    </row>
    <row r="35">
      <c r="A35" s="1" t="s">
        <v>41</v>
      </c>
      <c r="B35" s="1" t="s">
        <v>42</v>
      </c>
      <c r="C35" s="1">
        <v>180.66</v>
      </c>
      <c r="D35" s="1">
        <v>183.6</v>
      </c>
      <c r="E35" s="1">
        <v>2.95</v>
      </c>
      <c r="F35" s="1">
        <v>0.0</v>
      </c>
      <c r="G35" s="1">
        <v>2.94</v>
      </c>
      <c r="H35" s="1">
        <v>168.0</v>
      </c>
      <c r="I35" s="1">
        <v>57.04</v>
      </c>
      <c r="J35" s="1">
        <v>57.07</v>
      </c>
      <c r="K35" s="1" t="s">
        <v>44</v>
      </c>
      <c r="L35" s="1">
        <v>84.0</v>
      </c>
      <c r="M35" s="1">
        <v>84.0</v>
      </c>
    </row>
    <row r="36">
      <c r="A36" s="1" t="s">
        <v>41</v>
      </c>
      <c r="B36" s="1" t="s">
        <v>42</v>
      </c>
      <c r="C36" s="1">
        <v>183.75</v>
      </c>
      <c r="D36" s="1">
        <v>186.03</v>
      </c>
      <c r="E36" s="1">
        <v>2.28</v>
      </c>
      <c r="F36" s="1">
        <v>0.0</v>
      </c>
      <c r="G36" s="1">
        <v>2.28</v>
      </c>
      <c r="H36" s="1">
        <v>168.0</v>
      </c>
      <c r="I36" s="1">
        <v>73.65</v>
      </c>
      <c r="J36" s="1">
        <v>73.7</v>
      </c>
      <c r="K36" s="1" t="s">
        <v>44</v>
      </c>
      <c r="L36" s="1">
        <v>84.0</v>
      </c>
      <c r="M36" s="1">
        <v>84.0</v>
      </c>
    </row>
    <row r="37">
      <c r="A37" s="1" t="s">
        <v>41</v>
      </c>
      <c r="B37" s="1" t="s">
        <v>42</v>
      </c>
      <c r="C37" s="1">
        <v>186.22</v>
      </c>
      <c r="D37" s="1">
        <v>188.3</v>
      </c>
      <c r="E37" s="1">
        <v>2.07</v>
      </c>
      <c r="F37" s="1">
        <v>0.0</v>
      </c>
      <c r="G37" s="1">
        <v>2.07</v>
      </c>
      <c r="H37" s="1">
        <v>168.0</v>
      </c>
      <c r="I37" s="1">
        <v>81.03</v>
      </c>
      <c r="J37" s="1">
        <v>81.07</v>
      </c>
      <c r="K37" s="1" t="s">
        <v>44</v>
      </c>
      <c r="L37" s="1">
        <v>84.0</v>
      </c>
      <c r="M37" s="1">
        <v>84.0</v>
      </c>
    </row>
    <row r="38">
      <c r="A38" s="1" t="s">
        <v>41</v>
      </c>
      <c r="B38" s="1" t="s">
        <v>42</v>
      </c>
      <c r="C38" s="1">
        <v>188.42</v>
      </c>
      <c r="D38" s="1">
        <v>196.17</v>
      </c>
      <c r="E38" s="1">
        <v>7.75</v>
      </c>
      <c r="F38" s="1">
        <v>0.0</v>
      </c>
      <c r="G38" s="1">
        <v>7.75</v>
      </c>
      <c r="H38" s="1">
        <v>160.0</v>
      </c>
      <c r="I38" s="1">
        <v>20.64</v>
      </c>
      <c r="J38" s="1">
        <v>20.64</v>
      </c>
      <c r="K38" s="1" t="s">
        <v>43</v>
      </c>
      <c r="L38" s="1">
        <v>-160.0</v>
      </c>
      <c r="M38" s="1">
        <v>0.0</v>
      </c>
    </row>
    <row r="39">
      <c r="A39" s="1" t="s">
        <v>41</v>
      </c>
      <c r="B39" s="1" t="s">
        <v>42</v>
      </c>
      <c r="C39" s="1">
        <v>196.27</v>
      </c>
      <c r="D39" s="1">
        <v>200.06</v>
      </c>
      <c r="E39" s="1">
        <v>3.79</v>
      </c>
      <c r="F39" s="1">
        <v>0.0</v>
      </c>
      <c r="G39" s="1">
        <v>3.79</v>
      </c>
      <c r="H39" s="1">
        <v>160.0</v>
      </c>
      <c r="I39" s="1">
        <v>42.21</v>
      </c>
      <c r="J39" s="1">
        <v>42.21</v>
      </c>
      <c r="K39" s="1" t="s">
        <v>43</v>
      </c>
      <c r="L39" s="1">
        <v>-160.0</v>
      </c>
      <c r="M39" s="1">
        <v>0.0</v>
      </c>
    </row>
    <row r="40">
      <c r="A40" s="1" t="s">
        <v>41</v>
      </c>
      <c r="B40" s="1" t="s">
        <v>42</v>
      </c>
      <c r="C40" s="1">
        <v>200.25</v>
      </c>
      <c r="D40" s="1">
        <v>205.55</v>
      </c>
      <c r="E40" s="1">
        <v>5.31</v>
      </c>
      <c r="F40" s="1">
        <v>0.0</v>
      </c>
      <c r="G40" s="1">
        <v>5.31</v>
      </c>
      <c r="H40" s="1">
        <v>160.0</v>
      </c>
      <c r="I40" s="1">
        <v>30.15</v>
      </c>
      <c r="J40" s="1">
        <v>30.15</v>
      </c>
      <c r="K40" s="1" t="s">
        <v>43</v>
      </c>
      <c r="L40" s="1">
        <v>-160.0</v>
      </c>
      <c r="M40" s="1">
        <v>0.0</v>
      </c>
    </row>
    <row r="41">
      <c r="A41" s="1" t="s">
        <v>41</v>
      </c>
      <c r="B41" s="1" t="s">
        <v>42</v>
      </c>
      <c r="C41" s="1">
        <v>205.6</v>
      </c>
      <c r="D41" s="1">
        <v>212.56</v>
      </c>
      <c r="E41" s="1">
        <v>6.96</v>
      </c>
      <c r="F41" s="1">
        <v>0.0</v>
      </c>
      <c r="G41" s="1">
        <v>6.96</v>
      </c>
      <c r="H41" s="1">
        <v>160.0</v>
      </c>
      <c r="I41" s="1">
        <v>23.0</v>
      </c>
      <c r="J41" s="1">
        <v>23.0</v>
      </c>
      <c r="K41" s="1" t="s">
        <v>43</v>
      </c>
      <c r="L41" s="1">
        <v>-160.0</v>
      </c>
      <c r="M41" s="1">
        <v>0.0</v>
      </c>
    </row>
    <row r="42">
      <c r="A42" s="1" t="s">
        <v>41</v>
      </c>
      <c r="B42" s="1" t="s">
        <v>42</v>
      </c>
      <c r="C42" s="1">
        <v>212.66</v>
      </c>
      <c r="D42" s="1">
        <v>220.13</v>
      </c>
      <c r="E42" s="1">
        <v>7.47</v>
      </c>
      <c r="F42" s="1">
        <v>0.0</v>
      </c>
      <c r="G42" s="1">
        <v>7.47</v>
      </c>
      <c r="H42" s="1">
        <v>160.0</v>
      </c>
      <c r="I42" s="1">
        <v>21.41</v>
      </c>
      <c r="J42" s="1">
        <v>21.41</v>
      </c>
      <c r="K42" s="1" t="s">
        <v>43</v>
      </c>
      <c r="L42" s="1">
        <v>-160.0</v>
      </c>
      <c r="M42" s="1">
        <v>0.0</v>
      </c>
    </row>
    <row r="43">
      <c r="A43" s="1" t="s">
        <v>41</v>
      </c>
      <c r="B43" s="1" t="s">
        <v>42</v>
      </c>
      <c r="C43" s="1">
        <v>220.15</v>
      </c>
      <c r="D43" s="1">
        <v>226.37</v>
      </c>
      <c r="E43" s="1">
        <v>6.21</v>
      </c>
      <c r="F43" s="1">
        <v>0.0</v>
      </c>
      <c r="G43" s="1">
        <v>6.21</v>
      </c>
      <c r="H43" s="1">
        <v>160.0</v>
      </c>
      <c r="I43" s="1">
        <v>25.75</v>
      </c>
      <c r="J43" s="1">
        <v>25.75</v>
      </c>
      <c r="K43" s="1" t="s">
        <v>43</v>
      </c>
      <c r="L43" s="1">
        <v>-160.0</v>
      </c>
      <c r="M43" s="1">
        <v>0.0</v>
      </c>
    </row>
    <row r="44">
      <c r="A44" s="1" t="s">
        <v>41</v>
      </c>
      <c r="B44" s="1" t="s">
        <v>42</v>
      </c>
      <c r="C44" s="1">
        <v>226.53</v>
      </c>
      <c r="D44" s="1">
        <v>229.28</v>
      </c>
      <c r="E44" s="1">
        <v>2.75</v>
      </c>
      <c r="F44" s="1">
        <v>0.0</v>
      </c>
      <c r="G44" s="1">
        <v>2.75</v>
      </c>
      <c r="H44" s="1">
        <v>168.0</v>
      </c>
      <c r="I44" s="1">
        <v>61.03</v>
      </c>
      <c r="J44" s="1">
        <v>61.05</v>
      </c>
      <c r="K44" s="1" t="s">
        <v>44</v>
      </c>
      <c r="L44" s="1">
        <v>84.0</v>
      </c>
      <c r="M44" s="1">
        <v>84.0</v>
      </c>
    </row>
    <row r="45">
      <c r="A45" s="1" t="s">
        <v>41</v>
      </c>
      <c r="B45" s="1" t="s">
        <v>42</v>
      </c>
      <c r="C45" s="1">
        <v>229.38</v>
      </c>
      <c r="D45" s="1">
        <v>232.81</v>
      </c>
      <c r="E45" s="1">
        <v>3.43</v>
      </c>
      <c r="F45" s="1">
        <v>0.0</v>
      </c>
      <c r="G45" s="1">
        <v>3.43</v>
      </c>
      <c r="H45" s="1">
        <v>168.0</v>
      </c>
      <c r="I45" s="1">
        <v>48.92</v>
      </c>
      <c r="J45" s="1">
        <v>48.94</v>
      </c>
      <c r="K45" s="1" t="s">
        <v>44</v>
      </c>
      <c r="L45" s="1">
        <v>84.0</v>
      </c>
      <c r="M45" s="1">
        <v>84.0</v>
      </c>
    </row>
    <row r="46">
      <c r="A46" s="1" t="s">
        <v>41</v>
      </c>
      <c r="B46" s="1" t="s">
        <v>42</v>
      </c>
      <c r="C46" s="1">
        <v>233.05</v>
      </c>
      <c r="D46" s="1">
        <v>235.4</v>
      </c>
      <c r="E46" s="1">
        <v>2.36</v>
      </c>
      <c r="F46" s="1">
        <v>0.0</v>
      </c>
      <c r="G46" s="1">
        <v>2.36</v>
      </c>
      <c r="H46" s="1">
        <v>168.0</v>
      </c>
      <c r="I46" s="1">
        <v>71.26</v>
      </c>
      <c r="J46" s="1">
        <v>71.3</v>
      </c>
      <c r="K46" s="1" t="s">
        <v>44</v>
      </c>
      <c r="L46" s="1">
        <v>84.0</v>
      </c>
      <c r="M46" s="1">
        <v>84.0</v>
      </c>
    </row>
    <row r="47">
      <c r="A47" s="1" t="s">
        <v>41</v>
      </c>
      <c r="B47" s="1" t="s">
        <v>42</v>
      </c>
      <c r="C47" s="1">
        <v>235.56</v>
      </c>
      <c r="D47" s="1">
        <v>238.04</v>
      </c>
      <c r="E47" s="1">
        <v>2.48</v>
      </c>
      <c r="F47" s="1">
        <v>0.0</v>
      </c>
      <c r="G47" s="1">
        <v>2.48</v>
      </c>
      <c r="H47" s="1">
        <v>168.0</v>
      </c>
      <c r="I47" s="1">
        <v>67.64</v>
      </c>
      <c r="J47" s="1">
        <v>67.68</v>
      </c>
      <c r="K47" s="1" t="s">
        <v>44</v>
      </c>
      <c r="L47" s="1">
        <v>84.0</v>
      </c>
      <c r="M47" s="1">
        <v>84.0</v>
      </c>
    </row>
    <row r="48">
      <c r="A48" s="1" t="s">
        <v>41</v>
      </c>
      <c r="B48" s="1" t="s">
        <v>42</v>
      </c>
      <c r="C48" s="1">
        <v>238.53</v>
      </c>
      <c r="D48" s="1">
        <v>240.75</v>
      </c>
      <c r="E48" s="1">
        <v>2.22</v>
      </c>
      <c r="F48" s="1">
        <v>0.0</v>
      </c>
      <c r="G48" s="1">
        <v>2.21</v>
      </c>
      <c r="H48" s="1">
        <v>168.0</v>
      </c>
      <c r="I48" s="1">
        <v>75.84</v>
      </c>
      <c r="J48" s="1">
        <v>75.88</v>
      </c>
      <c r="K48" s="1" t="s">
        <v>44</v>
      </c>
      <c r="L48" s="1">
        <v>84.0</v>
      </c>
      <c r="M48" s="1">
        <v>84.0</v>
      </c>
    </row>
    <row r="49">
      <c r="A49" s="1" t="s">
        <v>41</v>
      </c>
      <c r="B49" s="1" t="s">
        <v>42</v>
      </c>
      <c r="C49" s="1">
        <v>241.05</v>
      </c>
      <c r="D49" s="1">
        <v>243.25</v>
      </c>
      <c r="E49" s="1">
        <v>2.21</v>
      </c>
      <c r="F49" s="1">
        <v>0.0</v>
      </c>
      <c r="G49" s="1">
        <v>2.2</v>
      </c>
      <c r="H49" s="1">
        <v>168.0</v>
      </c>
      <c r="I49" s="1">
        <v>76.19</v>
      </c>
      <c r="J49" s="1">
        <v>76.23</v>
      </c>
      <c r="K49" s="1" t="s">
        <v>44</v>
      </c>
      <c r="L49" s="1">
        <v>84.0</v>
      </c>
      <c r="M49" s="1">
        <v>84.0</v>
      </c>
    </row>
    <row r="50">
      <c r="A50" s="1" t="s">
        <v>41</v>
      </c>
      <c r="B50" s="1" t="s">
        <v>42</v>
      </c>
      <c r="C50" s="1">
        <v>243.34</v>
      </c>
      <c r="D50" s="1">
        <v>250.27</v>
      </c>
      <c r="E50" s="1">
        <v>6.93</v>
      </c>
      <c r="F50" s="1">
        <v>0.0</v>
      </c>
      <c r="G50" s="1">
        <v>6.93</v>
      </c>
      <c r="H50" s="1">
        <v>160.0</v>
      </c>
      <c r="I50" s="1">
        <v>23.08</v>
      </c>
      <c r="J50" s="1">
        <v>23.08</v>
      </c>
      <c r="K50" s="1" t="s">
        <v>43</v>
      </c>
      <c r="L50" s="1">
        <v>-160.0</v>
      </c>
      <c r="M50" s="1">
        <v>0.0</v>
      </c>
    </row>
    <row r="51">
      <c r="A51" s="1" t="s">
        <v>41</v>
      </c>
      <c r="B51" s="1" t="s">
        <v>42</v>
      </c>
      <c r="C51" s="1">
        <v>250.29</v>
      </c>
      <c r="D51" s="1">
        <v>257.31</v>
      </c>
      <c r="E51" s="1">
        <v>7.01</v>
      </c>
      <c r="F51" s="1">
        <v>0.0</v>
      </c>
      <c r="G51" s="1">
        <v>7.01</v>
      </c>
      <c r="H51" s="1">
        <v>160.0</v>
      </c>
      <c r="I51" s="1">
        <v>22.81</v>
      </c>
      <c r="J51" s="1">
        <v>22.81</v>
      </c>
      <c r="K51" s="1" t="s">
        <v>43</v>
      </c>
      <c r="L51" s="1">
        <v>-160.0</v>
      </c>
      <c r="M51" s="1">
        <v>0.0</v>
      </c>
    </row>
    <row r="52">
      <c r="A52" s="1" t="s">
        <v>41</v>
      </c>
      <c r="B52" s="1" t="s">
        <v>42</v>
      </c>
      <c r="C52" s="1">
        <v>257.32</v>
      </c>
      <c r="D52" s="1">
        <v>263.81</v>
      </c>
      <c r="E52" s="1">
        <v>6.48</v>
      </c>
      <c r="F52" s="1">
        <v>0.0</v>
      </c>
      <c r="G52" s="1">
        <v>6.48</v>
      </c>
      <c r="H52" s="1">
        <v>160.0</v>
      </c>
      <c r="I52" s="1">
        <v>24.68</v>
      </c>
      <c r="J52" s="1">
        <v>24.68</v>
      </c>
      <c r="K52" s="1" t="s">
        <v>43</v>
      </c>
      <c r="L52" s="1">
        <v>-160.0</v>
      </c>
      <c r="M52" s="1">
        <v>0.0</v>
      </c>
    </row>
    <row r="53">
      <c r="A53" s="1" t="s">
        <v>41</v>
      </c>
      <c r="B53" s="1" t="s">
        <v>42</v>
      </c>
      <c r="C53" s="1">
        <v>264.03</v>
      </c>
      <c r="D53" s="1">
        <v>271.1</v>
      </c>
      <c r="E53" s="1">
        <v>7.07</v>
      </c>
      <c r="F53" s="1">
        <v>0.0</v>
      </c>
      <c r="G53" s="1">
        <v>7.07</v>
      </c>
      <c r="H53" s="1">
        <v>160.0</v>
      </c>
      <c r="I53" s="1">
        <v>22.63</v>
      </c>
      <c r="J53" s="1">
        <v>22.63</v>
      </c>
      <c r="K53" s="1" t="s">
        <v>43</v>
      </c>
      <c r="L53" s="1">
        <v>-160.0</v>
      </c>
      <c r="M53" s="1">
        <v>0.0</v>
      </c>
    </row>
    <row r="54">
      <c r="A54" s="1" t="s">
        <v>41</v>
      </c>
      <c r="B54" s="1" t="s">
        <v>42</v>
      </c>
      <c r="C54" s="1">
        <v>271.19</v>
      </c>
      <c r="D54" s="1">
        <v>276.33</v>
      </c>
      <c r="E54" s="1">
        <v>5.14</v>
      </c>
      <c r="F54" s="1">
        <v>0.0</v>
      </c>
      <c r="G54" s="1">
        <v>5.14</v>
      </c>
      <c r="H54" s="1">
        <v>160.0</v>
      </c>
      <c r="I54" s="1">
        <v>31.13</v>
      </c>
      <c r="J54" s="1">
        <v>31.13</v>
      </c>
      <c r="K54" s="1" t="s">
        <v>43</v>
      </c>
      <c r="L54" s="1">
        <v>-160.0</v>
      </c>
      <c r="M54" s="1">
        <v>0.0</v>
      </c>
    </row>
    <row r="55">
      <c r="A55" s="1" t="s">
        <v>41</v>
      </c>
      <c r="B55" s="1" t="s">
        <v>42</v>
      </c>
      <c r="C55" s="1">
        <v>276.51</v>
      </c>
      <c r="D55" s="1">
        <v>282.18</v>
      </c>
      <c r="E55" s="1">
        <v>5.67</v>
      </c>
      <c r="F55" s="1">
        <v>0.0</v>
      </c>
      <c r="G55" s="1">
        <v>5.67</v>
      </c>
      <c r="H55" s="1">
        <v>160.0</v>
      </c>
      <c r="I55" s="1">
        <v>28.21</v>
      </c>
      <c r="J55" s="1">
        <v>28.21</v>
      </c>
      <c r="K55" s="1" t="s">
        <v>43</v>
      </c>
      <c r="L55" s="1">
        <v>-160.0</v>
      </c>
      <c r="M55" s="1">
        <v>0.0</v>
      </c>
    </row>
    <row r="56">
      <c r="A56" s="1" t="s">
        <v>41</v>
      </c>
      <c r="B56" s="1" t="s">
        <v>42</v>
      </c>
      <c r="C56" s="1">
        <v>282.22</v>
      </c>
      <c r="D56" s="1">
        <v>285.25</v>
      </c>
      <c r="E56" s="1">
        <v>3.03</v>
      </c>
      <c r="F56" s="1">
        <v>0.0</v>
      </c>
      <c r="G56" s="1">
        <v>3.02</v>
      </c>
      <c r="H56" s="1">
        <v>168.0</v>
      </c>
      <c r="I56" s="1">
        <v>55.53</v>
      </c>
      <c r="J56" s="1">
        <v>55.55</v>
      </c>
      <c r="K56" s="1" t="s">
        <v>44</v>
      </c>
      <c r="L56" s="1">
        <v>84.0</v>
      </c>
      <c r="M56" s="1">
        <v>84.0</v>
      </c>
    </row>
    <row r="57">
      <c r="A57" s="1" t="s">
        <v>41</v>
      </c>
      <c r="B57" s="1" t="s">
        <v>42</v>
      </c>
      <c r="C57" s="1">
        <v>285.49</v>
      </c>
      <c r="D57" s="1">
        <v>288.99</v>
      </c>
      <c r="E57" s="1">
        <v>3.5</v>
      </c>
      <c r="F57" s="1">
        <v>0.0</v>
      </c>
      <c r="G57" s="1">
        <v>3.5</v>
      </c>
      <c r="H57" s="1">
        <v>168.0</v>
      </c>
      <c r="I57" s="1">
        <v>48.01</v>
      </c>
      <c r="J57" s="1">
        <v>48.03</v>
      </c>
      <c r="K57" s="1" t="s">
        <v>44</v>
      </c>
      <c r="L57" s="1">
        <v>84.0</v>
      </c>
      <c r="M57" s="1">
        <v>84.0</v>
      </c>
    </row>
    <row r="58">
      <c r="A58" s="1" t="s">
        <v>41</v>
      </c>
      <c r="B58" s="1" t="s">
        <v>42</v>
      </c>
      <c r="C58" s="1">
        <v>289.15</v>
      </c>
      <c r="D58" s="1">
        <v>293.17</v>
      </c>
      <c r="E58" s="1">
        <v>4.02</v>
      </c>
      <c r="F58" s="1">
        <v>0.0</v>
      </c>
      <c r="G58" s="1">
        <v>4.02</v>
      </c>
      <c r="H58" s="1">
        <v>168.0</v>
      </c>
      <c r="I58" s="1">
        <v>41.77</v>
      </c>
      <c r="J58" s="1">
        <v>41.78</v>
      </c>
      <c r="K58" s="1" t="s">
        <v>44</v>
      </c>
      <c r="L58" s="1">
        <v>84.0</v>
      </c>
      <c r="M58" s="1">
        <v>84.0</v>
      </c>
    </row>
    <row r="59">
      <c r="A59" s="1" t="s">
        <v>41</v>
      </c>
      <c r="B59" s="1" t="s">
        <v>42</v>
      </c>
      <c r="C59" s="1">
        <v>293.31</v>
      </c>
      <c r="D59" s="1">
        <v>296.66</v>
      </c>
      <c r="E59" s="1">
        <v>3.36</v>
      </c>
      <c r="F59" s="1">
        <v>0.0</v>
      </c>
      <c r="G59" s="1">
        <v>3.36</v>
      </c>
      <c r="H59" s="1">
        <v>168.0</v>
      </c>
      <c r="I59" s="1">
        <v>50.04</v>
      </c>
      <c r="J59" s="1">
        <v>50.06</v>
      </c>
      <c r="K59" s="1" t="s">
        <v>44</v>
      </c>
      <c r="L59" s="1">
        <v>84.0</v>
      </c>
      <c r="M59" s="1">
        <v>84.0</v>
      </c>
    </row>
    <row r="60">
      <c r="A60" s="1" t="s">
        <v>41</v>
      </c>
      <c r="B60" s="1" t="s">
        <v>42</v>
      </c>
      <c r="C60" s="1">
        <v>297.54</v>
      </c>
      <c r="D60" s="1">
        <v>300.33</v>
      </c>
      <c r="E60" s="1">
        <v>2.78</v>
      </c>
      <c r="F60" s="1">
        <v>0.0</v>
      </c>
      <c r="G60" s="1">
        <v>2.78</v>
      </c>
      <c r="H60" s="1">
        <v>168.0</v>
      </c>
      <c r="I60" s="1">
        <v>60.34</v>
      </c>
      <c r="J60" s="1">
        <v>60.37</v>
      </c>
      <c r="K60" s="1" t="s">
        <v>44</v>
      </c>
      <c r="L60" s="1">
        <v>84.0</v>
      </c>
      <c r="M60" s="1">
        <v>84.0</v>
      </c>
    </row>
    <row r="61">
      <c r="A61" s="1" t="s">
        <v>41</v>
      </c>
      <c r="B61" s="1" t="s">
        <v>42</v>
      </c>
      <c r="C61" s="1">
        <v>300.87</v>
      </c>
      <c r="D61" s="1">
        <v>303.54</v>
      </c>
      <c r="E61" s="1">
        <v>2.67</v>
      </c>
      <c r="F61" s="1">
        <v>0.0</v>
      </c>
      <c r="G61" s="1">
        <v>2.67</v>
      </c>
      <c r="H61" s="1">
        <v>168.0</v>
      </c>
      <c r="I61" s="1">
        <v>63.0</v>
      </c>
      <c r="J61" s="1">
        <v>63.03</v>
      </c>
      <c r="K61" s="1" t="s">
        <v>44</v>
      </c>
      <c r="L61" s="1">
        <v>84.0</v>
      </c>
      <c r="M61" s="1">
        <v>84.0</v>
      </c>
    </row>
    <row r="62">
      <c r="A62" s="1" t="s">
        <v>41</v>
      </c>
      <c r="B62" s="1" t="s">
        <v>42</v>
      </c>
      <c r="C62" s="1">
        <v>303.71</v>
      </c>
      <c r="D62" s="1">
        <v>311.77</v>
      </c>
      <c r="E62" s="1">
        <v>8.06</v>
      </c>
      <c r="F62" s="1">
        <v>0.0</v>
      </c>
      <c r="G62" s="1">
        <v>8.06</v>
      </c>
      <c r="H62" s="1">
        <v>160.0</v>
      </c>
      <c r="I62" s="1">
        <v>19.86</v>
      </c>
      <c r="J62" s="1">
        <v>19.86</v>
      </c>
      <c r="K62" s="1" t="s">
        <v>43</v>
      </c>
      <c r="L62" s="1">
        <v>-160.0</v>
      </c>
      <c r="M62" s="1">
        <v>0.0</v>
      </c>
    </row>
    <row r="63">
      <c r="A63" s="1" t="s">
        <v>41</v>
      </c>
      <c r="B63" s="1" t="s">
        <v>42</v>
      </c>
      <c r="C63" s="1">
        <v>311.8</v>
      </c>
      <c r="D63" s="1">
        <v>319.67</v>
      </c>
      <c r="E63" s="1">
        <v>7.86</v>
      </c>
      <c r="F63" s="1">
        <v>0.0</v>
      </c>
      <c r="G63" s="1">
        <v>7.86</v>
      </c>
      <c r="H63" s="1">
        <v>160.0</v>
      </c>
      <c r="I63" s="1">
        <v>20.35</v>
      </c>
      <c r="J63" s="1">
        <v>20.35</v>
      </c>
      <c r="K63" s="1" t="s">
        <v>43</v>
      </c>
      <c r="L63" s="1">
        <v>-160.0</v>
      </c>
      <c r="M63" s="1">
        <v>0.0</v>
      </c>
    </row>
    <row r="64">
      <c r="A64" s="1" t="s">
        <v>41</v>
      </c>
      <c r="B64" s="1" t="s">
        <v>42</v>
      </c>
      <c r="C64" s="1">
        <v>319.68</v>
      </c>
      <c r="D64" s="1">
        <v>327.3</v>
      </c>
      <c r="E64" s="1">
        <v>7.62</v>
      </c>
      <c r="F64" s="1">
        <v>0.0</v>
      </c>
      <c r="G64" s="1">
        <v>7.62</v>
      </c>
      <c r="H64" s="1">
        <v>160.0</v>
      </c>
      <c r="I64" s="1">
        <v>21.0</v>
      </c>
      <c r="J64" s="1">
        <v>21.0</v>
      </c>
      <c r="K64" s="1" t="s">
        <v>43</v>
      </c>
      <c r="L64" s="1">
        <v>-160.0</v>
      </c>
      <c r="M64" s="1">
        <v>0.0</v>
      </c>
    </row>
    <row r="65">
      <c r="A65" s="1" t="s">
        <v>41</v>
      </c>
      <c r="B65" s="1" t="s">
        <v>42</v>
      </c>
      <c r="C65" s="1">
        <v>327.41</v>
      </c>
      <c r="D65" s="1">
        <v>334.49</v>
      </c>
      <c r="E65" s="1">
        <v>7.08</v>
      </c>
      <c r="F65" s="1">
        <v>0.0</v>
      </c>
      <c r="G65" s="1">
        <v>7.08</v>
      </c>
      <c r="H65" s="1">
        <v>160.0</v>
      </c>
      <c r="I65" s="1">
        <v>22.59</v>
      </c>
      <c r="J65" s="1">
        <v>22.59</v>
      </c>
      <c r="K65" s="1" t="s">
        <v>43</v>
      </c>
      <c r="L65" s="1">
        <v>-160.0</v>
      </c>
      <c r="M65" s="1">
        <v>0.0</v>
      </c>
    </row>
    <row r="66">
      <c r="A66" s="1" t="s">
        <v>41</v>
      </c>
      <c r="B66" s="1" t="s">
        <v>42</v>
      </c>
      <c r="C66" s="1">
        <v>334.64</v>
      </c>
      <c r="D66" s="1">
        <v>340.47</v>
      </c>
      <c r="E66" s="1">
        <v>5.84</v>
      </c>
      <c r="F66" s="1">
        <v>0.0</v>
      </c>
      <c r="G66" s="1">
        <v>5.84</v>
      </c>
      <c r="H66" s="1">
        <v>160.0</v>
      </c>
      <c r="I66" s="1">
        <v>27.4</v>
      </c>
      <c r="J66" s="1">
        <v>27.4</v>
      </c>
      <c r="K66" s="1" t="s">
        <v>43</v>
      </c>
      <c r="L66" s="1">
        <v>-160.0</v>
      </c>
      <c r="M66" s="1">
        <v>0.0</v>
      </c>
    </row>
    <row r="67">
      <c r="A67" s="1" t="s">
        <v>41</v>
      </c>
      <c r="B67" s="1" t="s">
        <v>42</v>
      </c>
      <c r="C67" s="1">
        <v>340.5</v>
      </c>
      <c r="D67" s="1">
        <v>347.29</v>
      </c>
      <c r="E67" s="1">
        <v>6.8</v>
      </c>
      <c r="F67" s="1">
        <v>0.0</v>
      </c>
      <c r="G67" s="1">
        <v>6.8</v>
      </c>
      <c r="H67" s="1">
        <v>160.0</v>
      </c>
      <c r="I67" s="1">
        <v>23.54</v>
      </c>
      <c r="J67" s="1">
        <v>23.54</v>
      </c>
      <c r="K67" s="1" t="s">
        <v>43</v>
      </c>
      <c r="L67" s="1">
        <v>-160.0</v>
      </c>
      <c r="M67" s="1">
        <v>0.0</v>
      </c>
    </row>
    <row r="68">
      <c r="A68" s="1" t="s">
        <v>41</v>
      </c>
      <c r="B68" s="1" t="s">
        <v>42</v>
      </c>
      <c r="C68" s="1">
        <v>347.33</v>
      </c>
      <c r="D68" s="1">
        <v>350.63</v>
      </c>
      <c r="E68" s="1">
        <v>3.3</v>
      </c>
      <c r="F68" s="1">
        <v>0.0</v>
      </c>
      <c r="G68" s="1">
        <v>3.3</v>
      </c>
      <c r="H68" s="1">
        <v>168.0</v>
      </c>
      <c r="I68" s="1">
        <v>50.86</v>
      </c>
      <c r="J68" s="1">
        <v>50.88</v>
      </c>
      <c r="K68" s="1" t="s">
        <v>44</v>
      </c>
      <c r="L68" s="1">
        <v>84.0</v>
      </c>
      <c r="M68" s="1">
        <v>84.0</v>
      </c>
    </row>
    <row r="69">
      <c r="A69" s="1" t="s">
        <v>41</v>
      </c>
      <c r="B69" s="1" t="s">
        <v>42</v>
      </c>
      <c r="C69" s="1">
        <v>350.95</v>
      </c>
      <c r="D69" s="1">
        <v>353.67</v>
      </c>
      <c r="E69" s="1">
        <v>2.72</v>
      </c>
      <c r="F69" s="1">
        <v>0.0</v>
      </c>
      <c r="G69" s="1">
        <v>2.72</v>
      </c>
      <c r="H69" s="1">
        <v>168.0</v>
      </c>
      <c r="I69" s="1">
        <v>61.77</v>
      </c>
      <c r="J69" s="1">
        <v>61.8</v>
      </c>
      <c r="K69" s="1" t="s">
        <v>44</v>
      </c>
      <c r="L69" s="1">
        <v>84.0</v>
      </c>
      <c r="M69" s="1">
        <v>84.0</v>
      </c>
    </row>
    <row r="70">
      <c r="A70" s="1" t="s">
        <v>41</v>
      </c>
      <c r="B70" s="1" t="s">
        <v>42</v>
      </c>
      <c r="C70" s="1">
        <v>353.87</v>
      </c>
      <c r="D70" s="1">
        <v>356.61</v>
      </c>
      <c r="E70" s="1">
        <v>2.74</v>
      </c>
      <c r="F70" s="1">
        <v>0.0</v>
      </c>
      <c r="G70" s="1">
        <v>2.73</v>
      </c>
      <c r="H70" s="1">
        <v>168.0</v>
      </c>
      <c r="I70" s="1">
        <v>61.42</v>
      </c>
      <c r="J70" s="1">
        <v>61.45</v>
      </c>
      <c r="K70" s="1" t="s">
        <v>44</v>
      </c>
      <c r="L70" s="1">
        <v>84.0</v>
      </c>
      <c r="M70" s="1">
        <v>84.0</v>
      </c>
    </row>
    <row r="71">
      <c r="A71" s="1" t="s">
        <v>41</v>
      </c>
      <c r="B71" s="1" t="s">
        <v>42</v>
      </c>
      <c r="C71" s="1">
        <v>356.88</v>
      </c>
      <c r="D71" s="1">
        <v>359.12</v>
      </c>
      <c r="E71" s="1">
        <v>2.25</v>
      </c>
      <c r="F71" s="1">
        <v>0.0</v>
      </c>
      <c r="G71" s="1">
        <v>2.25</v>
      </c>
      <c r="H71" s="1">
        <v>168.0</v>
      </c>
      <c r="I71" s="1">
        <v>74.76</v>
      </c>
      <c r="J71" s="1">
        <v>74.8</v>
      </c>
      <c r="K71" s="1" t="s">
        <v>44</v>
      </c>
      <c r="L71" s="1">
        <v>84.0</v>
      </c>
      <c r="M71" s="1">
        <v>84.0</v>
      </c>
    </row>
    <row r="72">
      <c r="A72" s="1" t="s">
        <v>41</v>
      </c>
      <c r="B72" s="1" t="s">
        <v>42</v>
      </c>
      <c r="C72" s="1">
        <v>359.32</v>
      </c>
      <c r="D72" s="1">
        <v>361.68</v>
      </c>
      <c r="E72" s="1">
        <v>2.36</v>
      </c>
      <c r="F72" s="1">
        <v>0.0</v>
      </c>
      <c r="G72" s="1">
        <v>2.36</v>
      </c>
      <c r="H72" s="1">
        <v>168.0</v>
      </c>
      <c r="I72" s="1">
        <v>71.14</v>
      </c>
      <c r="J72" s="1">
        <v>71.17</v>
      </c>
      <c r="K72" s="1" t="s">
        <v>44</v>
      </c>
      <c r="L72" s="1">
        <v>84.0</v>
      </c>
      <c r="M72" s="1">
        <v>84.0</v>
      </c>
    </row>
    <row r="73">
      <c r="A73" s="1" t="s">
        <v>41</v>
      </c>
      <c r="B73" s="1" t="s">
        <v>42</v>
      </c>
      <c r="C73" s="1">
        <v>361.87</v>
      </c>
      <c r="D73" s="1">
        <v>364.37</v>
      </c>
      <c r="E73" s="1">
        <v>2.5</v>
      </c>
      <c r="F73" s="1">
        <v>0.0</v>
      </c>
      <c r="G73" s="1">
        <v>2.49</v>
      </c>
      <c r="H73" s="1">
        <v>168.0</v>
      </c>
      <c r="I73" s="1">
        <v>67.32</v>
      </c>
      <c r="J73" s="1">
        <v>67.35</v>
      </c>
      <c r="K73" s="1" t="s">
        <v>44</v>
      </c>
      <c r="L73" s="1">
        <v>84.0</v>
      </c>
      <c r="M73" s="1">
        <v>84.0</v>
      </c>
    </row>
    <row r="74">
      <c r="A74" s="1" t="s">
        <v>41</v>
      </c>
      <c r="B74" s="1" t="s">
        <v>42</v>
      </c>
      <c r="C74" s="1">
        <v>364.54</v>
      </c>
      <c r="D74" s="1">
        <v>374.72</v>
      </c>
      <c r="E74" s="1">
        <v>10.18</v>
      </c>
      <c r="F74" s="1">
        <v>0.0</v>
      </c>
      <c r="G74" s="1">
        <v>10.18</v>
      </c>
      <c r="H74" s="1">
        <v>160.0</v>
      </c>
      <c r="I74" s="1">
        <v>15.71</v>
      </c>
      <c r="J74" s="1">
        <v>15.71</v>
      </c>
      <c r="K74" s="1" t="s">
        <v>43</v>
      </c>
      <c r="L74" s="1">
        <v>-160.0</v>
      </c>
      <c r="M74" s="1">
        <v>0.0</v>
      </c>
    </row>
    <row r="75">
      <c r="A75" s="1" t="s">
        <v>41</v>
      </c>
      <c r="B75" s="1" t="s">
        <v>42</v>
      </c>
      <c r="C75" s="1">
        <v>374.74</v>
      </c>
      <c r="D75" s="1">
        <v>381.54</v>
      </c>
      <c r="E75" s="1">
        <v>6.8</v>
      </c>
      <c r="F75" s="1">
        <v>0.0</v>
      </c>
      <c r="G75" s="1">
        <v>6.8</v>
      </c>
      <c r="H75" s="1">
        <v>160.0</v>
      </c>
      <c r="I75" s="1">
        <v>23.53</v>
      </c>
      <c r="J75" s="1">
        <v>23.53</v>
      </c>
      <c r="K75" s="1" t="s">
        <v>43</v>
      </c>
      <c r="L75" s="1">
        <v>-160.0</v>
      </c>
      <c r="M75" s="1">
        <v>0.0</v>
      </c>
    </row>
    <row r="76">
      <c r="A76" s="1" t="s">
        <v>41</v>
      </c>
      <c r="B76" s="1" t="s">
        <v>42</v>
      </c>
      <c r="C76" s="1">
        <v>381.57</v>
      </c>
      <c r="D76" s="1">
        <v>389.17</v>
      </c>
      <c r="E76" s="1">
        <v>7.6</v>
      </c>
      <c r="F76" s="1">
        <v>0.0</v>
      </c>
      <c r="G76" s="1">
        <v>7.6</v>
      </c>
      <c r="H76" s="1">
        <v>160.0</v>
      </c>
      <c r="I76" s="1">
        <v>21.05</v>
      </c>
      <c r="J76" s="1">
        <v>21.05</v>
      </c>
      <c r="K76" s="1" t="s">
        <v>43</v>
      </c>
      <c r="L76" s="1">
        <v>-160.0</v>
      </c>
      <c r="M76" s="1">
        <v>0.0</v>
      </c>
    </row>
    <row r="77">
      <c r="A77" s="1" t="s">
        <v>41</v>
      </c>
      <c r="B77" s="1" t="s">
        <v>42</v>
      </c>
      <c r="C77" s="1">
        <v>389.31</v>
      </c>
      <c r="D77" s="1">
        <v>396.35</v>
      </c>
      <c r="E77" s="1">
        <v>7.04</v>
      </c>
      <c r="F77" s="1">
        <v>0.0</v>
      </c>
      <c r="G77" s="1">
        <v>7.04</v>
      </c>
      <c r="H77" s="1">
        <v>160.0</v>
      </c>
      <c r="I77" s="1">
        <v>22.73</v>
      </c>
      <c r="J77" s="1">
        <v>22.73</v>
      </c>
      <c r="K77" s="1" t="s">
        <v>43</v>
      </c>
      <c r="L77" s="1">
        <v>-160.0</v>
      </c>
      <c r="M77" s="1">
        <v>0.0</v>
      </c>
    </row>
    <row r="78">
      <c r="A78" s="1" t="s">
        <v>41</v>
      </c>
      <c r="B78" s="1" t="s">
        <v>42</v>
      </c>
      <c r="C78" s="1">
        <v>396.47</v>
      </c>
      <c r="D78" s="1">
        <v>401.1</v>
      </c>
      <c r="E78" s="1">
        <v>4.62</v>
      </c>
      <c r="F78" s="1">
        <v>0.0</v>
      </c>
      <c r="G78" s="1">
        <v>4.62</v>
      </c>
      <c r="H78" s="1">
        <v>160.0</v>
      </c>
      <c r="I78" s="1">
        <v>34.62</v>
      </c>
      <c r="J78" s="1">
        <v>34.62</v>
      </c>
      <c r="K78" s="1" t="s">
        <v>43</v>
      </c>
      <c r="L78" s="1">
        <v>-160.0</v>
      </c>
      <c r="M78" s="1">
        <v>0.0</v>
      </c>
    </row>
    <row r="79">
      <c r="A79" s="1" t="s">
        <v>41</v>
      </c>
      <c r="B79" s="1" t="s">
        <v>42</v>
      </c>
      <c r="C79" s="1">
        <v>401.1</v>
      </c>
      <c r="D79" s="1">
        <v>408.37</v>
      </c>
      <c r="E79" s="1">
        <v>7.27</v>
      </c>
      <c r="F79" s="1">
        <v>0.0</v>
      </c>
      <c r="G79" s="1">
        <v>7.27</v>
      </c>
      <c r="H79" s="1">
        <v>160.0</v>
      </c>
      <c r="I79" s="1">
        <v>22.0</v>
      </c>
      <c r="J79" s="1">
        <v>22.0</v>
      </c>
      <c r="K79" s="1" t="s">
        <v>43</v>
      </c>
      <c r="L79" s="1">
        <v>-160.0</v>
      </c>
      <c r="M79" s="1">
        <v>0.0</v>
      </c>
    </row>
    <row r="80">
      <c r="A80" s="1" t="s">
        <v>41</v>
      </c>
      <c r="B80" s="1" t="s">
        <v>42</v>
      </c>
      <c r="C80" s="1">
        <v>408.38</v>
      </c>
      <c r="D80" s="1">
        <v>410.09</v>
      </c>
      <c r="E80" s="1">
        <v>1.71</v>
      </c>
      <c r="F80" s="1">
        <v>0.0</v>
      </c>
      <c r="G80" s="1">
        <v>1.71</v>
      </c>
      <c r="H80" s="1">
        <v>168.0</v>
      </c>
      <c r="I80" s="1">
        <v>98.1</v>
      </c>
      <c r="J80" s="1">
        <v>98.18</v>
      </c>
      <c r="K80" s="1" t="s">
        <v>44</v>
      </c>
      <c r="L80" s="1">
        <v>84.0</v>
      </c>
      <c r="M80" s="1">
        <v>84.0</v>
      </c>
    </row>
    <row r="81">
      <c r="A81" s="1" t="s">
        <v>41</v>
      </c>
      <c r="B81" s="1" t="s">
        <v>42</v>
      </c>
      <c r="C81" s="1">
        <v>410.25</v>
      </c>
      <c r="D81" s="1">
        <v>412.86</v>
      </c>
      <c r="E81" s="1">
        <v>2.62</v>
      </c>
      <c r="F81" s="1">
        <v>0.0</v>
      </c>
      <c r="G81" s="1">
        <v>2.62</v>
      </c>
      <c r="H81" s="1">
        <v>168.0</v>
      </c>
      <c r="I81" s="1">
        <v>64.21</v>
      </c>
      <c r="J81" s="1">
        <v>64.24</v>
      </c>
      <c r="K81" s="1" t="s">
        <v>44</v>
      </c>
      <c r="L81" s="1">
        <v>84.0</v>
      </c>
      <c r="M81" s="1">
        <v>84.0</v>
      </c>
    </row>
    <row r="82">
      <c r="A82" s="1" t="s">
        <v>41</v>
      </c>
      <c r="B82" s="1" t="s">
        <v>42</v>
      </c>
      <c r="C82" s="1">
        <v>413.14</v>
      </c>
      <c r="D82" s="1">
        <v>415.36</v>
      </c>
      <c r="E82" s="1">
        <v>2.21</v>
      </c>
      <c r="F82" s="1">
        <v>0.0</v>
      </c>
      <c r="G82" s="1">
        <v>2.21</v>
      </c>
      <c r="H82" s="1">
        <v>168.0</v>
      </c>
      <c r="I82" s="1">
        <v>75.86</v>
      </c>
      <c r="J82" s="1">
        <v>75.9</v>
      </c>
      <c r="K82" s="1" t="s">
        <v>44</v>
      </c>
      <c r="L82" s="1">
        <v>84.0</v>
      </c>
      <c r="M82" s="1">
        <v>84.0</v>
      </c>
    </row>
    <row r="83">
      <c r="A83" s="1" t="s">
        <v>41</v>
      </c>
      <c r="B83" s="1" t="s">
        <v>42</v>
      </c>
      <c r="C83" s="1">
        <v>415.64</v>
      </c>
      <c r="D83" s="1">
        <v>418.22</v>
      </c>
      <c r="E83" s="1">
        <v>2.58</v>
      </c>
      <c r="F83" s="1">
        <v>0.0</v>
      </c>
      <c r="G83" s="1">
        <v>2.58</v>
      </c>
      <c r="H83" s="1">
        <v>168.0</v>
      </c>
      <c r="I83" s="1">
        <v>65.14</v>
      </c>
      <c r="J83" s="1">
        <v>65.17</v>
      </c>
      <c r="K83" s="1" t="s">
        <v>44</v>
      </c>
      <c r="L83" s="1">
        <v>84.0</v>
      </c>
      <c r="M83" s="1">
        <v>84.0</v>
      </c>
    </row>
    <row r="84">
      <c r="A84" s="1" t="s">
        <v>41</v>
      </c>
      <c r="B84" s="1" t="s">
        <v>42</v>
      </c>
      <c r="C84" s="1">
        <v>418.87</v>
      </c>
      <c r="D84" s="1">
        <v>420.72</v>
      </c>
      <c r="E84" s="1">
        <v>1.85</v>
      </c>
      <c r="F84" s="1">
        <v>0.0</v>
      </c>
      <c r="G84" s="1">
        <v>1.85</v>
      </c>
      <c r="H84" s="1">
        <v>168.0</v>
      </c>
      <c r="I84" s="1">
        <v>90.81</v>
      </c>
      <c r="J84" s="1">
        <v>90.86</v>
      </c>
      <c r="K84" s="1" t="s">
        <v>44</v>
      </c>
      <c r="L84" s="1">
        <v>84.0</v>
      </c>
      <c r="M84" s="1">
        <v>84.0</v>
      </c>
    </row>
    <row r="85">
      <c r="A85" s="1" t="s">
        <v>41</v>
      </c>
      <c r="B85" s="1" t="s">
        <v>42</v>
      </c>
      <c r="C85" s="1">
        <v>420.92</v>
      </c>
      <c r="D85" s="1">
        <v>423.65</v>
      </c>
      <c r="E85" s="1">
        <v>2.72</v>
      </c>
      <c r="F85" s="1">
        <v>0.0</v>
      </c>
      <c r="G85" s="1">
        <v>2.72</v>
      </c>
      <c r="H85" s="1">
        <v>168.0</v>
      </c>
      <c r="I85" s="1">
        <v>61.66</v>
      </c>
      <c r="J85" s="1">
        <v>61.7</v>
      </c>
      <c r="K85" s="1" t="s">
        <v>44</v>
      </c>
      <c r="L85" s="1">
        <v>84.0</v>
      </c>
      <c r="M85" s="1">
        <v>84.0</v>
      </c>
    </row>
    <row r="86">
      <c r="A86" s="1" t="s">
        <v>41</v>
      </c>
      <c r="B86" s="1" t="s">
        <v>42</v>
      </c>
      <c r="C86" s="1">
        <v>423.86</v>
      </c>
      <c r="D86" s="1">
        <v>433.73</v>
      </c>
      <c r="E86" s="1">
        <v>9.88</v>
      </c>
      <c r="F86" s="1">
        <v>0.0</v>
      </c>
      <c r="G86" s="1">
        <v>9.88</v>
      </c>
      <c r="H86" s="1">
        <v>160.0</v>
      </c>
      <c r="I86" s="1">
        <v>16.2</v>
      </c>
      <c r="J86" s="1">
        <v>16.2</v>
      </c>
      <c r="K86" s="1" t="s">
        <v>43</v>
      </c>
      <c r="L86" s="1">
        <v>-160.0</v>
      </c>
      <c r="M86" s="1">
        <v>0.0</v>
      </c>
    </row>
    <row r="87">
      <c r="A87" s="1" t="s">
        <v>41</v>
      </c>
      <c r="B87" s="1" t="s">
        <v>42</v>
      </c>
      <c r="C87" s="1">
        <v>433.85</v>
      </c>
      <c r="D87" s="1">
        <v>442.22</v>
      </c>
      <c r="E87" s="1">
        <v>8.37</v>
      </c>
      <c r="F87" s="1">
        <v>0.0</v>
      </c>
      <c r="G87" s="1">
        <v>8.37</v>
      </c>
      <c r="H87" s="1">
        <v>160.0</v>
      </c>
      <c r="I87" s="1">
        <v>19.11</v>
      </c>
      <c r="J87" s="1">
        <v>19.11</v>
      </c>
      <c r="K87" s="1" t="s">
        <v>43</v>
      </c>
      <c r="L87" s="1">
        <v>-160.0</v>
      </c>
      <c r="M87" s="1">
        <v>0.0</v>
      </c>
    </row>
    <row r="88">
      <c r="A88" s="1" t="s">
        <v>41</v>
      </c>
      <c r="B88" s="1" t="s">
        <v>42</v>
      </c>
      <c r="C88" s="1">
        <v>442.41</v>
      </c>
      <c r="D88" s="1">
        <v>448.51</v>
      </c>
      <c r="E88" s="1">
        <v>6.1</v>
      </c>
      <c r="F88" s="1">
        <v>0.0</v>
      </c>
      <c r="G88" s="1">
        <v>6.1</v>
      </c>
      <c r="H88" s="1">
        <v>160.0</v>
      </c>
      <c r="I88" s="1">
        <v>26.23</v>
      </c>
      <c r="J88" s="1">
        <v>26.23</v>
      </c>
      <c r="K88" s="1" t="s">
        <v>43</v>
      </c>
      <c r="L88" s="1">
        <v>-160.0</v>
      </c>
      <c r="M88" s="1">
        <v>0.0</v>
      </c>
    </row>
    <row r="89">
      <c r="A89" s="1" t="s">
        <v>41</v>
      </c>
      <c r="B89" s="1" t="s">
        <v>42</v>
      </c>
      <c r="C89" s="1">
        <v>448.63</v>
      </c>
      <c r="D89" s="1">
        <v>456.29</v>
      </c>
      <c r="E89" s="1">
        <v>7.66</v>
      </c>
      <c r="F89" s="1">
        <v>0.0</v>
      </c>
      <c r="G89" s="1">
        <v>7.66</v>
      </c>
      <c r="H89" s="1">
        <v>160.0</v>
      </c>
      <c r="I89" s="1">
        <v>20.89</v>
      </c>
      <c r="J89" s="1">
        <v>20.89</v>
      </c>
      <c r="K89" s="1" t="s">
        <v>43</v>
      </c>
      <c r="L89" s="1">
        <v>-160.0</v>
      </c>
      <c r="M89" s="1">
        <v>0.0</v>
      </c>
    </row>
    <row r="90">
      <c r="A90" s="1" t="s">
        <v>41</v>
      </c>
      <c r="B90" s="1" t="s">
        <v>42</v>
      </c>
      <c r="C90" s="1">
        <v>456.34</v>
      </c>
      <c r="D90" s="1">
        <v>463.16</v>
      </c>
      <c r="E90" s="1">
        <v>6.82</v>
      </c>
      <c r="F90" s="1">
        <v>0.0</v>
      </c>
      <c r="G90" s="1">
        <v>6.82</v>
      </c>
      <c r="H90" s="1">
        <v>160.0</v>
      </c>
      <c r="I90" s="1">
        <v>23.47</v>
      </c>
      <c r="J90" s="1">
        <v>23.47</v>
      </c>
      <c r="K90" s="1" t="s">
        <v>43</v>
      </c>
      <c r="L90" s="1">
        <v>-160.0</v>
      </c>
      <c r="M90" s="1">
        <v>0.0</v>
      </c>
    </row>
    <row r="91">
      <c r="A91" s="1" t="s">
        <v>41</v>
      </c>
      <c r="B91" s="1" t="s">
        <v>42</v>
      </c>
      <c r="C91" s="1">
        <v>463.28</v>
      </c>
      <c r="D91" s="1">
        <v>471.8</v>
      </c>
      <c r="E91" s="1">
        <v>8.51</v>
      </c>
      <c r="F91" s="1">
        <v>0.0</v>
      </c>
      <c r="G91" s="1">
        <v>8.51</v>
      </c>
      <c r="H91" s="1">
        <v>160.0</v>
      </c>
      <c r="I91" s="1">
        <v>18.8</v>
      </c>
      <c r="J91" s="1">
        <v>18.8</v>
      </c>
      <c r="K91" s="1" t="s">
        <v>43</v>
      </c>
      <c r="L91" s="1">
        <v>-160.0</v>
      </c>
      <c r="M91" s="1">
        <v>0.0</v>
      </c>
    </row>
    <row r="92">
      <c r="A92" s="1" t="s">
        <v>41</v>
      </c>
      <c r="B92" s="1" t="s">
        <v>42</v>
      </c>
      <c r="C92" s="1">
        <v>471.83</v>
      </c>
      <c r="D92" s="1">
        <v>474.22</v>
      </c>
      <c r="E92" s="1">
        <v>2.39</v>
      </c>
      <c r="F92" s="1">
        <v>0.0</v>
      </c>
      <c r="G92" s="1">
        <v>2.38</v>
      </c>
      <c r="H92" s="1">
        <v>168.0</v>
      </c>
      <c r="I92" s="1">
        <v>70.4</v>
      </c>
      <c r="J92" s="1">
        <v>70.44</v>
      </c>
      <c r="K92" s="1" t="s">
        <v>44</v>
      </c>
      <c r="L92" s="1">
        <v>84.0</v>
      </c>
      <c r="M92" s="1">
        <v>84.0</v>
      </c>
    </row>
    <row r="93">
      <c r="A93" s="1" t="s">
        <v>41</v>
      </c>
      <c r="B93" s="1" t="s">
        <v>42</v>
      </c>
      <c r="C93" s="1">
        <v>474.56</v>
      </c>
      <c r="D93" s="1">
        <v>477.57</v>
      </c>
      <c r="E93" s="1">
        <v>3.0</v>
      </c>
      <c r="F93" s="1">
        <v>0.0</v>
      </c>
      <c r="G93" s="1">
        <v>3.0</v>
      </c>
      <c r="H93" s="1">
        <v>168.0</v>
      </c>
      <c r="I93" s="1">
        <v>55.91</v>
      </c>
      <c r="J93" s="1">
        <v>55.93</v>
      </c>
      <c r="K93" s="1" t="s">
        <v>44</v>
      </c>
      <c r="L93" s="1">
        <v>84.0</v>
      </c>
      <c r="M93" s="1">
        <v>84.0</v>
      </c>
    </row>
    <row r="94">
      <c r="A94" s="1" t="s">
        <v>41</v>
      </c>
      <c r="B94" s="1" t="s">
        <v>42</v>
      </c>
      <c r="C94" s="1">
        <v>477.96</v>
      </c>
      <c r="D94" s="1">
        <v>479.96</v>
      </c>
      <c r="E94" s="1">
        <v>2.0</v>
      </c>
      <c r="F94" s="1">
        <v>0.0</v>
      </c>
      <c r="G94" s="1">
        <v>1.99</v>
      </c>
      <c r="H94" s="1">
        <v>168.0</v>
      </c>
      <c r="I94" s="1">
        <v>84.19</v>
      </c>
      <c r="J94" s="1">
        <v>84.23</v>
      </c>
      <c r="K94" s="1" t="s">
        <v>44</v>
      </c>
      <c r="L94" s="1">
        <v>84.0</v>
      </c>
      <c r="M94" s="1">
        <v>84.0</v>
      </c>
    </row>
    <row r="95">
      <c r="A95" s="1" t="s">
        <v>41</v>
      </c>
      <c r="B95" s="1" t="s">
        <v>42</v>
      </c>
      <c r="C95" s="1">
        <v>480.34</v>
      </c>
      <c r="D95" s="1">
        <v>482.88</v>
      </c>
      <c r="E95" s="1">
        <v>2.54</v>
      </c>
      <c r="F95" s="1">
        <v>0.0</v>
      </c>
      <c r="G95" s="1">
        <v>2.54</v>
      </c>
      <c r="H95" s="1">
        <v>168.0</v>
      </c>
      <c r="I95" s="1">
        <v>66.11</v>
      </c>
      <c r="J95" s="1">
        <v>66.13</v>
      </c>
      <c r="K95" s="1" t="s">
        <v>44</v>
      </c>
      <c r="L95" s="1">
        <v>84.0</v>
      </c>
      <c r="M95" s="1">
        <v>84.0</v>
      </c>
    </row>
    <row r="96">
      <c r="A96" s="1" t="s">
        <v>41</v>
      </c>
      <c r="B96" s="1" t="s">
        <v>42</v>
      </c>
      <c r="C96" s="1">
        <v>483.34</v>
      </c>
      <c r="D96" s="1">
        <v>486.45</v>
      </c>
      <c r="E96" s="1">
        <v>3.11</v>
      </c>
      <c r="F96" s="1">
        <v>0.0</v>
      </c>
      <c r="G96" s="1">
        <v>3.11</v>
      </c>
      <c r="H96" s="1">
        <v>168.0</v>
      </c>
      <c r="I96" s="1">
        <v>54.06</v>
      </c>
      <c r="J96" s="1">
        <v>54.08</v>
      </c>
      <c r="K96" s="1" t="s">
        <v>44</v>
      </c>
      <c r="L96" s="1">
        <v>84.0</v>
      </c>
      <c r="M96" s="1">
        <v>84.0</v>
      </c>
    </row>
    <row r="97">
      <c r="A97" s="1" t="s">
        <v>41</v>
      </c>
      <c r="B97" s="1" t="s">
        <v>42</v>
      </c>
      <c r="C97" s="1">
        <v>486.53</v>
      </c>
      <c r="D97" s="1">
        <v>488.92</v>
      </c>
      <c r="E97" s="1">
        <v>2.39</v>
      </c>
      <c r="F97" s="1">
        <v>0.0</v>
      </c>
      <c r="G97" s="1">
        <v>2.39</v>
      </c>
      <c r="H97" s="1">
        <v>168.0</v>
      </c>
      <c r="I97" s="1">
        <v>70.26</v>
      </c>
      <c r="J97" s="1">
        <v>70.29</v>
      </c>
      <c r="K97" s="1" t="s">
        <v>44</v>
      </c>
      <c r="L97" s="1">
        <v>84.0</v>
      </c>
      <c r="M97" s="1">
        <v>84.0</v>
      </c>
    </row>
    <row r="98">
      <c r="A98" s="1" t="s">
        <v>41</v>
      </c>
      <c r="B98" s="1" t="s">
        <v>42</v>
      </c>
      <c r="C98" s="1">
        <v>489.03</v>
      </c>
      <c r="D98" s="1">
        <v>494.5</v>
      </c>
      <c r="E98" s="1">
        <v>5.47</v>
      </c>
      <c r="F98" s="1">
        <v>0.0</v>
      </c>
      <c r="G98" s="1">
        <v>5.47</v>
      </c>
      <c r="H98" s="1">
        <v>160.0</v>
      </c>
      <c r="I98" s="1">
        <v>29.24</v>
      </c>
      <c r="J98" s="1">
        <v>29.24</v>
      </c>
      <c r="K98" s="1" t="s">
        <v>43</v>
      </c>
      <c r="L98" s="1">
        <v>-160.0</v>
      </c>
      <c r="M98" s="1">
        <v>0.0</v>
      </c>
    </row>
    <row r="99">
      <c r="A99" s="1" t="s">
        <v>41</v>
      </c>
      <c r="B99" s="1" t="s">
        <v>42</v>
      </c>
      <c r="C99" s="1">
        <v>494.64</v>
      </c>
      <c r="D99" s="1">
        <v>502.24</v>
      </c>
      <c r="E99" s="1">
        <v>7.61</v>
      </c>
      <c r="F99" s="1">
        <v>0.0</v>
      </c>
      <c r="G99" s="1">
        <v>7.61</v>
      </c>
      <c r="H99" s="1">
        <v>160.0</v>
      </c>
      <c r="I99" s="1">
        <v>21.03</v>
      </c>
      <c r="J99" s="1">
        <v>21.03</v>
      </c>
      <c r="K99" s="1" t="s">
        <v>43</v>
      </c>
      <c r="L99" s="1">
        <v>-160.0</v>
      </c>
      <c r="M99" s="1">
        <v>0.0</v>
      </c>
    </row>
    <row r="100">
      <c r="A100" s="1" t="s">
        <v>41</v>
      </c>
      <c r="B100" s="1" t="s">
        <v>42</v>
      </c>
      <c r="C100" s="1">
        <v>502.77</v>
      </c>
      <c r="D100" s="1">
        <v>509.52</v>
      </c>
      <c r="E100" s="1">
        <v>6.75</v>
      </c>
      <c r="F100" s="1">
        <v>0.0</v>
      </c>
      <c r="G100" s="1">
        <v>6.75</v>
      </c>
      <c r="H100" s="1">
        <v>160.0</v>
      </c>
      <c r="I100" s="1">
        <v>23.71</v>
      </c>
      <c r="J100" s="1">
        <v>23.71</v>
      </c>
      <c r="K100" s="1" t="s">
        <v>43</v>
      </c>
      <c r="L100" s="1">
        <v>-160.0</v>
      </c>
      <c r="M100" s="1">
        <v>0.0</v>
      </c>
    </row>
    <row r="101">
      <c r="A101" s="1" t="s">
        <v>41</v>
      </c>
      <c r="B101" s="1" t="s">
        <v>42</v>
      </c>
      <c r="C101" s="1">
        <v>509.75</v>
      </c>
      <c r="D101" s="1">
        <v>517.0</v>
      </c>
      <c r="E101" s="1">
        <v>7.25</v>
      </c>
      <c r="F101" s="1">
        <v>0.0</v>
      </c>
      <c r="G101" s="1">
        <v>7.25</v>
      </c>
      <c r="H101" s="1">
        <v>160.0</v>
      </c>
      <c r="I101" s="1">
        <v>22.07</v>
      </c>
      <c r="J101" s="1">
        <v>22.07</v>
      </c>
      <c r="K101" s="1" t="s">
        <v>43</v>
      </c>
      <c r="L101" s="1">
        <v>-160.0</v>
      </c>
      <c r="M101" s="1">
        <v>0.0</v>
      </c>
    </row>
    <row r="130">
      <c r="A130" s="77" t="s">
        <v>53</v>
      </c>
      <c r="B130" s="3">
        <f>SUMIF(K2:K103, "epr",H2:H103)</f>
        <v>8320</v>
      </c>
    </row>
    <row r="131">
      <c r="A131" s="77" t="s">
        <v>54</v>
      </c>
      <c r="B131" s="3">
        <f>SUM(H2:H103)-B130</f>
        <v>8064</v>
      </c>
    </row>
    <row r="132">
      <c r="A132" s="77" t="s">
        <v>55</v>
      </c>
      <c r="B132" s="3">
        <f>SUM(M2:M103)</f>
        <v>4032</v>
      </c>
    </row>
    <row r="133">
      <c r="A133" s="77" t="s">
        <v>56</v>
      </c>
      <c r="B133" s="3">
        <f>B131/B132</f>
        <v>2</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v>
      </c>
      <c r="D2" s="1">
        <v>6.83</v>
      </c>
      <c r="E2" s="1">
        <v>5.43</v>
      </c>
      <c r="F2" s="1">
        <v>0.0</v>
      </c>
      <c r="G2" s="1">
        <v>5.43</v>
      </c>
      <c r="H2" s="1">
        <v>160.0</v>
      </c>
      <c r="I2" s="1">
        <v>29.44</v>
      </c>
      <c r="J2" s="1">
        <v>29.44</v>
      </c>
      <c r="K2" s="1" t="s">
        <v>43</v>
      </c>
      <c r="L2" s="1">
        <v>-160.0</v>
      </c>
      <c r="M2" s="1">
        <v>0.0</v>
      </c>
    </row>
    <row r="3">
      <c r="A3" s="1" t="s">
        <v>41</v>
      </c>
      <c r="B3" s="1" t="s">
        <v>42</v>
      </c>
      <c r="C3" s="1">
        <v>7.33</v>
      </c>
      <c r="D3" s="1">
        <v>14.19</v>
      </c>
      <c r="E3" s="1">
        <v>6.87</v>
      </c>
      <c r="F3" s="1">
        <v>0.0</v>
      </c>
      <c r="G3" s="1">
        <v>6.87</v>
      </c>
      <c r="H3" s="1">
        <v>160.0</v>
      </c>
      <c r="I3" s="1">
        <v>23.3</v>
      </c>
      <c r="J3" s="1">
        <v>23.3</v>
      </c>
      <c r="K3" s="1" t="s">
        <v>43</v>
      </c>
      <c r="L3" s="1">
        <v>-160.0</v>
      </c>
      <c r="M3" s="1">
        <v>0.0</v>
      </c>
    </row>
    <row r="4">
      <c r="A4" s="1" t="s">
        <v>41</v>
      </c>
      <c r="B4" s="1" t="s">
        <v>42</v>
      </c>
      <c r="C4" s="1">
        <v>14.19</v>
      </c>
      <c r="D4" s="1">
        <v>21.39</v>
      </c>
      <c r="E4" s="1">
        <v>7.2</v>
      </c>
      <c r="F4" s="1">
        <v>0.0</v>
      </c>
      <c r="G4" s="1">
        <v>7.2</v>
      </c>
      <c r="H4" s="1">
        <v>160.0</v>
      </c>
      <c r="I4" s="1">
        <v>22.22</v>
      </c>
      <c r="J4" s="1">
        <v>22.22</v>
      </c>
      <c r="K4" s="1" t="s">
        <v>43</v>
      </c>
      <c r="L4" s="1">
        <v>-160.0</v>
      </c>
      <c r="M4" s="1">
        <v>0.0</v>
      </c>
    </row>
    <row r="5">
      <c r="A5" s="1" t="s">
        <v>41</v>
      </c>
      <c r="B5" s="1" t="s">
        <v>42</v>
      </c>
      <c r="C5" s="1">
        <v>21.47</v>
      </c>
      <c r="D5" s="1">
        <v>28.37</v>
      </c>
      <c r="E5" s="1">
        <v>6.9</v>
      </c>
      <c r="F5" s="1">
        <v>0.0</v>
      </c>
      <c r="G5" s="1">
        <v>6.9</v>
      </c>
      <c r="H5" s="1">
        <v>160.0</v>
      </c>
      <c r="I5" s="1">
        <v>23.2</v>
      </c>
      <c r="J5" s="1">
        <v>23.2</v>
      </c>
      <c r="K5" s="1" t="s">
        <v>43</v>
      </c>
      <c r="L5" s="1">
        <v>-160.0</v>
      </c>
      <c r="M5" s="1">
        <v>0.0</v>
      </c>
    </row>
    <row r="6">
      <c r="A6" s="1" t="s">
        <v>41</v>
      </c>
      <c r="B6" s="1" t="s">
        <v>42</v>
      </c>
      <c r="C6" s="1">
        <v>28.4</v>
      </c>
      <c r="D6" s="1">
        <v>36.29</v>
      </c>
      <c r="E6" s="1">
        <v>7.89</v>
      </c>
      <c r="F6" s="1">
        <v>0.0</v>
      </c>
      <c r="G6" s="1">
        <v>7.89</v>
      </c>
      <c r="H6" s="1">
        <v>160.0</v>
      </c>
      <c r="I6" s="1">
        <v>20.27</v>
      </c>
      <c r="J6" s="1">
        <v>20.27</v>
      </c>
      <c r="K6" s="1" t="s">
        <v>43</v>
      </c>
      <c r="L6" s="1">
        <v>-160.0</v>
      </c>
      <c r="M6" s="1">
        <v>0.0</v>
      </c>
    </row>
    <row r="7">
      <c r="A7" s="1" t="s">
        <v>41</v>
      </c>
      <c r="B7" s="1" t="s">
        <v>42</v>
      </c>
      <c r="C7" s="1">
        <v>36.44</v>
      </c>
      <c r="D7" s="1">
        <v>42.23</v>
      </c>
      <c r="E7" s="1">
        <v>5.78</v>
      </c>
      <c r="F7" s="1">
        <v>0.0</v>
      </c>
      <c r="G7" s="1">
        <v>5.78</v>
      </c>
      <c r="H7" s="1">
        <v>160.0</v>
      </c>
      <c r="I7" s="1">
        <v>27.67</v>
      </c>
      <c r="J7" s="1">
        <v>27.67</v>
      </c>
      <c r="K7" s="1" t="s">
        <v>43</v>
      </c>
      <c r="L7" s="1">
        <v>-160.0</v>
      </c>
      <c r="M7" s="1">
        <v>0.0</v>
      </c>
    </row>
    <row r="8">
      <c r="A8" s="1" t="s">
        <v>41</v>
      </c>
      <c r="B8" s="1" t="s">
        <v>42</v>
      </c>
      <c r="C8" s="1">
        <v>42.28</v>
      </c>
      <c r="D8" s="1">
        <v>48.93</v>
      </c>
      <c r="E8" s="1">
        <v>6.66</v>
      </c>
      <c r="F8" s="1">
        <v>0.0</v>
      </c>
      <c r="G8" s="1">
        <v>6.66</v>
      </c>
      <c r="H8" s="1">
        <v>160.0</v>
      </c>
      <c r="I8" s="1">
        <v>24.03</v>
      </c>
      <c r="J8" s="1">
        <v>24.03</v>
      </c>
      <c r="K8" s="1" t="s">
        <v>43</v>
      </c>
      <c r="L8" s="1">
        <v>-160.0</v>
      </c>
      <c r="M8" s="1">
        <v>0.0</v>
      </c>
    </row>
    <row r="9">
      <c r="A9" s="1" t="s">
        <v>41</v>
      </c>
      <c r="B9" s="1" t="s">
        <v>42</v>
      </c>
      <c r="C9" s="1">
        <v>48.96</v>
      </c>
      <c r="D9" s="1">
        <v>52.06</v>
      </c>
      <c r="E9" s="1">
        <v>3.09</v>
      </c>
      <c r="F9" s="1">
        <v>0.0</v>
      </c>
      <c r="G9" s="1">
        <v>3.09</v>
      </c>
      <c r="H9" s="1">
        <v>168.0</v>
      </c>
      <c r="I9" s="1">
        <v>54.3</v>
      </c>
      <c r="J9" s="1">
        <v>54.33</v>
      </c>
      <c r="K9" s="1" t="s">
        <v>44</v>
      </c>
      <c r="L9" s="1">
        <v>84.0</v>
      </c>
      <c r="M9" s="1">
        <v>84.0</v>
      </c>
    </row>
    <row r="10">
      <c r="A10" s="1" t="s">
        <v>41</v>
      </c>
      <c r="B10" s="1" t="s">
        <v>42</v>
      </c>
      <c r="C10" s="1">
        <v>52.78</v>
      </c>
      <c r="D10" s="1">
        <v>56.28</v>
      </c>
      <c r="E10" s="1">
        <v>3.5</v>
      </c>
      <c r="F10" s="1">
        <v>0.0</v>
      </c>
      <c r="G10" s="1">
        <v>3.5</v>
      </c>
      <c r="H10" s="1">
        <v>168.0</v>
      </c>
      <c r="I10" s="1">
        <v>47.99</v>
      </c>
      <c r="J10" s="1">
        <v>48.01</v>
      </c>
      <c r="K10" s="1" t="s">
        <v>44</v>
      </c>
      <c r="L10" s="1">
        <v>84.0</v>
      </c>
      <c r="M10" s="1">
        <v>84.0</v>
      </c>
    </row>
    <row r="11">
      <c r="A11" s="1" t="s">
        <v>41</v>
      </c>
      <c r="B11" s="1" t="s">
        <v>42</v>
      </c>
      <c r="C11" s="1">
        <v>56.51</v>
      </c>
      <c r="D11" s="1">
        <v>59.48</v>
      </c>
      <c r="E11" s="1">
        <v>2.97</v>
      </c>
      <c r="F11" s="1">
        <v>0.0</v>
      </c>
      <c r="G11" s="1">
        <v>2.97</v>
      </c>
      <c r="H11" s="1">
        <v>168.0</v>
      </c>
      <c r="I11" s="1">
        <v>56.59</v>
      </c>
      <c r="J11" s="1">
        <v>56.62</v>
      </c>
      <c r="K11" s="1" t="s">
        <v>44</v>
      </c>
      <c r="L11" s="1">
        <v>84.0</v>
      </c>
      <c r="M11" s="1">
        <v>84.0</v>
      </c>
    </row>
    <row r="12">
      <c r="A12" s="1" t="s">
        <v>41</v>
      </c>
      <c r="B12" s="1" t="s">
        <v>42</v>
      </c>
      <c r="C12" s="1">
        <v>59.65</v>
      </c>
      <c r="D12" s="1">
        <v>62.73</v>
      </c>
      <c r="E12" s="1">
        <v>3.07</v>
      </c>
      <c r="F12" s="1">
        <v>0.0</v>
      </c>
      <c r="G12" s="1">
        <v>3.07</v>
      </c>
      <c r="H12" s="1">
        <v>168.0</v>
      </c>
      <c r="I12" s="1">
        <v>54.65</v>
      </c>
      <c r="J12" s="1">
        <v>54.68</v>
      </c>
      <c r="K12" s="1" t="s">
        <v>44</v>
      </c>
      <c r="L12" s="1">
        <v>84.0</v>
      </c>
      <c r="M12" s="1">
        <v>84.0</v>
      </c>
    </row>
    <row r="13">
      <c r="A13" s="1" t="s">
        <v>41</v>
      </c>
      <c r="B13" s="1" t="s">
        <v>42</v>
      </c>
      <c r="C13" s="1">
        <v>62.88</v>
      </c>
      <c r="D13" s="1">
        <v>64.88</v>
      </c>
      <c r="E13" s="1">
        <v>2.0</v>
      </c>
      <c r="F13" s="1">
        <v>0.0</v>
      </c>
      <c r="G13" s="1">
        <v>2.0</v>
      </c>
      <c r="H13" s="1">
        <v>168.0</v>
      </c>
      <c r="I13" s="1">
        <v>83.96</v>
      </c>
      <c r="J13" s="1">
        <v>84.02</v>
      </c>
      <c r="K13" s="1" t="s">
        <v>44</v>
      </c>
      <c r="L13" s="1">
        <v>84.0</v>
      </c>
      <c r="M13" s="1">
        <v>84.0</v>
      </c>
    </row>
    <row r="14">
      <c r="A14" s="1" t="s">
        <v>41</v>
      </c>
      <c r="B14" s="1" t="s">
        <v>42</v>
      </c>
      <c r="C14" s="1">
        <v>65.06</v>
      </c>
      <c r="D14" s="1">
        <v>67.91</v>
      </c>
      <c r="E14" s="1">
        <v>2.85</v>
      </c>
      <c r="F14" s="1">
        <v>0.0</v>
      </c>
      <c r="G14" s="1">
        <v>2.85</v>
      </c>
      <c r="H14" s="1">
        <v>168.0</v>
      </c>
      <c r="I14" s="1">
        <v>59.01</v>
      </c>
      <c r="J14" s="1">
        <v>59.04</v>
      </c>
      <c r="K14" s="1" t="s">
        <v>44</v>
      </c>
      <c r="L14" s="1">
        <v>84.0</v>
      </c>
      <c r="M14" s="1">
        <v>84.0</v>
      </c>
    </row>
    <row r="15">
      <c r="A15" s="1" t="s">
        <v>41</v>
      </c>
      <c r="B15" s="1" t="s">
        <v>42</v>
      </c>
      <c r="C15" s="1">
        <v>68.12</v>
      </c>
      <c r="D15" s="1">
        <v>74.71</v>
      </c>
      <c r="E15" s="1">
        <v>6.59</v>
      </c>
      <c r="F15" s="1">
        <v>0.0</v>
      </c>
      <c r="G15" s="1">
        <v>6.59</v>
      </c>
      <c r="H15" s="1">
        <v>160.0</v>
      </c>
      <c r="I15" s="1">
        <v>24.28</v>
      </c>
      <c r="J15" s="1">
        <v>24.28</v>
      </c>
      <c r="K15" s="1" t="s">
        <v>43</v>
      </c>
      <c r="L15" s="1">
        <v>-160.0</v>
      </c>
      <c r="M15" s="1">
        <v>0.0</v>
      </c>
    </row>
    <row r="16">
      <c r="A16" s="1" t="s">
        <v>41</v>
      </c>
      <c r="B16" s="1" t="s">
        <v>42</v>
      </c>
      <c r="C16" s="1">
        <v>74.92</v>
      </c>
      <c r="D16" s="1">
        <v>84.1</v>
      </c>
      <c r="E16" s="1">
        <v>9.19</v>
      </c>
      <c r="F16" s="1">
        <v>0.0</v>
      </c>
      <c r="G16" s="1">
        <v>9.19</v>
      </c>
      <c r="H16" s="1">
        <v>160.0</v>
      </c>
      <c r="I16" s="1">
        <v>17.41</v>
      </c>
      <c r="J16" s="1">
        <v>17.41</v>
      </c>
      <c r="K16" s="1" t="s">
        <v>43</v>
      </c>
      <c r="L16" s="1">
        <v>-160.0</v>
      </c>
      <c r="M16" s="1">
        <v>0.0</v>
      </c>
    </row>
    <row r="17">
      <c r="A17" s="1" t="s">
        <v>41</v>
      </c>
      <c r="B17" s="1" t="s">
        <v>42</v>
      </c>
      <c r="C17" s="1">
        <v>84.24</v>
      </c>
      <c r="D17" s="1">
        <v>91.03</v>
      </c>
      <c r="E17" s="1">
        <v>6.79</v>
      </c>
      <c r="F17" s="1">
        <v>0.0</v>
      </c>
      <c r="G17" s="1">
        <v>6.79</v>
      </c>
      <c r="H17" s="1">
        <v>160.0</v>
      </c>
      <c r="I17" s="1">
        <v>23.58</v>
      </c>
      <c r="J17" s="1">
        <v>23.58</v>
      </c>
      <c r="K17" s="1" t="s">
        <v>43</v>
      </c>
      <c r="L17" s="1">
        <v>-160.0</v>
      </c>
      <c r="M17" s="1">
        <v>0.0</v>
      </c>
    </row>
    <row r="18">
      <c r="A18" s="1" t="s">
        <v>41</v>
      </c>
      <c r="B18" s="1" t="s">
        <v>42</v>
      </c>
      <c r="C18" s="1">
        <v>91.15</v>
      </c>
      <c r="D18" s="1">
        <v>95.97</v>
      </c>
      <c r="E18" s="1">
        <v>4.82</v>
      </c>
      <c r="F18" s="1">
        <v>0.0</v>
      </c>
      <c r="G18" s="1">
        <v>4.82</v>
      </c>
      <c r="H18" s="1">
        <v>160.0</v>
      </c>
      <c r="I18" s="1">
        <v>33.19</v>
      </c>
      <c r="J18" s="1">
        <v>33.19</v>
      </c>
      <c r="K18" s="1" t="s">
        <v>43</v>
      </c>
      <c r="L18" s="1">
        <v>-160.0</v>
      </c>
      <c r="M18" s="1">
        <v>0.0</v>
      </c>
    </row>
    <row r="19">
      <c r="A19" s="1" t="s">
        <v>41</v>
      </c>
      <c r="B19" s="1" t="s">
        <v>42</v>
      </c>
      <c r="C19" s="1">
        <v>96.0</v>
      </c>
      <c r="D19" s="1">
        <v>101.94</v>
      </c>
      <c r="E19" s="1">
        <v>5.94</v>
      </c>
      <c r="F19" s="1">
        <v>0.0</v>
      </c>
      <c r="G19" s="1">
        <v>5.94</v>
      </c>
      <c r="H19" s="1">
        <v>160.0</v>
      </c>
      <c r="I19" s="1">
        <v>26.93</v>
      </c>
      <c r="J19" s="1">
        <v>26.93</v>
      </c>
      <c r="K19" s="1" t="s">
        <v>43</v>
      </c>
      <c r="L19" s="1">
        <v>-160.0</v>
      </c>
      <c r="M19" s="1">
        <v>0.0</v>
      </c>
    </row>
    <row r="20">
      <c r="A20" s="1" t="s">
        <v>41</v>
      </c>
      <c r="B20" s="1" t="s">
        <v>42</v>
      </c>
      <c r="C20" s="1">
        <v>102.14</v>
      </c>
      <c r="D20" s="1">
        <v>109.88</v>
      </c>
      <c r="E20" s="1">
        <v>7.74</v>
      </c>
      <c r="F20" s="1">
        <v>0.0</v>
      </c>
      <c r="G20" s="1">
        <v>7.74</v>
      </c>
      <c r="H20" s="1">
        <v>160.0</v>
      </c>
      <c r="I20" s="1">
        <v>20.67</v>
      </c>
      <c r="J20" s="1">
        <v>20.67</v>
      </c>
      <c r="K20" s="1" t="s">
        <v>43</v>
      </c>
      <c r="L20" s="1">
        <v>-160.0</v>
      </c>
      <c r="M20" s="1">
        <v>0.0</v>
      </c>
    </row>
    <row r="21">
      <c r="A21" s="1" t="s">
        <v>41</v>
      </c>
      <c r="B21" s="1" t="s">
        <v>42</v>
      </c>
      <c r="C21" s="1">
        <v>109.91</v>
      </c>
      <c r="D21" s="1">
        <v>117.11</v>
      </c>
      <c r="E21" s="1">
        <v>7.2</v>
      </c>
      <c r="F21" s="1">
        <v>0.0</v>
      </c>
      <c r="G21" s="1">
        <v>7.2</v>
      </c>
      <c r="H21" s="1">
        <v>160.0</v>
      </c>
      <c r="I21" s="1">
        <v>22.22</v>
      </c>
      <c r="J21" s="1">
        <v>22.22</v>
      </c>
      <c r="K21" s="1" t="s">
        <v>43</v>
      </c>
      <c r="L21" s="1">
        <v>-160.0</v>
      </c>
      <c r="M21" s="1">
        <v>0.0</v>
      </c>
    </row>
    <row r="22">
      <c r="A22" s="1" t="s">
        <v>41</v>
      </c>
      <c r="B22" s="1" t="s">
        <v>42</v>
      </c>
      <c r="C22" s="1">
        <v>117.17</v>
      </c>
      <c r="D22" s="1">
        <v>120.35</v>
      </c>
      <c r="E22" s="1">
        <v>3.18</v>
      </c>
      <c r="F22" s="1">
        <v>0.0</v>
      </c>
      <c r="G22" s="1">
        <v>3.18</v>
      </c>
      <c r="H22" s="1">
        <v>168.0</v>
      </c>
      <c r="I22" s="1">
        <v>52.85</v>
      </c>
      <c r="J22" s="1">
        <v>52.87</v>
      </c>
      <c r="K22" s="1" t="s">
        <v>44</v>
      </c>
      <c r="L22" s="1">
        <v>84.0</v>
      </c>
      <c r="M22" s="1">
        <v>84.0</v>
      </c>
    </row>
    <row r="23">
      <c r="A23" s="1" t="s">
        <v>41</v>
      </c>
      <c r="B23" s="1" t="s">
        <v>42</v>
      </c>
      <c r="C23" s="1">
        <v>120.89</v>
      </c>
      <c r="D23" s="1">
        <v>122.82</v>
      </c>
      <c r="E23" s="1">
        <v>1.92</v>
      </c>
      <c r="F23" s="1">
        <v>0.0</v>
      </c>
      <c r="G23" s="1">
        <v>1.92</v>
      </c>
      <c r="H23" s="1">
        <v>168.0</v>
      </c>
      <c r="I23" s="1">
        <v>87.37</v>
      </c>
      <c r="J23" s="1">
        <v>87.42</v>
      </c>
      <c r="K23" s="1" t="s">
        <v>44</v>
      </c>
      <c r="L23" s="1">
        <v>84.0</v>
      </c>
      <c r="M23" s="1">
        <v>84.0</v>
      </c>
    </row>
    <row r="24">
      <c r="A24" s="1" t="s">
        <v>41</v>
      </c>
      <c r="B24" s="1" t="s">
        <v>42</v>
      </c>
      <c r="C24" s="1">
        <v>122.91</v>
      </c>
      <c r="D24" s="1">
        <v>125.27</v>
      </c>
      <c r="E24" s="1">
        <v>2.36</v>
      </c>
      <c r="F24" s="1">
        <v>0.0</v>
      </c>
      <c r="G24" s="1">
        <v>2.36</v>
      </c>
      <c r="H24" s="1">
        <v>168.0</v>
      </c>
      <c r="I24" s="1">
        <v>71.26</v>
      </c>
      <c r="J24" s="1">
        <v>71.29</v>
      </c>
      <c r="K24" s="1" t="s">
        <v>44</v>
      </c>
      <c r="L24" s="1">
        <v>84.0</v>
      </c>
      <c r="M24" s="1">
        <v>84.0</v>
      </c>
    </row>
    <row r="25">
      <c r="A25" s="1" t="s">
        <v>41</v>
      </c>
      <c r="B25" s="1" t="s">
        <v>42</v>
      </c>
      <c r="C25" s="1">
        <v>125.39</v>
      </c>
      <c r="D25" s="1">
        <v>128.21</v>
      </c>
      <c r="E25" s="1">
        <v>2.82</v>
      </c>
      <c r="F25" s="1">
        <v>0.0</v>
      </c>
      <c r="G25" s="1">
        <v>2.82</v>
      </c>
      <c r="H25" s="1">
        <v>168.0</v>
      </c>
      <c r="I25" s="1">
        <v>59.54</v>
      </c>
      <c r="J25" s="1">
        <v>59.56</v>
      </c>
      <c r="K25" s="1" t="s">
        <v>44</v>
      </c>
      <c r="L25" s="1">
        <v>84.0</v>
      </c>
      <c r="M25" s="1">
        <v>84.0</v>
      </c>
    </row>
    <row r="26">
      <c r="A26" s="1" t="s">
        <v>41</v>
      </c>
      <c r="B26" s="1" t="s">
        <v>42</v>
      </c>
      <c r="C26" s="1">
        <v>128.38</v>
      </c>
      <c r="D26" s="1">
        <v>130.3</v>
      </c>
      <c r="E26" s="1">
        <v>1.92</v>
      </c>
      <c r="F26" s="1">
        <v>0.0</v>
      </c>
      <c r="G26" s="1">
        <v>1.92</v>
      </c>
      <c r="H26" s="1">
        <v>168.0</v>
      </c>
      <c r="I26" s="1">
        <v>87.52</v>
      </c>
      <c r="J26" s="1">
        <v>87.57</v>
      </c>
      <c r="K26" s="1" t="s">
        <v>44</v>
      </c>
      <c r="L26" s="1">
        <v>84.0</v>
      </c>
      <c r="M26" s="1">
        <v>84.0</v>
      </c>
    </row>
    <row r="27">
      <c r="A27" s="1" t="s">
        <v>41</v>
      </c>
      <c r="B27" s="1" t="s">
        <v>42</v>
      </c>
      <c r="C27" s="1">
        <v>130.52</v>
      </c>
      <c r="D27" s="1">
        <v>132.65</v>
      </c>
      <c r="E27" s="1">
        <v>2.13</v>
      </c>
      <c r="F27" s="1">
        <v>0.0</v>
      </c>
      <c r="G27" s="1">
        <v>2.13</v>
      </c>
      <c r="H27" s="1">
        <v>168.0</v>
      </c>
      <c r="I27" s="1">
        <v>78.93</v>
      </c>
      <c r="J27" s="1">
        <v>78.97</v>
      </c>
      <c r="K27" s="1" t="s">
        <v>44</v>
      </c>
      <c r="L27" s="1">
        <v>84.0</v>
      </c>
      <c r="M27" s="1">
        <v>84.0</v>
      </c>
    </row>
    <row r="28">
      <c r="A28" s="1" t="s">
        <v>41</v>
      </c>
      <c r="B28" s="1" t="s">
        <v>42</v>
      </c>
      <c r="C28" s="1">
        <v>132.91</v>
      </c>
      <c r="D28" s="1">
        <v>138.88</v>
      </c>
      <c r="E28" s="1">
        <v>5.97</v>
      </c>
      <c r="F28" s="1">
        <v>0.0</v>
      </c>
      <c r="G28" s="1">
        <v>5.97</v>
      </c>
      <c r="H28" s="1">
        <v>160.0</v>
      </c>
      <c r="I28" s="1">
        <v>26.81</v>
      </c>
      <c r="J28" s="1">
        <v>26.81</v>
      </c>
      <c r="K28" s="1" t="s">
        <v>43</v>
      </c>
      <c r="L28" s="1">
        <v>-160.0</v>
      </c>
      <c r="M28" s="1">
        <v>0.0</v>
      </c>
    </row>
    <row r="29">
      <c r="A29" s="1" t="s">
        <v>41</v>
      </c>
      <c r="B29" s="1" t="s">
        <v>42</v>
      </c>
      <c r="C29" s="1">
        <v>138.9</v>
      </c>
      <c r="D29" s="1">
        <v>146.53</v>
      </c>
      <c r="E29" s="1">
        <v>7.63</v>
      </c>
      <c r="F29" s="1">
        <v>0.0</v>
      </c>
      <c r="G29" s="1">
        <v>7.63</v>
      </c>
      <c r="H29" s="1">
        <v>160.0</v>
      </c>
      <c r="I29" s="1">
        <v>20.96</v>
      </c>
      <c r="J29" s="1">
        <v>20.96</v>
      </c>
      <c r="K29" s="1" t="s">
        <v>43</v>
      </c>
      <c r="L29" s="1">
        <v>-160.0</v>
      </c>
      <c r="M29" s="1">
        <v>0.0</v>
      </c>
    </row>
    <row r="30">
      <c r="A30" s="1" t="s">
        <v>41</v>
      </c>
      <c r="B30" s="1" t="s">
        <v>42</v>
      </c>
      <c r="C30" s="1">
        <v>146.61</v>
      </c>
      <c r="D30" s="1">
        <v>150.82</v>
      </c>
      <c r="E30" s="1">
        <v>4.2</v>
      </c>
      <c r="F30" s="1">
        <v>0.0</v>
      </c>
      <c r="G30" s="1">
        <v>4.2</v>
      </c>
      <c r="H30" s="1">
        <v>160.0</v>
      </c>
      <c r="I30" s="1">
        <v>38.06</v>
      </c>
      <c r="J30" s="1">
        <v>38.06</v>
      </c>
      <c r="K30" s="1" t="s">
        <v>43</v>
      </c>
      <c r="L30" s="1">
        <v>-160.0</v>
      </c>
      <c r="M30" s="1">
        <v>0.0</v>
      </c>
    </row>
    <row r="31">
      <c r="A31" s="1" t="s">
        <v>41</v>
      </c>
      <c r="B31" s="1" t="s">
        <v>42</v>
      </c>
      <c r="C31" s="1">
        <v>150.85</v>
      </c>
      <c r="D31" s="1">
        <v>157.68</v>
      </c>
      <c r="E31" s="1">
        <v>6.82</v>
      </c>
      <c r="F31" s="1">
        <v>0.0</v>
      </c>
      <c r="G31" s="1">
        <v>6.82</v>
      </c>
      <c r="H31" s="1">
        <v>160.0</v>
      </c>
      <c r="I31" s="1">
        <v>23.44</v>
      </c>
      <c r="J31" s="1">
        <v>23.44</v>
      </c>
      <c r="K31" s="1" t="s">
        <v>43</v>
      </c>
      <c r="L31" s="1">
        <v>-160.0</v>
      </c>
      <c r="M31" s="1">
        <v>0.0</v>
      </c>
    </row>
    <row r="32">
      <c r="A32" s="1" t="s">
        <v>41</v>
      </c>
      <c r="B32" s="1" t="s">
        <v>42</v>
      </c>
      <c r="C32" s="1">
        <v>157.72</v>
      </c>
      <c r="D32" s="1">
        <v>163.08</v>
      </c>
      <c r="E32" s="1">
        <v>5.36</v>
      </c>
      <c r="F32" s="1">
        <v>0.0</v>
      </c>
      <c r="G32" s="1">
        <v>5.36</v>
      </c>
      <c r="H32" s="1">
        <v>160.0</v>
      </c>
      <c r="I32" s="1">
        <v>29.88</v>
      </c>
      <c r="J32" s="1">
        <v>29.88</v>
      </c>
      <c r="K32" s="1" t="s">
        <v>43</v>
      </c>
      <c r="L32" s="1">
        <v>-160.0</v>
      </c>
      <c r="M32" s="1">
        <v>0.0</v>
      </c>
    </row>
    <row r="33">
      <c r="A33" s="1" t="s">
        <v>41</v>
      </c>
      <c r="B33" s="1" t="s">
        <v>42</v>
      </c>
      <c r="C33" s="1">
        <v>163.18</v>
      </c>
      <c r="D33" s="1">
        <v>166.59</v>
      </c>
      <c r="E33" s="1">
        <v>3.41</v>
      </c>
      <c r="F33" s="1">
        <v>0.0</v>
      </c>
      <c r="G33" s="1">
        <v>3.41</v>
      </c>
      <c r="H33" s="1">
        <v>160.0</v>
      </c>
      <c r="I33" s="1">
        <v>46.96</v>
      </c>
      <c r="J33" s="1">
        <v>46.96</v>
      </c>
      <c r="K33" s="1" t="s">
        <v>43</v>
      </c>
      <c r="L33" s="1">
        <v>-160.0</v>
      </c>
      <c r="M33" s="1">
        <v>0.0</v>
      </c>
    </row>
    <row r="34">
      <c r="A34" s="1" t="s">
        <v>41</v>
      </c>
      <c r="B34" s="1" t="s">
        <v>42</v>
      </c>
      <c r="C34" s="1">
        <v>166.9</v>
      </c>
      <c r="D34" s="1">
        <v>176.01</v>
      </c>
      <c r="E34" s="1">
        <v>9.11</v>
      </c>
      <c r="F34" s="1">
        <v>0.0</v>
      </c>
      <c r="G34" s="1">
        <v>9.11</v>
      </c>
      <c r="H34" s="1">
        <v>160.0</v>
      </c>
      <c r="I34" s="1">
        <v>17.57</v>
      </c>
      <c r="J34" s="1">
        <v>17.57</v>
      </c>
      <c r="K34" s="1" t="s">
        <v>43</v>
      </c>
      <c r="L34" s="1">
        <v>-160.0</v>
      </c>
      <c r="M34" s="1">
        <v>0.0</v>
      </c>
    </row>
    <row r="35">
      <c r="A35" s="1" t="s">
        <v>41</v>
      </c>
      <c r="B35" s="1" t="s">
        <v>42</v>
      </c>
      <c r="C35" s="1">
        <v>176.05</v>
      </c>
      <c r="D35" s="1">
        <v>178.59</v>
      </c>
      <c r="E35" s="1">
        <v>2.54</v>
      </c>
      <c r="F35" s="1">
        <v>0.0</v>
      </c>
      <c r="G35" s="1">
        <v>2.54</v>
      </c>
      <c r="H35" s="1">
        <v>168.0</v>
      </c>
      <c r="I35" s="1">
        <v>66.07</v>
      </c>
      <c r="J35" s="1">
        <v>66.1</v>
      </c>
      <c r="K35" s="1" t="s">
        <v>44</v>
      </c>
      <c r="L35" s="1">
        <v>84.0</v>
      </c>
      <c r="M35" s="1">
        <v>84.0</v>
      </c>
    </row>
    <row r="36">
      <c r="A36" s="1" t="s">
        <v>41</v>
      </c>
      <c r="B36" s="1" t="s">
        <v>42</v>
      </c>
      <c r="C36" s="1">
        <v>179.06</v>
      </c>
      <c r="D36" s="1">
        <v>181.12</v>
      </c>
      <c r="E36" s="1">
        <v>2.05</v>
      </c>
      <c r="F36" s="1">
        <v>0.0</v>
      </c>
      <c r="G36" s="1">
        <v>2.05</v>
      </c>
      <c r="H36" s="1">
        <v>168.0</v>
      </c>
      <c r="I36" s="1">
        <v>81.76</v>
      </c>
      <c r="J36" s="1">
        <v>81.81</v>
      </c>
      <c r="K36" s="1" t="s">
        <v>44</v>
      </c>
      <c r="L36" s="1">
        <v>84.0</v>
      </c>
      <c r="M36" s="1">
        <v>84.0</v>
      </c>
    </row>
    <row r="37">
      <c r="A37" s="1" t="s">
        <v>41</v>
      </c>
      <c r="B37" s="1" t="s">
        <v>42</v>
      </c>
      <c r="C37" s="1">
        <v>181.47</v>
      </c>
      <c r="D37" s="1">
        <v>183.84</v>
      </c>
      <c r="E37" s="1">
        <v>2.38</v>
      </c>
      <c r="F37" s="1">
        <v>0.0</v>
      </c>
      <c r="G37" s="1">
        <v>2.37</v>
      </c>
      <c r="H37" s="1">
        <v>168.0</v>
      </c>
      <c r="I37" s="1">
        <v>70.7</v>
      </c>
      <c r="J37" s="1">
        <v>70.74</v>
      </c>
      <c r="K37" s="1" t="s">
        <v>44</v>
      </c>
      <c r="L37" s="1">
        <v>84.0</v>
      </c>
      <c r="M37" s="1">
        <v>84.0</v>
      </c>
    </row>
    <row r="38">
      <c r="A38" s="1" t="s">
        <v>41</v>
      </c>
      <c r="B38" s="1" t="s">
        <v>42</v>
      </c>
      <c r="C38" s="1">
        <v>184.15</v>
      </c>
      <c r="D38" s="1">
        <v>186.38</v>
      </c>
      <c r="E38" s="1">
        <v>2.23</v>
      </c>
      <c r="F38" s="1">
        <v>0.0</v>
      </c>
      <c r="G38" s="1">
        <v>2.23</v>
      </c>
      <c r="H38" s="1">
        <v>168.0</v>
      </c>
      <c r="I38" s="1">
        <v>75.27</v>
      </c>
      <c r="J38" s="1">
        <v>75.3</v>
      </c>
      <c r="K38" s="1" t="s">
        <v>44</v>
      </c>
      <c r="L38" s="1">
        <v>84.0</v>
      </c>
      <c r="M38" s="1">
        <v>84.0</v>
      </c>
    </row>
    <row r="39">
      <c r="A39" s="1" t="s">
        <v>41</v>
      </c>
      <c r="B39" s="1" t="s">
        <v>42</v>
      </c>
      <c r="C39" s="1">
        <v>186.91</v>
      </c>
      <c r="D39" s="1">
        <v>189.41</v>
      </c>
      <c r="E39" s="1">
        <v>2.51</v>
      </c>
      <c r="F39" s="1">
        <v>0.0</v>
      </c>
      <c r="G39" s="1">
        <v>2.51</v>
      </c>
      <c r="H39" s="1">
        <v>168.0</v>
      </c>
      <c r="I39" s="1">
        <v>66.96</v>
      </c>
      <c r="J39" s="1">
        <v>66.99</v>
      </c>
      <c r="K39" s="1" t="s">
        <v>44</v>
      </c>
      <c r="L39" s="1">
        <v>84.0</v>
      </c>
      <c r="M39" s="1">
        <v>84.0</v>
      </c>
    </row>
    <row r="40">
      <c r="A40" s="1" t="s">
        <v>41</v>
      </c>
      <c r="B40" s="1" t="s">
        <v>42</v>
      </c>
      <c r="C40" s="1">
        <v>189.55</v>
      </c>
      <c r="D40" s="1">
        <v>193.02</v>
      </c>
      <c r="E40" s="1">
        <v>3.47</v>
      </c>
      <c r="F40" s="1">
        <v>0.0</v>
      </c>
      <c r="G40" s="1">
        <v>3.47</v>
      </c>
      <c r="H40" s="1">
        <v>168.0</v>
      </c>
      <c r="I40" s="1">
        <v>48.41</v>
      </c>
      <c r="J40" s="1">
        <v>48.42</v>
      </c>
      <c r="K40" s="1" t="s">
        <v>44</v>
      </c>
      <c r="L40" s="1">
        <v>84.0</v>
      </c>
      <c r="M40" s="1">
        <v>84.0</v>
      </c>
    </row>
    <row r="41">
      <c r="A41" s="1" t="s">
        <v>41</v>
      </c>
      <c r="B41" s="1" t="s">
        <v>42</v>
      </c>
      <c r="C41" s="1">
        <v>193.39</v>
      </c>
      <c r="D41" s="1">
        <v>199.79</v>
      </c>
      <c r="E41" s="1">
        <v>6.39</v>
      </c>
      <c r="F41" s="1">
        <v>0.0</v>
      </c>
      <c r="G41" s="1">
        <v>6.39</v>
      </c>
      <c r="H41" s="1">
        <v>160.0</v>
      </c>
      <c r="I41" s="1">
        <v>25.03</v>
      </c>
      <c r="J41" s="1">
        <v>25.03</v>
      </c>
      <c r="K41" s="1" t="s">
        <v>43</v>
      </c>
      <c r="L41" s="1">
        <v>-160.0</v>
      </c>
      <c r="M41" s="1">
        <v>0.0</v>
      </c>
    </row>
    <row r="42">
      <c r="A42" s="1" t="s">
        <v>41</v>
      </c>
      <c r="B42" s="1" t="s">
        <v>42</v>
      </c>
      <c r="C42" s="1">
        <v>200.08</v>
      </c>
      <c r="D42" s="1">
        <v>205.83</v>
      </c>
      <c r="E42" s="1">
        <v>5.76</v>
      </c>
      <c r="F42" s="1">
        <v>0.0</v>
      </c>
      <c r="G42" s="1">
        <v>5.76</v>
      </c>
      <c r="H42" s="1">
        <v>160.0</v>
      </c>
      <c r="I42" s="1">
        <v>27.79</v>
      </c>
      <c r="J42" s="1">
        <v>27.79</v>
      </c>
      <c r="K42" s="1" t="s">
        <v>43</v>
      </c>
      <c r="L42" s="1">
        <v>-160.0</v>
      </c>
      <c r="M42" s="1">
        <v>0.0</v>
      </c>
    </row>
    <row r="43">
      <c r="A43" s="1" t="s">
        <v>41</v>
      </c>
      <c r="B43" s="1" t="s">
        <v>42</v>
      </c>
      <c r="C43" s="1">
        <v>205.93</v>
      </c>
      <c r="D43" s="1">
        <v>213.67</v>
      </c>
      <c r="E43" s="1">
        <v>7.73</v>
      </c>
      <c r="F43" s="1">
        <v>0.0</v>
      </c>
      <c r="G43" s="1">
        <v>7.73</v>
      </c>
      <c r="H43" s="1">
        <v>160.0</v>
      </c>
      <c r="I43" s="1">
        <v>20.69</v>
      </c>
      <c r="J43" s="1">
        <v>20.69</v>
      </c>
      <c r="K43" s="1" t="s">
        <v>43</v>
      </c>
      <c r="L43" s="1">
        <v>-160.0</v>
      </c>
      <c r="M43" s="1">
        <v>0.0</v>
      </c>
    </row>
    <row r="44">
      <c r="A44" s="1" t="s">
        <v>41</v>
      </c>
      <c r="B44" s="1" t="s">
        <v>42</v>
      </c>
      <c r="C44" s="1">
        <v>213.74</v>
      </c>
      <c r="D44" s="1">
        <v>215.89</v>
      </c>
      <c r="E44" s="1">
        <v>2.15</v>
      </c>
      <c r="F44" s="1">
        <v>0.0</v>
      </c>
      <c r="G44" s="1">
        <v>2.15</v>
      </c>
      <c r="H44" s="1">
        <v>160.0</v>
      </c>
      <c r="I44" s="1">
        <v>74.44</v>
      </c>
      <c r="J44" s="1">
        <v>74.44</v>
      </c>
      <c r="K44" s="1" t="s">
        <v>43</v>
      </c>
      <c r="L44" s="1">
        <v>-160.0</v>
      </c>
      <c r="M44" s="1">
        <v>0.0</v>
      </c>
    </row>
    <row r="45">
      <c r="A45" s="1" t="s">
        <v>41</v>
      </c>
      <c r="B45" s="1" t="s">
        <v>42</v>
      </c>
      <c r="C45" s="1">
        <v>215.93</v>
      </c>
      <c r="D45" s="1">
        <v>222.36</v>
      </c>
      <c r="E45" s="1">
        <v>6.43</v>
      </c>
      <c r="F45" s="1">
        <v>0.0</v>
      </c>
      <c r="G45" s="1">
        <v>6.43</v>
      </c>
      <c r="H45" s="1">
        <v>160.0</v>
      </c>
      <c r="I45" s="1">
        <v>24.89</v>
      </c>
      <c r="J45" s="1">
        <v>24.89</v>
      </c>
      <c r="K45" s="1" t="s">
        <v>43</v>
      </c>
      <c r="L45" s="1">
        <v>-160.0</v>
      </c>
      <c r="M45" s="1">
        <v>0.0</v>
      </c>
    </row>
    <row r="46">
      <c r="A46" s="1" t="s">
        <v>41</v>
      </c>
      <c r="B46" s="1" t="s">
        <v>42</v>
      </c>
      <c r="C46" s="1">
        <v>222.7</v>
      </c>
      <c r="D46" s="1">
        <v>230.54</v>
      </c>
      <c r="E46" s="1">
        <v>7.84</v>
      </c>
      <c r="F46" s="1">
        <v>0.0</v>
      </c>
      <c r="G46" s="1">
        <v>7.84</v>
      </c>
      <c r="H46" s="1">
        <v>160.0</v>
      </c>
      <c r="I46" s="1">
        <v>20.41</v>
      </c>
      <c r="J46" s="1">
        <v>20.41</v>
      </c>
      <c r="K46" s="1" t="s">
        <v>43</v>
      </c>
      <c r="L46" s="1">
        <v>-160.0</v>
      </c>
      <c r="M46" s="1">
        <v>0.0</v>
      </c>
    </row>
    <row r="47">
      <c r="A47" s="1" t="s">
        <v>41</v>
      </c>
      <c r="B47" s="1" t="s">
        <v>42</v>
      </c>
      <c r="C47" s="1">
        <v>230.94</v>
      </c>
      <c r="D47" s="1">
        <v>237.11</v>
      </c>
      <c r="E47" s="1">
        <v>6.17</v>
      </c>
      <c r="F47" s="1">
        <v>0.0</v>
      </c>
      <c r="G47" s="1">
        <v>6.17</v>
      </c>
      <c r="H47" s="1">
        <v>160.0</v>
      </c>
      <c r="I47" s="1">
        <v>25.93</v>
      </c>
      <c r="J47" s="1">
        <v>25.93</v>
      </c>
      <c r="K47" s="1" t="s">
        <v>43</v>
      </c>
      <c r="L47" s="1">
        <v>-160.0</v>
      </c>
      <c r="M47" s="1">
        <v>0.0</v>
      </c>
    </row>
    <row r="48">
      <c r="A48" s="1" t="s">
        <v>41</v>
      </c>
      <c r="B48" s="1" t="s">
        <v>42</v>
      </c>
      <c r="C48" s="1">
        <v>237.14</v>
      </c>
      <c r="D48" s="1">
        <v>239.28</v>
      </c>
      <c r="E48" s="1">
        <v>2.14</v>
      </c>
      <c r="F48" s="1">
        <v>0.0</v>
      </c>
      <c r="G48" s="1">
        <v>2.14</v>
      </c>
      <c r="H48" s="1">
        <v>168.0</v>
      </c>
      <c r="I48" s="1">
        <v>78.43</v>
      </c>
      <c r="J48" s="1">
        <v>78.47</v>
      </c>
      <c r="K48" s="1" t="s">
        <v>44</v>
      </c>
      <c r="L48" s="1">
        <v>84.0</v>
      </c>
      <c r="M48" s="1">
        <v>84.0</v>
      </c>
    </row>
    <row r="49">
      <c r="A49" s="1" t="s">
        <v>41</v>
      </c>
      <c r="B49" s="1" t="s">
        <v>42</v>
      </c>
      <c r="C49" s="1">
        <v>239.46</v>
      </c>
      <c r="D49" s="1">
        <v>242.26</v>
      </c>
      <c r="E49" s="1">
        <v>2.79</v>
      </c>
      <c r="F49" s="1">
        <v>0.0</v>
      </c>
      <c r="G49" s="1">
        <v>2.79</v>
      </c>
      <c r="H49" s="1">
        <v>168.0</v>
      </c>
      <c r="I49" s="1">
        <v>60.14</v>
      </c>
      <c r="J49" s="1">
        <v>60.17</v>
      </c>
      <c r="K49" s="1" t="s">
        <v>44</v>
      </c>
      <c r="L49" s="1">
        <v>84.0</v>
      </c>
      <c r="M49" s="1">
        <v>84.0</v>
      </c>
    </row>
    <row r="50">
      <c r="A50" s="1" t="s">
        <v>41</v>
      </c>
      <c r="B50" s="1" t="s">
        <v>42</v>
      </c>
      <c r="C50" s="1">
        <v>242.38</v>
      </c>
      <c r="D50" s="1">
        <v>245.36</v>
      </c>
      <c r="E50" s="1">
        <v>2.98</v>
      </c>
      <c r="F50" s="1">
        <v>0.0</v>
      </c>
      <c r="G50" s="1">
        <v>2.98</v>
      </c>
      <c r="H50" s="1">
        <v>168.0</v>
      </c>
      <c r="I50" s="1">
        <v>56.33</v>
      </c>
      <c r="J50" s="1">
        <v>56.35</v>
      </c>
      <c r="K50" s="1" t="s">
        <v>44</v>
      </c>
      <c r="L50" s="1">
        <v>84.0</v>
      </c>
      <c r="M50" s="1">
        <v>84.0</v>
      </c>
    </row>
    <row r="51">
      <c r="A51" s="1" t="s">
        <v>41</v>
      </c>
      <c r="B51" s="1" t="s">
        <v>42</v>
      </c>
      <c r="C51" s="1">
        <v>245.51</v>
      </c>
      <c r="D51" s="1">
        <v>248.24</v>
      </c>
      <c r="E51" s="1">
        <v>2.73</v>
      </c>
      <c r="F51" s="1">
        <v>0.0</v>
      </c>
      <c r="G51" s="1">
        <v>2.73</v>
      </c>
      <c r="H51" s="1">
        <v>168.0</v>
      </c>
      <c r="I51" s="1">
        <v>61.53</v>
      </c>
      <c r="J51" s="1">
        <v>61.56</v>
      </c>
      <c r="K51" s="1" t="s">
        <v>44</v>
      </c>
      <c r="L51" s="1">
        <v>84.0</v>
      </c>
      <c r="M51" s="1">
        <v>84.0</v>
      </c>
    </row>
    <row r="52">
      <c r="A52" s="1" t="s">
        <v>41</v>
      </c>
      <c r="B52" s="1" t="s">
        <v>42</v>
      </c>
      <c r="C52" s="1">
        <v>248.46</v>
      </c>
      <c r="D52" s="1">
        <v>251.27</v>
      </c>
      <c r="E52" s="1">
        <v>2.81</v>
      </c>
      <c r="F52" s="1">
        <v>0.0</v>
      </c>
      <c r="G52" s="1">
        <v>2.81</v>
      </c>
      <c r="H52" s="1">
        <v>168.0</v>
      </c>
      <c r="I52" s="1">
        <v>59.7</v>
      </c>
      <c r="J52" s="1">
        <v>59.72</v>
      </c>
      <c r="K52" s="1" t="s">
        <v>44</v>
      </c>
      <c r="L52" s="1">
        <v>84.0</v>
      </c>
      <c r="M52" s="1">
        <v>84.0</v>
      </c>
    </row>
    <row r="53">
      <c r="A53" s="1" t="s">
        <v>41</v>
      </c>
      <c r="B53" s="1" t="s">
        <v>42</v>
      </c>
      <c r="C53" s="1">
        <v>251.47</v>
      </c>
      <c r="D53" s="1">
        <v>255.72</v>
      </c>
      <c r="E53" s="1">
        <v>4.25</v>
      </c>
      <c r="F53" s="1">
        <v>0.0</v>
      </c>
      <c r="G53" s="1">
        <v>4.25</v>
      </c>
      <c r="H53" s="1">
        <v>168.0</v>
      </c>
      <c r="I53" s="1">
        <v>39.54</v>
      </c>
      <c r="J53" s="1">
        <v>39.55</v>
      </c>
      <c r="K53" s="1" t="s">
        <v>44</v>
      </c>
      <c r="L53" s="1">
        <v>84.0</v>
      </c>
      <c r="M53" s="1">
        <v>84.0</v>
      </c>
    </row>
    <row r="54">
      <c r="A54" s="1" t="s">
        <v>41</v>
      </c>
      <c r="B54" s="1" t="s">
        <v>42</v>
      </c>
      <c r="C54" s="1">
        <v>255.93</v>
      </c>
      <c r="D54" s="1">
        <v>262.63</v>
      </c>
      <c r="E54" s="1">
        <v>6.7</v>
      </c>
      <c r="F54" s="1">
        <v>0.0</v>
      </c>
      <c r="G54" s="1">
        <v>6.7</v>
      </c>
      <c r="H54" s="1">
        <v>160.0</v>
      </c>
      <c r="I54" s="1">
        <v>23.89</v>
      </c>
      <c r="J54" s="1">
        <v>23.89</v>
      </c>
      <c r="K54" s="1" t="s">
        <v>43</v>
      </c>
      <c r="L54" s="1">
        <v>-160.0</v>
      </c>
      <c r="M54" s="1">
        <v>0.0</v>
      </c>
    </row>
    <row r="55">
      <c r="A55" s="1" t="s">
        <v>41</v>
      </c>
      <c r="B55" s="1" t="s">
        <v>42</v>
      </c>
      <c r="C55" s="1">
        <v>262.72</v>
      </c>
      <c r="D55" s="1">
        <v>271.46</v>
      </c>
      <c r="E55" s="1">
        <v>8.74</v>
      </c>
      <c r="F55" s="1">
        <v>0.0</v>
      </c>
      <c r="G55" s="1">
        <v>8.74</v>
      </c>
      <c r="H55" s="1">
        <v>160.0</v>
      </c>
      <c r="I55" s="1">
        <v>18.3</v>
      </c>
      <c r="J55" s="1">
        <v>18.3</v>
      </c>
      <c r="K55" s="1" t="s">
        <v>43</v>
      </c>
      <c r="L55" s="1">
        <v>-160.0</v>
      </c>
      <c r="M55" s="1">
        <v>0.0</v>
      </c>
    </row>
    <row r="56">
      <c r="A56" s="1" t="s">
        <v>41</v>
      </c>
      <c r="B56" s="1" t="s">
        <v>42</v>
      </c>
      <c r="C56" s="1">
        <v>271.51</v>
      </c>
      <c r="D56" s="1">
        <v>277.22</v>
      </c>
      <c r="E56" s="1">
        <v>5.71</v>
      </c>
      <c r="F56" s="1">
        <v>0.0</v>
      </c>
      <c r="G56" s="1">
        <v>5.71</v>
      </c>
      <c r="H56" s="1">
        <v>160.0</v>
      </c>
      <c r="I56" s="1">
        <v>28.03</v>
      </c>
      <c r="J56" s="1">
        <v>28.03</v>
      </c>
      <c r="K56" s="1" t="s">
        <v>43</v>
      </c>
      <c r="L56" s="1">
        <v>-160.0</v>
      </c>
      <c r="M56" s="1">
        <v>0.0</v>
      </c>
    </row>
    <row r="57">
      <c r="A57" s="1" t="s">
        <v>41</v>
      </c>
      <c r="B57" s="1" t="s">
        <v>42</v>
      </c>
      <c r="C57" s="1">
        <v>277.25</v>
      </c>
      <c r="D57" s="1">
        <v>284.24</v>
      </c>
      <c r="E57" s="1">
        <v>6.98</v>
      </c>
      <c r="F57" s="1">
        <v>0.0</v>
      </c>
      <c r="G57" s="1">
        <v>6.98</v>
      </c>
      <c r="H57" s="1">
        <v>160.0</v>
      </c>
      <c r="I57" s="1">
        <v>22.91</v>
      </c>
      <c r="J57" s="1">
        <v>22.91</v>
      </c>
      <c r="K57" s="1" t="s">
        <v>43</v>
      </c>
      <c r="L57" s="1">
        <v>-160.0</v>
      </c>
      <c r="M57" s="1">
        <v>0.0</v>
      </c>
    </row>
    <row r="58">
      <c r="A58" s="1" t="s">
        <v>41</v>
      </c>
      <c r="B58" s="1" t="s">
        <v>42</v>
      </c>
      <c r="C58" s="1">
        <v>284.33</v>
      </c>
      <c r="D58" s="1">
        <v>293.2</v>
      </c>
      <c r="E58" s="1">
        <v>8.87</v>
      </c>
      <c r="F58" s="1">
        <v>0.0</v>
      </c>
      <c r="G58" s="1">
        <v>8.87</v>
      </c>
      <c r="H58" s="1">
        <v>160.0</v>
      </c>
      <c r="I58" s="1">
        <v>18.03</v>
      </c>
      <c r="J58" s="1">
        <v>18.03</v>
      </c>
      <c r="K58" s="1" t="s">
        <v>43</v>
      </c>
      <c r="L58" s="1">
        <v>-160.0</v>
      </c>
      <c r="M58" s="1">
        <v>0.0</v>
      </c>
    </row>
    <row r="59">
      <c r="A59" s="1" t="s">
        <v>41</v>
      </c>
      <c r="B59" s="1" t="s">
        <v>42</v>
      </c>
      <c r="C59" s="1">
        <v>293.24</v>
      </c>
      <c r="D59" s="1">
        <v>299.08</v>
      </c>
      <c r="E59" s="1">
        <v>5.84</v>
      </c>
      <c r="F59" s="1">
        <v>0.0</v>
      </c>
      <c r="G59" s="1">
        <v>5.84</v>
      </c>
      <c r="H59" s="1">
        <v>160.0</v>
      </c>
      <c r="I59" s="1">
        <v>27.4</v>
      </c>
      <c r="J59" s="1">
        <v>27.4</v>
      </c>
      <c r="K59" s="1" t="s">
        <v>43</v>
      </c>
      <c r="L59" s="1">
        <v>-160.0</v>
      </c>
      <c r="M59" s="1">
        <v>0.0</v>
      </c>
    </row>
    <row r="60">
      <c r="A60" s="1" t="s">
        <v>41</v>
      </c>
      <c r="B60" s="1" t="s">
        <v>42</v>
      </c>
      <c r="C60" s="1">
        <v>299.4</v>
      </c>
      <c r="D60" s="1">
        <v>304.4</v>
      </c>
      <c r="E60" s="1">
        <v>5.0</v>
      </c>
      <c r="F60" s="1">
        <v>0.0</v>
      </c>
      <c r="G60" s="1">
        <v>5.0</v>
      </c>
      <c r="H60" s="1">
        <v>160.0</v>
      </c>
      <c r="I60" s="1">
        <v>32.01</v>
      </c>
      <c r="J60" s="1">
        <v>32.01</v>
      </c>
      <c r="K60" s="1" t="s">
        <v>43</v>
      </c>
      <c r="L60" s="1">
        <v>-160.0</v>
      </c>
      <c r="M60" s="1">
        <v>0.0</v>
      </c>
    </row>
    <row r="61">
      <c r="A61" s="1" t="s">
        <v>41</v>
      </c>
      <c r="B61" s="1" t="s">
        <v>42</v>
      </c>
      <c r="C61" s="1">
        <v>304.45</v>
      </c>
      <c r="D61" s="1">
        <v>307.37</v>
      </c>
      <c r="E61" s="1">
        <v>2.92</v>
      </c>
      <c r="F61" s="1">
        <v>0.0</v>
      </c>
      <c r="G61" s="1">
        <v>2.92</v>
      </c>
      <c r="H61" s="1">
        <v>168.0</v>
      </c>
      <c r="I61" s="1">
        <v>57.55</v>
      </c>
      <c r="J61" s="1">
        <v>57.57</v>
      </c>
      <c r="K61" s="1" t="s">
        <v>44</v>
      </c>
      <c r="L61" s="1">
        <v>84.0</v>
      </c>
      <c r="M61" s="1">
        <v>84.0</v>
      </c>
    </row>
    <row r="62">
      <c r="A62" s="1" t="s">
        <v>41</v>
      </c>
      <c r="B62" s="1" t="s">
        <v>42</v>
      </c>
      <c r="C62" s="1">
        <v>307.83</v>
      </c>
      <c r="D62" s="1">
        <v>310.2</v>
      </c>
      <c r="E62" s="1">
        <v>2.37</v>
      </c>
      <c r="F62" s="1">
        <v>0.0</v>
      </c>
      <c r="G62" s="1">
        <v>2.37</v>
      </c>
      <c r="H62" s="1">
        <v>168.0</v>
      </c>
      <c r="I62" s="1">
        <v>70.79</v>
      </c>
      <c r="J62" s="1">
        <v>70.82</v>
      </c>
      <c r="K62" s="1" t="s">
        <v>44</v>
      </c>
      <c r="L62" s="1">
        <v>84.0</v>
      </c>
      <c r="M62" s="1">
        <v>84.0</v>
      </c>
    </row>
    <row r="63">
      <c r="A63" s="1" t="s">
        <v>41</v>
      </c>
      <c r="B63" s="1" t="s">
        <v>42</v>
      </c>
      <c r="C63" s="1">
        <v>310.6</v>
      </c>
      <c r="D63" s="1">
        <v>313.16</v>
      </c>
      <c r="E63" s="1">
        <v>2.56</v>
      </c>
      <c r="F63" s="1">
        <v>0.0</v>
      </c>
      <c r="G63" s="1">
        <v>2.56</v>
      </c>
      <c r="H63" s="1">
        <v>168.0</v>
      </c>
      <c r="I63" s="1">
        <v>65.58</v>
      </c>
      <c r="J63" s="1">
        <v>65.61</v>
      </c>
      <c r="K63" s="1" t="s">
        <v>44</v>
      </c>
      <c r="L63" s="1">
        <v>84.0</v>
      </c>
      <c r="M63" s="1">
        <v>84.0</v>
      </c>
    </row>
    <row r="64">
      <c r="A64" s="1" t="s">
        <v>41</v>
      </c>
      <c r="B64" s="1" t="s">
        <v>42</v>
      </c>
      <c r="C64" s="1">
        <v>313.37</v>
      </c>
      <c r="D64" s="1">
        <v>316.23</v>
      </c>
      <c r="E64" s="1">
        <v>2.86</v>
      </c>
      <c r="F64" s="1">
        <v>0.0</v>
      </c>
      <c r="G64" s="1">
        <v>2.86</v>
      </c>
      <c r="H64" s="1">
        <v>168.0</v>
      </c>
      <c r="I64" s="1">
        <v>58.67</v>
      </c>
      <c r="J64" s="1">
        <v>58.69</v>
      </c>
      <c r="K64" s="1" t="s">
        <v>44</v>
      </c>
      <c r="L64" s="1">
        <v>84.0</v>
      </c>
      <c r="M64" s="1">
        <v>84.0</v>
      </c>
    </row>
    <row r="65">
      <c r="A65" s="1" t="s">
        <v>41</v>
      </c>
      <c r="B65" s="1" t="s">
        <v>42</v>
      </c>
      <c r="C65" s="1">
        <v>316.32</v>
      </c>
      <c r="D65" s="1">
        <v>318.63</v>
      </c>
      <c r="E65" s="1">
        <v>2.31</v>
      </c>
      <c r="F65" s="1">
        <v>0.0</v>
      </c>
      <c r="G65" s="1">
        <v>2.31</v>
      </c>
      <c r="H65" s="1">
        <v>168.0</v>
      </c>
      <c r="I65" s="1">
        <v>72.68</v>
      </c>
      <c r="J65" s="1">
        <v>72.71</v>
      </c>
      <c r="K65" s="1" t="s">
        <v>44</v>
      </c>
      <c r="L65" s="1">
        <v>84.0</v>
      </c>
      <c r="M65" s="1">
        <v>84.0</v>
      </c>
    </row>
    <row r="66">
      <c r="A66" s="1" t="s">
        <v>41</v>
      </c>
      <c r="B66" s="1" t="s">
        <v>42</v>
      </c>
      <c r="C66" s="1">
        <v>319.05</v>
      </c>
      <c r="D66" s="1">
        <v>321.21</v>
      </c>
      <c r="E66" s="1">
        <v>2.16</v>
      </c>
      <c r="F66" s="1">
        <v>0.0</v>
      </c>
      <c r="G66" s="1">
        <v>2.16</v>
      </c>
      <c r="H66" s="1">
        <v>168.0</v>
      </c>
      <c r="I66" s="1">
        <v>77.82</v>
      </c>
      <c r="J66" s="1">
        <v>77.85</v>
      </c>
      <c r="K66" s="1" t="s">
        <v>44</v>
      </c>
      <c r="L66" s="1">
        <v>84.0</v>
      </c>
      <c r="M66" s="1">
        <v>84.0</v>
      </c>
    </row>
    <row r="67">
      <c r="A67" s="1" t="s">
        <v>41</v>
      </c>
      <c r="B67" s="1" t="s">
        <v>42</v>
      </c>
      <c r="C67" s="1">
        <v>321.73</v>
      </c>
      <c r="D67" s="1">
        <v>329.26</v>
      </c>
      <c r="E67" s="1">
        <v>7.52</v>
      </c>
      <c r="F67" s="1">
        <v>0.0</v>
      </c>
      <c r="G67" s="1">
        <v>7.52</v>
      </c>
      <c r="H67" s="1">
        <v>160.0</v>
      </c>
      <c r="I67" s="1">
        <v>21.27</v>
      </c>
      <c r="J67" s="1">
        <v>21.27</v>
      </c>
      <c r="K67" s="1" t="s">
        <v>43</v>
      </c>
      <c r="L67" s="1">
        <v>-160.0</v>
      </c>
      <c r="M67" s="1">
        <v>0.0</v>
      </c>
    </row>
    <row r="68">
      <c r="A68" s="1" t="s">
        <v>41</v>
      </c>
      <c r="B68" s="1" t="s">
        <v>42</v>
      </c>
      <c r="C68" s="1">
        <v>329.29</v>
      </c>
      <c r="D68" s="1">
        <v>335.12</v>
      </c>
      <c r="E68" s="1">
        <v>5.83</v>
      </c>
      <c r="F68" s="1">
        <v>0.0</v>
      </c>
      <c r="G68" s="1">
        <v>5.83</v>
      </c>
      <c r="H68" s="1">
        <v>160.0</v>
      </c>
      <c r="I68" s="1">
        <v>27.44</v>
      </c>
      <c r="J68" s="1">
        <v>27.44</v>
      </c>
      <c r="K68" s="1" t="s">
        <v>43</v>
      </c>
      <c r="L68" s="1">
        <v>-160.0</v>
      </c>
      <c r="M68" s="1">
        <v>0.0</v>
      </c>
    </row>
    <row r="69">
      <c r="A69" s="1" t="s">
        <v>41</v>
      </c>
      <c r="B69" s="1" t="s">
        <v>42</v>
      </c>
      <c r="C69" s="1">
        <v>335.24</v>
      </c>
      <c r="D69" s="1">
        <v>340.98</v>
      </c>
      <c r="E69" s="1">
        <v>5.75</v>
      </c>
      <c r="F69" s="1">
        <v>0.0</v>
      </c>
      <c r="G69" s="1">
        <v>5.75</v>
      </c>
      <c r="H69" s="1">
        <v>160.0</v>
      </c>
      <c r="I69" s="1">
        <v>27.84</v>
      </c>
      <c r="J69" s="1">
        <v>27.84</v>
      </c>
      <c r="K69" s="1" t="s">
        <v>43</v>
      </c>
      <c r="L69" s="1">
        <v>-160.0</v>
      </c>
      <c r="M69" s="1">
        <v>0.0</v>
      </c>
    </row>
    <row r="70">
      <c r="A70" s="1" t="s">
        <v>41</v>
      </c>
      <c r="B70" s="1" t="s">
        <v>42</v>
      </c>
      <c r="C70" s="1">
        <v>341.0</v>
      </c>
      <c r="D70" s="1">
        <v>345.63</v>
      </c>
      <c r="E70" s="1">
        <v>4.63</v>
      </c>
      <c r="F70" s="1">
        <v>0.0</v>
      </c>
      <c r="G70" s="1">
        <v>4.63</v>
      </c>
      <c r="H70" s="1">
        <v>160.0</v>
      </c>
      <c r="I70" s="1">
        <v>34.53</v>
      </c>
      <c r="J70" s="1">
        <v>34.53</v>
      </c>
      <c r="K70" s="1" t="s">
        <v>43</v>
      </c>
      <c r="L70" s="1">
        <v>-160.0</v>
      </c>
      <c r="M70" s="1">
        <v>0.0</v>
      </c>
    </row>
    <row r="71">
      <c r="A71" s="1" t="s">
        <v>41</v>
      </c>
      <c r="B71" s="1" t="s">
        <v>42</v>
      </c>
      <c r="C71" s="1">
        <v>346.15</v>
      </c>
      <c r="D71" s="1">
        <v>354.64</v>
      </c>
      <c r="E71" s="1">
        <v>8.48</v>
      </c>
      <c r="F71" s="1">
        <v>0.0</v>
      </c>
      <c r="G71" s="1">
        <v>8.48</v>
      </c>
      <c r="H71" s="1">
        <v>160.0</v>
      </c>
      <c r="I71" s="1">
        <v>18.86</v>
      </c>
      <c r="J71" s="1">
        <v>18.86</v>
      </c>
      <c r="K71" s="1" t="s">
        <v>43</v>
      </c>
      <c r="L71" s="1">
        <v>-160.0</v>
      </c>
      <c r="M71" s="1">
        <v>0.0</v>
      </c>
    </row>
    <row r="72">
      <c r="A72" s="1" t="s">
        <v>41</v>
      </c>
      <c r="B72" s="1" t="s">
        <v>42</v>
      </c>
      <c r="C72" s="1">
        <v>354.67</v>
      </c>
      <c r="D72" s="1">
        <v>361.5</v>
      </c>
      <c r="E72" s="1">
        <v>6.84</v>
      </c>
      <c r="F72" s="1">
        <v>0.0</v>
      </c>
      <c r="G72" s="1">
        <v>6.84</v>
      </c>
      <c r="H72" s="1">
        <v>160.0</v>
      </c>
      <c r="I72" s="1">
        <v>23.41</v>
      </c>
      <c r="J72" s="1">
        <v>23.41</v>
      </c>
      <c r="K72" s="1" t="s">
        <v>43</v>
      </c>
      <c r="L72" s="1">
        <v>-160.0</v>
      </c>
      <c r="M72" s="1">
        <v>0.0</v>
      </c>
    </row>
    <row r="73">
      <c r="A73" s="1" t="s">
        <v>41</v>
      </c>
      <c r="B73" s="1" t="s">
        <v>42</v>
      </c>
      <c r="C73" s="1">
        <v>361.63</v>
      </c>
      <c r="D73" s="1">
        <v>367.64</v>
      </c>
      <c r="E73" s="1">
        <v>6.01</v>
      </c>
      <c r="F73" s="1">
        <v>0.0</v>
      </c>
      <c r="G73" s="1">
        <v>6.01</v>
      </c>
      <c r="H73" s="1">
        <v>160.0</v>
      </c>
      <c r="I73" s="1">
        <v>26.6</v>
      </c>
      <c r="J73" s="1">
        <v>26.6</v>
      </c>
      <c r="K73" s="1" t="s">
        <v>43</v>
      </c>
      <c r="L73" s="1">
        <v>-160.0</v>
      </c>
      <c r="M73" s="1">
        <v>0.0</v>
      </c>
    </row>
    <row r="74">
      <c r="A74" s="1" t="s">
        <v>41</v>
      </c>
      <c r="B74" s="1" t="s">
        <v>42</v>
      </c>
      <c r="C74" s="1">
        <v>367.65</v>
      </c>
      <c r="D74" s="1">
        <v>370.36</v>
      </c>
      <c r="E74" s="1">
        <v>2.71</v>
      </c>
      <c r="F74" s="1">
        <v>0.0</v>
      </c>
      <c r="G74" s="1">
        <v>2.7</v>
      </c>
      <c r="H74" s="1">
        <v>168.0</v>
      </c>
      <c r="I74" s="1">
        <v>62.08</v>
      </c>
      <c r="J74" s="1">
        <v>62.12</v>
      </c>
      <c r="K74" s="1" t="s">
        <v>44</v>
      </c>
      <c r="L74" s="1">
        <v>84.0</v>
      </c>
      <c r="M74" s="1">
        <v>84.0</v>
      </c>
    </row>
    <row r="75">
      <c r="A75" s="1" t="s">
        <v>41</v>
      </c>
      <c r="B75" s="1" t="s">
        <v>42</v>
      </c>
      <c r="C75" s="1">
        <v>370.49</v>
      </c>
      <c r="D75" s="1">
        <v>373.39</v>
      </c>
      <c r="E75" s="1">
        <v>2.89</v>
      </c>
      <c r="F75" s="1">
        <v>0.0</v>
      </c>
      <c r="G75" s="1">
        <v>2.89</v>
      </c>
      <c r="H75" s="1">
        <v>168.0</v>
      </c>
      <c r="I75" s="1">
        <v>58.08</v>
      </c>
      <c r="J75" s="1">
        <v>58.11</v>
      </c>
      <c r="K75" s="1" t="s">
        <v>44</v>
      </c>
      <c r="L75" s="1">
        <v>84.0</v>
      </c>
      <c r="M75" s="1">
        <v>84.0</v>
      </c>
    </row>
    <row r="76">
      <c r="A76" s="1" t="s">
        <v>41</v>
      </c>
      <c r="B76" s="1" t="s">
        <v>42</v>
      </c>
      <c r="C76" s="1">
        <v>373.83</v>
      </c>
      <c r="D76" s="1">
        <v>376.17</v>
      </c>
      <c r="E76" s="1">
        <v>2.35</v>
      </c>
      <c r="F76" s="1">
        <v>0.0</v>
      </c>
      <c r="G76" s="1">
        <v>2.34</v>
      </c>
      <c r="H76" s="1">
        <v>168.0</v>
      </c>
      <c r="I76" s="1">
        <v>71.61</v>
      </c>
      <c r="J76" s="1">
        <v>71.65</v>
      </c>
      <c r="K76" s="1" t="s">
        <v>44</v>
      </c>
      <c r="L76" s="1">
        <v>84.0</v>
      </c>
      <c r="M76" s="1">
        <v>84.0</v>
      </c>
    </row>
    <row r="77">
      <c r="A77" s="1" t="s">
        <v>41</v>
      </c>
      <c r="B77" s="1" t="s">
        <v>42</v>
      </c>
      <c r="C77" s="1">
        <v>376.53</v>
      </c>
      <c r="D77" s="1">
        <v>379.35</v>
      </c>
      <c r="E77" s="1">
        <v>2.83</v>
      </c>
      <c r="F77" s="1">
        <v>0.0</v>
      </c>
      <c r="G77" s="1">
        <v>2.83</v>
      </c>
      <c r="H77" s="1">
        <v>168.0</v>
      </c>
      <c r="I77" s="1">
        <v>59.43</v>
      </c>
      <c r="J77" s="1">
        <v>59.46</v>
      </c>
      <c r="K77" s="1" t="s">
        <v>44</v>
      </c>
      <c r="L77" s="1">
        <v>84.0</v>
      </c>
      <c r="M77" s="1">
        <v>84.0</v>
      </c>
    </row>
    <row r="78">
      <c r="A78" s="1" t="s">
        <v>41</v>
      </c>
      <c r="B78" s="1" t="s">
        <v>42</v>
      </c>
      <c r="C78" s="1">
        <v>379.68</v>
      </c>
      <c r="D78" s="1">
        <v>382.97</v>
      </c>
      <c r="E78" s="1">
        <v>3.29</v>
      </c>
      <c r="F78" s="1">
        <v>0.0</v>
      </c>
      <c r="G78" s="1">
        <v>3.29</v>
      </c>
      <c r="H78" s="1">
        <v>168.0</v>
      </c>
      <c r="I78" s="1">
        <v>51.03</v>
      </c>
      <c r="J78" s="1">
        <v>51.05</v>
      </c>
      <c r="K78" s="1" t="s">
        <v>44</v>
      </c>
      <c r="L78" s="1">
        <v>84.0</v>
      </c>
      <c r="M78" s="1">
        <v>84.0</v>
      </c>
    </row>
    <row r="79">
      <c r="A79" s="1" t="s">
        <v>41</v>
      </c>
      <c r="B79" s="1" t="s">
        <v>42</v>
      </c>
      <c r="C79" s="1">
        <v>383.11</v>
      </c>
      <c r="D79" s="1">
        <v>385.51</v>
      </c>
      <c r="E79" s="1">
        <v>2.4</v>
      </c>
      <c r="F79" s="1">
        <v>0.0</v>
      </c>
      <c r="G79" s="1">
        <v>2.4</v>
      </c>
      <c r="H79" s="1">
        <v>168.0</v>
      </c>
      <c r="I79" s="1">
        <v>70.07</v>
      </c>
      <c r="J79" s="1">
        <v>70.11</v>
      </c>
      <c r="K79" s="1" t="s">
        <v>44</v>
      </c>
      <c r="L79" s="1">
        <v>84.0</v>
      </c>
      <c r="M79" s="1">
        <v>84.0</v>
      </c>
    </row>
    <row r="80">
      <c r="A80" s="1" t="s">
        <v>41</v>
      </c>
      <c r="B80" s="1" t="s">
        <v>42</v>
      </c>
      <c r="C80" s="1">
        <v>385.74</v>
      </c>
      <c r="D80" s="1">
        <v>394.28</v>
      </c>
      <c r="E80" s="1">
        <v>8.55</v>
      </c>
      <c r="F80" s="1">
        <v>0.0</v>
      </c>
      <c r="G80" s="1">
        <v>8.55</v>
      </c>
      <c r="H80" s="1">
        <v>160.0</v>
      </c>
      <c r="I80" s="1">
        <v>18.72</v>
      </c>
      <c r="J80" s="1">
        <v>18.72</v>
      </c>
      <c r="K80" s="1" t="s">
        <v>43</v>
      </c>
      <c r="L80" s="1">
        <v>-160.0</v>
      </c>
      <c r="M80" s="1">
        <v>0.0</v>
      </c>
    </row>
    <row r="81">
      <c r="A81" s="1" t="s">
        <v>41</v>
      </c>
      <c r="B81" s="1" t="s">
        <v>42</v>
      </c>
      <c r="C81" s="1">
        <v>394.35</v>
      </c>
      <c r="D81" s="1">
        <v>402.77</v>
      </c>
      <c r="E81" s="1">
        <v>8.42</v>
      </c>
      <c r="F81" s="1">
        <v>0.0</v>
      </c>
      <c r="G81" s="1">
        <v>8.42</v>
      </c>
      <c r="H81" s="1">
        <v>160.0</v>
      </c>
      <c r="I81" s="1">
        <v>19.01</v>
      </c>
      <c r="J81" s="1">
        <v>19.01</v>
      </c>
      <c r="K81" s="1" t="s">
        <v>43</v>
      </c>
      <c r="L81" s="1">
        <v>-160.0</v>
      </c>
      <c r="M81" s="1">
        <v>0.0</v>
      </c>
    </row>
    <row r="82">
      <c r="A82" s="1" t="s">
        <v>41</v>
      </c>
      <c r="B82" s="1" t="s">
        <v>42</v>
      </c>
      <c r="C82" s="1">
        <v>402.8</v>
      </c>
      <c r="D82" s="1">
        <v>410.81</v>
      </c>
      <c r="E82" s="1">
        <v>8.01</v>
      </c>
      <c r="F82" s="1">
        <v>0.0</v>
      </c>
      <c r="G82" s="1">
        <v>8.01</v>
      </c>
      <c r="H82" s="1">
        <v>160.0</v>
      </c>
      <c r="I82" s="1">
        <v>19.98</v>
      </c>
      <c r="J82" s="1">
        <v>19.98</v>
      </c>
      <c r="K82" s="1" t="s">
        <v>43</v>
      </c>
      <c r="L82" s="1">
        <v>-160.0</v>
      </c>
      <c r="M82" s="1">
        <v>0.0</v>
      </c>
    </row>
    <row r="83">
      <c r="A83" s="1" t="s">
        <v>41</v>
      </c>
      <c r="B83" s="1" t="s">
        <v>42</v>
      </c>
      <c r="C83" s="1">
        <v>410.86</v>
      </c>
      <c r="D83" s="1">
        <v>417.41</v>
      </c>
      <c r="E83" s="1">
        <v>6.56</v>
      </c>
      <c r="F83" s="1">
        <v>0.0</v>
      </c>
      <c r="G83" s="1">
        <v>6.56</v>
      </c>
      <c r="H83" s="1">
        <v>160.0</v>
      </c>
      <c r="I83" s="1">
        <v>24.41</v>
      </c>
      <c r="J83" s="1">
        <v>24.41</v>
      </c>
      <c r="K83" s="1" t="s">
        <v>43</v>
      </c>
      <c r="L83" s="1">
        <v>-160.0</v>
      </c>
      <c r="M83" s="1">
        <v>0.0</v>
      </c>
    </row>
    <row r="84">
      <c r="A84" s="1" t="s">
        <v>41</v>
      </c>
      <c r="B84" s="1" t="s">
        <v>42</v>
      </c>
      <c r="C84" s="1">
        <v>417.46</v>
      </c>
      <c r="D84" s="1">
        <v>425.55</v>
      </c>
      <c r="E84" s="1">
        <v>8.1</v>
      </c>
      <c r="F84" s="1">
        <v>0.0</v>
      </c>
      <c r="G84" s="1">
        <v>8.1</v>
      </c>
      <c r="H84" s="1">
        <v>160.0</v>
      </c>
      <c r="I84" s="1">
        <v>19.76</v>
      </c>
      <c r="J84" s="1">
        <v>19.76</v>
      </c>
      <c r="K84" s="1" t="s">
        <v>43</v>
      </c>
      <c r="L84" s="1">
        <v>-160.0</v>
      </c>
      <c r="M84" s="1">
        <v>0.0</v>
      </c>
    </row>
    <row r="85">
      <c r="A85" s="1" t="s">
        <v>41</v>
      </c>
      <c r="B85" s="1" t="s">
        <v>42</v>
      </c>
      <c r="C85" s="1">
        <v>425.59</v>
      </c>
      <c r="D85" s="1">
        <v>433.91</v>
      </c>
      <c r="E85" s="1">
        <v>8.32</v>
      </c>
      <c r="F85" s="1">
        <v>0.0</v>
      </c>
      <c r="G85" s="1">
        <v>8.32</v>
      </c>
      <c r="H85" s="1">
        <v>160.0</v>
      </c>
      <c r="I85" s="1">
        <v>19.23</v>
      </c>
      <c r="J85" s="1">
        <v>19.23</v>
      </c>
      <c r="K85" s="1" t="s">
        <v>43</v>
      </c>
      <c r="L85" s="1">
        <v>-160.0</v>
      </c>
      <c r="M85" s="1">
        <v>0.0</v>
      </c>
    </row>
    <row r="86">
      <c r="A86" s="1" t="s">
        <v>41</v>
      </c>
      <c r="B86" s="1" t="s">
        <v>42</v>
      </c>
      <c r="C86" s="1">
        <v>433.96</v>
      </c>
      <c r="D86" s="1">
        <v>441.63</v>
      </c>
      <c r="E86" s="1">
        <v>7.67</v>
      </c>
      <c r="F86" s="1">
        <v>0.0</v>
      </c>
      <c r="G86" s="1">
        <v>7.67</v>
      </c>
      <c r="H86" s="1">
        <v>160.0</v>
      </c>
      <c r="I86" s="1">
        <v>20.85</v>
      </c>
      <c r="J86" s="1">
        <v>20.85</v>
      </c>
      <c r="K86" s="1" t="s">
        <v>43</v>
      </c>
      <c r="L86" s="1">
        <v>-160.0</v>
      </c>
      <c r="M86" s="1">
        <v>0.0</v>
      </c>
    </row>
    <row r="87">
      <c r="A87" s="1" t="s">
        <v>41</v>
      </c>
      <c r="B87" s="1" t="s">
        <v>42</v>
      </c>
      <c r="C87" s="1">
        <v>441.66</v>
      </c>
      <c r="D87" s="1">
        <v>444.32</v>
      </c>
      <c r="E87" s="1">
        <v>2.66</v>
      </c>
      <c r="F87" s="1">
        <v>0.0</v>
      </c>
      <c r="G87" s="1">
        <v>2.66</v>
      </c>
      <c r="H87" s="1">
        <v>168.0</v>
      </c>
      <c r="I87" s="1">
        <v>63.13</v>
      </c>
      <c r="J87" s="1">
        <v>63.16</v>
      </c>
      <c r="K87" s="1" t="s">
        <v>44</v>
      </c>
      <c r="L87" s="1">
        <v>84.0</v>
      </c>
      <c r="M87" s="1">
        <v>84.0</v>
      </c>
    </row>
    <row r="88">
      <c r="A88" s="1" t="s">
        <v>41</v>
      </c>
      <c r="B88" s="1" t="s">
        <v>42</v>
      </c>
      <c r="C88" s="1">
        <v>444.84</v>
      </c>
      <c r="D88" s="1">
        <v>448.57</v>
      </c>
      <c r="E88" s="1">
        <v>3.73</v>
      </c>
      <c r="F88" s="1">
        <v>0.0</v>
      </c>
      <c r="G88" s="1">
        <v>3.73</v>
      </c>
      <c r="H88" s="1">
        <v>168.0</v>
      </c>
      <c r="I88" s="1">
        <v>44.98</v>
      </c>
      <c r="J88" s="1">
        <v>45.0</v>
      </c>
      <c r="K88" s="1" t="s">
        <v>44</v>
      </c>
      <c r="L88" s="1">
        <v>84.0</v>
      </c>
      <c r="M88" s="1">
        <v>84.0</v>
      </c>
    </row>
    <row r="89">
      <c r="A89" s="1" t="s">
        <v>41</v>
      </c>
      <c r="B89" s="1" t="s">
        <v>42</v>
      </c>
      <c r="C89" s="1">
        <v>448.7</v>
      </c>
      <c r="D89" s="1">
        <v>451.3</v>
      </c>
      <c r="E89" s="1">
        <v>2.6</v>
      </c>
      <c r="F89" s="1">
        <v>0.0</v>
      </c>
      <c r="G89" s="1">
        <v>2.6</v>
      </c>
      <c r="H89" s="1">
        <v>168.0</v>
      </c>
      <c r="I89" s="1">
        <v>64.69</v>
      </c>
      <c r="J89" s="1">
        <v>64.73</v>
      </c>
      <c r="K89" s="1" t="s">
        <v>44</v>
      </c>
      <c r="L89" s="1">
        <v>84.0</v>
      </c>
      <c r="M89" s="1">
        <v>84.0</v>
      </c>
    </row>
    <row r="90">
      <c r="A90" s="1" t="s">
        <v>41</v>
      </c>
      <c r="B90" s="1" t="s">
        <v>42</v>
      </c>
      <c r="C90" s="1">
        <v>451.7</v>
      </c>
      <c r="D90" s="1">
        <v>454.65</v>
      </c>
      <c r="E90" s="1">
        <v>2.95</v>
      </c>
      <c r="F90" s="1">
        <v>0.0</v>
      </c>
      <c r="G90" s="1">
        <v>2.95</v>
      </c>
      <c r="H90" s="1">
        <v>168.0</v>
      </c>
      <c r="I90" s="1">
        <v>57.0</v>
      </c>
      <c r="J90" s="1">
        <v>57.03</v>
      </c>
      <c r="K90" s="1" t="s">
        <v>44</v>
      </c>
      <c r="L90" s="1">
        <v>84.0</v>
      </c>
      <c r="M90" s="1">
        <v>84.0</v>
      </c>
    </row>
    <row r="91">
      <c r="A91" s="1" t="s">
        <v>41</v>
      </c>
      <c r="B91" s="1" t="s">
        <v>42</v>
      </c>
      <c r="C91" s="1">
        <v>454.88</v>
      </c>
      <c r="D91" s="1">
        <v>457.07</v>
      </c>
      <c r="E91" s="1">
        <v>2.19</v>
      </c>
      <c r="F91" s="1">
        <v>0.0</v>
      </c>
      <c r="G91" s="1">
        <v>2.19</v>
      </c>
      <c r="H91" s="1">
        <v>168.0</v>
      </c>
      <c r="I91" s="1">
        <v>76.76</v>
      </c>
      <c r="J91" s="1">
        <v>76.81</v>
      </c>
      <c r="K91" s="1" t="s">
        <v>44</v>
      </c>
      <c r="L91" s="1">
        <v>84.0</v>
      </c>
      <c r="M91" s="1">
        <v>84.0</v>
      </c>
    </row>
    <row r="92">
      <c r="A92" s="1" t="s">
        <v>41</v>
      </c>
      <c r="B92" s="1" t="s">
        <v>42</v>
      </c>
      <c r="C92" s="1">
        <v>457.43</v>
      </c>
      <c r="D92" s="1">
        <v>459.55</v>
      </c>
      <c r="E92" s="1">
        <v>2.12</v>
      </c>
      <c r="F92" s="1">
        <v>0.0</v>
      </c>
      <c r="G92" s="1">
        <v>2.12</v>
      </c>
      <c r="H92" s="1">
        <v>168.0</v>
      </c>
      <c r="I92" s="1">
        <v>79.17</v>
      </c>
      <c r="J92" s="1">
        <v>79.21</v>
      </c>
      <c r="K92" s="1" t="s">
        <v>44</v>
      </c>
      <c r="L92" s="1">
        <v>84.0</v>
      </c>
      <c r="M92" s="1">
        <v>84.0</v>
      </c>
    </row>
    <row r="93">
      <c r="A93" s="1" t="s">
        <v>41</v>
      </c>
      <c r="B93" s="1" t="s">
        <v>42</v>
      </c>
      <c r="C93" s="1">
        <v>459.77</v>
      </c>
      <c r="D93" s="1">
        <v>468.94</v>
      </c>
      <c r="E93" s="1">
        <v>9.17</v>
      </c>
      <c r="F93" s="1">
        <v>0.0</v>
      </c>
      <c r="G93" s="1">
        <v>9.17</v>
      </c>
      <c r="H93" s="1">
        <v>160.0</v>
      </c>
      <c r="I93" s="1">
        <v>17.45</v>
      </c>
      <c r="J93" s="1">
        <v>17.45</v>
      </c>
      <c r="K93" s="1" t="s">
        <v>43</v>
      </c>
      <c r="L93" s="1">
        <v>-160.0</v>
      </c>
      <c r="M93" s="1">
        <v>0.0</v>
      </c>
    </row>
    <row r="94">
      <c r="A94" s="1" t="s">
        <v>41</v>
      </c>
      <c r="B94" s="1" t="s">
        <v>42</v>
      </c>
      <c r="C94" s="1">
        <v>468.99</v>
      </c>
      <c r="D94" s="1">
        <v>476.23</v>
      </c>
      <c r="E94" s="1">
        <v>7.24</v>
      </c>
      <c r="F94" s="1">
        <v>0.0</v>
      </c>
      <c r="G94" s="1">
        <v>7.24</v>
      </c>
      <c r="H94" s="1">
        <v>160.0</v>
      </c>
      <c r="I94" s="1">
        <v>22.11</v>
      </c>
      <c r="J94" s="1">
        <v>22.11</v>
      </c>
      <c r="K94" s="1" t="s">
        <v>43</v>
      </c>
      <c r="L94" s="1">
        <v>-160.0</v>
      </c>
      <c r="M94" s="1">
        <v>0.0</v>
      </c>
    </row>
    <row r="95">
      <c r="A95" s="1" t="s">
        <v>41</v>
      </c>
      <c r="B95" s="1" t="s">
        <v>42</v>
      </c>
      <c r="C95" s="1">
        <v>476.25</v>
      </c>
      <c r="D95" s="1">
        <v>483.98</v>
      </c>
      <c r="E95" s="1">
        <v>7.73</v>
      </c>
      <c r="F95" s="1">
        <v>0.0</v>
      </c>
      <c r="G95" s="1">
        <v>7.73</v>
      </c>
      <c r="H95" s="1">
        <v>160.0</v>
      </c>
      <c r="I95" s="1">
        <v>20.69</v>
      </c>
      <c r="J95" s="1">
        <v>20.69</v>
      </c>
      <c r="K95" s="1" t="s">
        <v>43</v>
      </c>
      <c r="L95" s="1">
        <v>-160.0</v>
      </c>
      <c r="M95" s="1">
        <v>0.0</v>
      </c>
    </row>
    <row r="96">
      <c r="A96" s="1" t="s">
        <v>41</v>
      </c>
      <c r="B96" s="1" t="s">
        <v>42</v>
      </c>
      <c r="C96" s="1">
        <v>484.17</v>
      </c>
      <c r="D96" s="1">
        <v>490.24</v>
      </c>
      <c r="E96" s="1">
        <v>6.07</v>
      </c>
      <c r="F96" s="1">
        <v>0.0</v>
      </c>
      <c r="G96" s="1">
        <v>6.07</v>
      </c>
      <c r="H96" s="1">
        <v>160.0</v>
      </c>
      <c r="I96" s="1">
        <v>26.38</v>
      </c>
      <c r="J96" s="1">
        <v>26.38</v>
      </c>
      <c r="K96" s="1" t="s">
        <v>43</v>
      </c>
      <c r="L96" s="1">
        <v>-160.0</v>
      </c>
      <c r="M96" s="1">
        <v>0.0</v>
      </c>
    </row>
    <row r="97">
      <c r="A97" s="1" t="s">
        <v>41</v>
      </c>
      <c r="B97" s="1" t="s">
        <v>42</v>
      </c>
      <c r="C97" s="1">
        <v>490.41</v>
      </c>
      <c r="D97" s="1">
        <v>498.64</v>
      </c>
      <c r="E97" s="1">
        <v>8.22</v>
      </c>
      <c r="F97" s="1">
        <v>0.0</v>
      </c>
      <c r="G97" s="1">
        <v>8.22</v>
      </c>
      <c r="H97" s="1">
        <v>160.0</v>
      </c>
      <c r="I97" s="1">
        <v>19.46</v>
      </c>
      <c r="J97" s="1">
        <v>19.46</v>
      </c>
      <c r="K97" s="1" t="s">
        <v>43</v>
      </c>
      <c r="L97" s="1">
        <v>-160.0</v>
      </c>
      <c r="M97" s="1">
        <v>0.0</v>
      </c>
    </row>
    <row r="98">
      <c r="A98" s="1" t="s">
        <v>41</v>
      </c>
      <c r="B98" s="1" t="s">
        <v>42</v>
      </c>
      <c r="C98" s="1">
        <v>498.69</v>
      </c>
      <c r="D98" s="1">
        <v>505.8</v>
      </c>
      <c r="E98" s="1">
        <v>7.11</v>
      </c>
      <c r="F98" s="1">
        <v>0.0</v>
      </c>
      <c r="G98" s="1">
        <v>7.11</v>
      </c>
      <c r="H98" s="1">
        <v>160.0</v>
      </c>
      <c r="I98" s="1">
        <v>22.49</v>
      </c>
      <c r="J98" s="1">
        <v>22.49</v>
      </c>
      <c r="K98" s="1" t="s">
        <v>43</v>
      </c>
      <c r="L98" s="1">
        <v>-160.0</v>
      </c>
      <c r="M98" s="1">
        <v>0.0</v>
      </c>
    </row>
    <row r="99">
      <c r="A99" s="1" t="s">
        <v>41</v>
      </c>
      <c r="B99" s="1" t="s">
        <v>42</v>
      </c>
      <c r="C99" s="1">
        <v>505.97</v>
      </c>
      <c r="D99" s="1">
        <v>513.89</v>
      </c>
      <c r="E99" s="1">
        <v>7.92</v>
      </c>
      <c r="F99" s="1">
        <v>0.0</v>
      </c>
      <c r="G99" s="1">
        <v>7.92</v>
      </c>
      <c r="H99" s="1">
        <v>160.0</v>
      </c>
      <c r="I99" s="1">
        <v>20.19</v>
      </c>
      <c r="J99" s="1">
        <v>20.19</v>
      </c>
      <c r="K99" s="1" t="s">
        <v>43</v>
      </c>
      <c r="L99" s="1">
        <v>-160.0</v>
      </c>
      <c r="M99" s="1">
        <v>0.0</v>
      </c>
    </row>
    <row r="100">
      <c r="A100" s="1" t="s">
        <v>41</v>
      </c>
      <c r="B100" s="1" t="s">
        <v>42</v>
      </c>
      <c r="C100" s="1">
        <v>514.11</v>
      </c>
      <c r="D100" s="1">
        <v>516.4</v>
      </c>
      <c r="E100" s="1">
        <v>2.29</v>
      </c>
      <c r="F100" s="1">
        <v>0.0</v>
      </c>
      <c r="G100" s="1">
        <v>2.29</v>
      </c>
      <c r="H100" s="1">
        <v>168.0</v>
      </c>
      <c r="I100" s="1">
        <v>73.44</v>
      </c>
      <c r="J100" s="1">
        <v>73.47</v>
      </c>
      <c r="K100" s="1" t="s">
        <v>44</v>
      </c>
      <c r="L100" s="1">
        <v>84.0</v>
      </c>
      <c r="M100" s="1">
        <v>84.0</v>
      </c>
    </row>
    <row r="101">
      <c r="A101" s="1" t="s">
        <v>41</v>
      </c>
      <c r="B101" s="1" t="s">
        <v>42</v>
      </c>
      <c r="C101" s="1">
        <v>516.71</v>
      </c>
      <c r="D101" s="1">
        <v>519.78</v>
      </c>
      <c r="E101" s="1">
        <v>3.08</v>
      </c>
      <c r="F101" s="1">
        <v>0.0</v>
      </c>
      <c r="G101" s="1">
        <v>3.08</v>
      </c>
      <c r="H101" s="1">
        <v>168.0</v>
      </c>
      <c r="I101" s="1">
        <v>54.6</v>
      </c>
      <c r="J101" s="1">
        <v>54.62</v>
      </c>
      <c r="K101" s="1" t="s">
        <v>44</v>
      </c>
      <c r="L101" s="1">
        <v>84.0</v>
      </c>
      <c r="M101" s="1">
        <v>84.0</v>
      </c>
    </row>
    <row r="102">
      <c r="A102" s="1" t="s">
        <v>41</v>
      </c>
      <c r="B102" s="1" t="s">
        <v>42</v>
      </c>
      <c r="C102" s="1">
        <v>520.0</v>
      </c>
      <c r="D102" s="1">
        <v>523.0</v>
      </c>
      <c r="E102" s="1">
        <v>3.01</v>
      </c>
      <c r="F102" s="1">
        <v>0.0</v>
      </c>
      <c r="G102" s="1">
        <v>3.0</v>
      </c>
      <c r="H102" s="1">
        <v>168.0</v>
      </c>
      <c r="I102" s="1">
        <v>55.89</v>
      </c>
      <c r="J102" s="1">
        <v>55.91</v>
      </c>
      <c r="K102" s="1" t="s">
        <v>44</v>
      </c>
      <c r="L102" s="1">
        <v>84.0</v>
      </c>
      <c r="M102" s="1">
        <v>84.0</v>
      </c>
    </row>
    <row r="103">
      <c r="A103" s="1" t="s">
        <v>41</v>
      </c>
      <c r="B103" s="1" t="s">
        <v>42</v>
      </c>
      <c r="C103" s="1">
        <v>523.28</v>
      </c>
      <c r="D103" s="1">
        <v>525.53</v>
      </c>
      <c r="E103" s="1">
        <v>2.25</v>
      </c>
      <c r="F103" s="1">
        <v>0.0</v>
      </c>
      <c r="G103" s="1">
        <v>2.25</v>
      </c>
      <c r="H103" s="1">
        <v>168.0</v>
      </c>
      <c r="I103" s="1">
        <v>74.67</v>
      </c>
      <c r="J103" s="1">
        <v>74.72</v>
      </c>
      <c r="K103" s="1" t="s">
        <v>44</v>
      </c>
      <c r="L103" s="1">
        <v>84.0</v>
      </c>
      <c r="M103" s="1">
        <v>84.0</v>
      </c>
    </row>
    <row r="104">
      <c r="A104" s="1" t="s">
        <v>41</v>
      </c>
      <c r="B104" s="1" t="s">
        <v>42</v>
      </c>
      <c r="C104" s="1">
        <v>525.78</v>
      </c>
      <c r="D104" s="1">
        <v>528.42</v>
      </c>
      <c r="E104" s="1">
        <v>2.64</v>
      </c>
      <c r="F104" s="1">
        <v>0.0</v>
      </c>
      <c r="G104" s="1">
        <v>2.64</v>
      </c>
      <c r="H104" s="1">
        <v>168.0</v>
      </c>
      <c r="I104" s="1">
        <v>63.57</v>
      </c>
      <c r="J104" s="1">
        <v>63.61</v>
      </c>
      <c r="K104" s="1" t="s">
        <v>44</v>
      </c>
      <c r="L104" s="1">
        <v>84.0</v>
      </c>
      <c r="M104" s="1">
        <v>84.0</v>
      </c>
    </row>
    <row r="105">
      <c r="A105" s="1" t="s">
        <v>41</v>
      </c>
      <c r="B105" s="1" t="s">
        <v>42</v>
      </c>
      <c r="C105" s="1">
        <v>528.52</v>
      </c>
      <c r="D105" s="1">
        <v>530.77</v>
      </c>
      <c r="E105" s="1">
        <v>2.24</v>
      </c>
      <c r="F105" s="1">
        <v>0.0</v>
      </c>
      <c r="G105" s="1">
        <v>2.24</v>
      </c>
      <c r="H105" s="1">
        <v>168.0</v>
      </c>
      <c r="I105" s="1">
        <v>74.85</v>
      </c>
      <c r="J105" s="1">
        <v>74.89</v>
      </c>
      <c r="K105" s="1" t="s">
        <v>44</v>
      </c>
      <c r="L105" s="1">
        <v>84.0</v>
      </c>
      <c r="M105" s="1">
        <v>84.0</v>
      </c>
    </row>
    <row r="130">
      <c r="A130" s="77" t="s">
        <v>53</v>
      </c>
      <c r="B130" s="3">
        <f>SUMIF(K2:K103, "epr",H2:H103)</f>
        <v>8960</v>
      </c>
    </row>
    <row r="131">
      <c r="A131" s="77" t="s">
        <v>54</v>
      </c>
      <c r="B131" s="3">
        <f>SUM(H2:H103)-B130</f>
        <v>7728</v>
      </c>
    </row>
    <row r="132">
      <c r="A132" s="77" t="s">
        <v>55</v>
      </c>
      <c r="B132" s="3">
        <f>SUM(M2:M103)</f>
        <v>3864</v>
      </c>
    </row>
    <row r="133">
      <c r="A133" s="77" t="s">
        <v>56</v>
      </c>
      <c r="B133" s="3">
        <f>B131/B132</f>
        <v>2</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1.66</v>
      </c>
      <c r="D2" s="1">
        <v>9.32</v>
      </c>
      <c r="E2" s="1">
        <v>7.66</v>
      </c>
      <c r="F2" s="1">
        <v>0.0</v>
      </c>
      <c r="G2" s="1">
        <v>7.66</v>
      </c>
      <c r="H2" s="1">
        <v>160.0</v>
      </c>
      <c r="I2" s="1">
        <v>20.9</v>
      </c>
      <c r="J2" s="1">
        <v>20.9</v>
      </c>
      <c r="K2" s="1" t="s">
        <v>43</v>
      </c>
      <c r="L2" s="1">
        <v>-160.0</v>
      </c>
      <c r="M2" s="1">
        <v>0.0</v>
      </c>
    </row>
    <row r="3">
      <c r="A3" s="1" t="s">
        <v>41</v>
      </c>
      <c r="B3" s="1" t="s">
        <v>42</v>
      </c>
      <c r="C3" s="1">
        <v>9.34</v>
      </c>
      <c r="D3" s="1">
        <v>18.17</v>
      </c>
      <c r="E3" s="1">
        <v>8.83</v>
      </c>
      <c r="F3" s="1">
        <v>0.0</v>
      </c>
      <c r="G3" s="1">
        <v>8.83</v>
      </c>
      <c r="H3" s="1">
        <v>160.0</v>
      </c>
      <c r="I3" s="1">
        <v>18.12</v>
      </c>
      <c r="J3" s="1">
        <v>18.12</v>
      </c>
      <c r="K3" s="1" t="s">
        <v>43</v>
      </c>
      <c r="L3" s="1">
        <v>-160.0</v>
      </c>
      <c r="M3" s="1">
        <v>0.0</v>
      </c>
    </row>
    <row r="4">
      <c r="A4" s="1" t="s">
        <v>41</v>
      </c>
      <c r="B4" s="1" t="s">
        <v>42</v>
      </c>
      <c r="C4" s="1">
        <v>18.24</v>
      </c>
      <c r="D4" s="1">
        <v>26.04</v>
      </c>
      <c r="E4" s="1">
        <v>7.8</v>
      </c>
      <c r="F4" s="1">
        <v>0.0</v>
      </c>
      <c r="G4" s="1">
        <v>7.8</v>
      </c>
      <c r="H4" s="1">
        <v>160.0</v>
      </c>
      <c r="I4" s="1">
        <v>20.53</v>
      </c>
      <c r="J4" s="1">
        <v>20.53</v>
      </c>
      <c r="K4" s="1" t="s">
        <v>43</v>
      </c>
      <c r="L4" s="1">
        <v>-160.0</v>
      </c>
      <c r="M4" s="1">
        <v>0.0</v>
      </c>
    </row>
    <row r="5">
      <c r="A5" s="1" t="s">
        <v>41</v>
      </c>
      <c r="B5" s="1" t="s">
        <v>42</v>
      </c>
      <c r="C5" s="1">
        <v>26.14</v>
      </c>
      <c r="D5" s="1">
        <v>32.48</v>
      </c>
      <c r="E5" s="1">
        <v>6.34</v>
      </c>
      <c r="F5" s="1">
        <v>0.0</v>
      </c>
      <c r="G5" s="1">
        <v>6.34</v>
      </c>
      <c r="H5" s="1">
        <v>160.0</v>
      </c>
      <c r="I5" s="1">
        <v>25.24</v>
      </c>
      <c r="J5" s="1">
        <v>25.24</v>
      </c>
      <c r="K5" s="1" t="s">
        <v>43</v>
      </c>
      <c r="L5" s="1">
        <v>-160.0</v>
      </c>
      <c r="M5" s="1">
        <v>0.0</v>
      </c>
    </row>
    <row r="6">
      <c r="A6" s="1" t="s">
        <v>41</v>
      </c>
      <c r="B6" s="1" t="s">
        <v>42</v>
      </c>
      <c r="C6" s="1">
        <v>32.52</v>
      </c>
      <c r="D6" s="1">
        <v>36.49</v>
      </c>
      <c r="E6" s="1">
        <v>3.97</v>
      </c>
      <c r="F6" s="1">
        <v>0.0</v>
      </c>
      <c r="G6" s="1">
        <v>3.97</v>
      </c>
      <c r="H6" s="1">
        <v>160.0</v>
      </c>
      <c r="I6" s="1">
        <v>40.29</v>
      </c>
      <c r="J6" s="1">
        <v>40.29</v>
      </c>
      <c r="K6" s="1" t="s">
        <v>43</v>
      </c>
      <c r="L6" s="1">
        <v>-160.0</v>
      </c>
      <c r="M6" s="1">
        <v>0.0</v>
      </c>
    </row>
    <row r="7">
      <c r="A7" s="1" t="s">
        <v>41</v>
      </c>
      <c r="B7" s="1" t="s">
        <v>42</v>
      </c>
      <c r="C7" s="1">
        <v>36.54</v>
      </c>
      <c r="D7" s="1">
        <v>43.54</v>
      </c>
      <c r="E7" s="1">
        <v>7.0</v>
      </c>
      <c r="F7" s="1">
        <v>0.0</v>
      </c>
      <c r="G7" s="1">
        <v>7.0</v>
      </c>
      <c r="H7" s="1">
        <v>160.0</v>
      </c>
      <c r="I7" s="1">
        <v>22.86</v>
      </c>
      <c r="J7" s="1">
        <v>22.86</v>
      </c>
      <c r="K7" s="1" t="s">
        <v>43</v>
      </c>
      <c r="L7" s="1">
        <v>-160.0</v>
      </c>
      <c r="M7" s="1">
        <v>0.0</v>
      </c>
    </row>
    <row r="8">
      <c r="A8" s="1" t="s">
        <v>41</v>
      </c>
      <c r="B8" s="1" t="s">
        <v>42</v>
      </c>
      <c r="C8" s="1">
        <v>43.54</v>
      </c>
      <c r="D8" s="1">
        <v>48.69</v>
      </c>
      <c r="E8" s="1">
        <v>5.15</v>
      </c>
      <c r="F8" s="1">
        <v>0.0</v>
      </c>
      <c r="G8" s="1">
        <v>5.15</v>
      </c>
      <c r="H8" s="1">
        <v>160.0</v>
      </c>
      <c r="I8" s="1">
        <v>31.07</v>
      </c>
      <c r="J8" s="1">
        <v>31.07</v>
      </c>
      <c r="K8" s="1" t="s">
        <v>43</v>
      </c>
      <c r="L8" s="1">
        <v>-160.0</v>
      </c>
      <c r="M8" s="1">
        <v>0.0</v>
      </c>
    </row>
    <row r="9">
      <c r="A9" s="1" t="s">
        <v>41</v>
      </c>
      <c r="B9" s="1" t="s">
        <v>42</v>
      </c>
      <c r="C9" s="1">
        <v>48.81</v>
      </c>
      <c r="D9" s="1">
        <v>57.21</v>
      </c>
      <c r="E9" s="1">
        <v>8.4</v>
      </c>
      <c r="F9" s="1">
        <v>0.0</v>
      </c>
      <c r="G9" s="1">
        <v>8.4</v>
      </c>
      <c r="H9" s="1">
        <v>160.0</v>
      </c>
      <c r="I9" s="1">
        <v>19.05</v>
      </c>
      <c r="J9" s="1">
        <v>19.05</v>
      </c>
      <c r="K9" s="1" t="s">
        <v>43</v>
      </c>
      <c r="L9" s="1">
        <v>-160.0</v>
      </c>
      <c r="M9" s="1">
        <v>0.0</v>
      </c>
    </row>
    <row r="10">
      <c r="A10" s="1" t="s">
        <v>41</v>
      </c>
      <c r="B10" s="1" t="s">
        <v>42</v>
      </c>
      <c r="C10" s="1">
        <v>57.28</v>
      </c>
      <c r="D10" s="1">
        <v>59.95</v>
      </c>
      <c r="E10" s="1">
        <v>2.67</v>
      </c>
      <c r="F10" s="1">
        <v>0.0</v>
      </c>
      <c r="G10" s="1">
        <v>2.67</v>
      </c>
      <c r="H10" s="1">
        <v>168.0</v>
      </c>
      <c r="I10" s="1">
        <v>62.93</v>
      </c>
      <c r="J10" s="1">
        <v>62.97</v>
      </c>
      <c r="K10" s="1" t="s">
        <v>44</v>
      </c>
      <c r="L10" s="1">
        <v>84.0</v>
      </c>
      <c r="M10" s="1">
        <v>84.0</v>
      </c>
    </row>
    <row r="11">
      <c r="A11" s="1" t="s">
        <v>41</v>
      </c>
      <c r="B11" s="1" t="s">
        <v>42</v>
      </c>
      <c r="C11" s="1">
        <v>60.45</v>
      </c>
      <c r="D11" s="1">
        <v>62.79</v>
      </c>
      <c r="E11" s="1">
        <v>2.34</v>
      </c>
      <c r="F11" s="1">
        <v>0.0</v>
      </c>
      <c r="G11" s="1">
        <v>2.34</v>
      </c>
      <c r="H11" s="1">
        <v>168.0</v>
      </c>
      <c r="I11" s="1">
        <v>71.67</v>
      </c>
      <c r="J11" s="1">
        <v>71.72</v>
      </c>
      <c r="K11" s="1" t="s">
        <v>44</v>
      </c>
      <c r="L11" s="1">
        <v>84.0</v>
      </c>
      <c r="M11" s="1">
        <v>84.0</v>
      </c>
    </row>
    <row r="12">
      <c r="A12" s="1" t="s">
        <v>41</v>
      </c>
      <c r="B12" s="1" t="s">
        <v>42</v>
      </c>
      <c r="C12" s="1">
        <v>62.91</v>
      </c>
      <c r="D12" s="1">
        <v>65.59</v>
      </c>
      <c r="E12" s="1">
        <v>2.68</v>
      </c>
      <c r="F12" s="1">
        <v>0.0</v>
      </c>
      <c r="G12" s="1">
        <v>2.68</v>
      </c>
      <c r="H12" s="1">
        <v>168.0</v>
      </c>
      <c r="I12" s="1">
        <v>62.76</v>
      </c>
      <c r="J12" s="1">
        <v>62.8</v>
      </c>
      <c r="K12" s="1" t="s">
        <v>44</v>
      </c>
      <c r="L12" s="1">
        <v>84.0</v>
      </c>
      <c r="M12" s="1">
        <v>84.0</v>
      </c>
    </row>
    <row r="13">
      <c r="A13" s="1" t="s">
        <v>41</v>
      </c>
      <c r="B13" s="1" t="s">
        <v>42</v>
      </c>
      <c r="C13" s="1">
        <v>65.95</v>
      </c>
      <c r="D13" s="1">
        <v>68.62</v>
      </c>
      <c r="E13" s="1">
        <v>2.67</v>
      </c>
      <c r="F13" s="1">
        <v>0.0</v>
      </c>
      <c r="G13" s="1">
        <v>2.67</v>
      </c>
      <c r="H13" s="1">
        <v>168.0</v>
      </c>
      <c r="I13" s="1">
        <v>62.99</v>
      </c>
      <c r="J13" s="1">
        <v>63.02</v>
      </c>
      <c r="K13" s="1" t="s">
        <v>44</v>
      </c>
      <c r="L13" s="1">
        <v>84.0</v>
      </c>
      <c r="M13" s="1">
        <v>84.0</v>
      </c>
    </row>
    <row r="14">
      <c r="A14" s="1" t="s">
        <v>41</v>
      </c>
      <c r="B14" s="1" t="s">
        <v>42</v>
      </c>
      <c r="C14" s="1">
        <v>68.85</v>
      </c>
      <c r="D14" s="1">
        <v>71.77</v>
      </c>
      <c r="E14" s="1">
        <v>2.92</v>
      </c>
      <c r="F14" s="1">
        <v>0.0</v>
      </c>
      <c r="G14" s="1">
        <v>2.92</v>
      </c>
      <c r="H14" s="1">
        <v>168.0</v>
      </c>
      <c r="I14" s="1">
        <v>57.53</v>
      </c>
      <c r="J14" s="1">
        <v>57.55</v>
      </c>
      <c r="K14" s="1" t="s">
        <v>44</v>
      </c>
      <c r="L14" s="1">
        <v>84.0</v>
      </c>
      <c r="M14" s="1">
        <v>84.0</v>
      </c>
    </row>
    <row r="15">
      <c r="A15" s="1" t="s">
        <v>41</v>
      </c>
      <c r="B15" s="1" t="s">
        <v>42</v>
      </c>
      <c r="C15" s="1">
        <v>72.36</v>
      </c>
      <c r="D15" s="1">
        <v>75.39</v>
      </c>
      <c r="E15" s="1">
        <v>3.04</v>
      </c>
      <c r="F15" s="1">
        <v>0.0</v>
      </c>
      <c r="G15" s="1">
        <v>3.03</v>
      </c>
      <c r="H15" s="1">
        <v>168.0</v>
      </c>
      <c r="I15" s="1">
        <v>55.35</v>
      </c>
      <c r="J15" s="1">
        <v>55.37</v>
      </c>
      <c r="K15" s="1" t="s">
        <v>44</v>
      </c>
      <c r="L15" s="1">
        <v>84.0</v>
      </c>
      <c r="M15" s="1">
        <v>84.0</v>
      </c>
    </row>
    <row r="16">
      <c r="A16" s="1" t="s">
        <v>41</v>
      </c>
      <c r="B16" s="1" t="s">
        <v>42</v>
      </c>
      <c r="C16" s="1">
        <v>75.83</v>
      </c>
      <c r="D16" s="1">
        <v>84.48</v>
      </c>
      <c r="E16" s="1">
        <v>8.65</v>
      </c>
      <c r="F16" s="1">
        <v>0.0</v>
      </c>
      <c r="G16" s="1">
        <v>8.65</v>
      </c>
      <c r="H16" s="1">
        <v>160.0</v>
      </c>
      <c r="I16" s="1">
        <v>18.5</v>
      </c>
      <c r="J16" s="1">
        <v>18.5</v>
      </c>
      <c r="K16" s="1" t="s">
        <v>43</v>
      </c>
      <c r="L16" s="1">
        <v>-160.0</v>
      </c>
      <c r="M16" s="1">
        <v>0.0</v>
      </c>
    </row>
    <row r="17">
      <c r="A17" s="1" t="s">
        <v>41</v>
      </c>
      <c r="B17" s="1" t="s">
        <v>42</v>
      </c>
      <c r="C17" s="1">
        <v>84.54</v>
      </c>
      <c r="D17" s="1">
        <v>93.74</v>
      </c>
      <c r="E17" s="1">
        <v>9.2</v>
      </c>
      <c r="F17" s="1">
        <v>0.0</v>
      </c>
      <c r="G17" s="1">
        <v>9.2</v>
      </c>
      <c r="H17" s="1">
        <v>160.0</v>
      </c>
      <c r="I17" s="1">
        <v>17.4</v>
      </c>
      <c r="J17" s="1">
        <v>17.4</v>
      </c>
      <c r="K17" s="1" t="s">
        <v>43</v>
      </c>
      <c r="L17" s="1">
        <v>-160.0</v>
      </c>
      <c r="M17" s="1">
        <v>0.0</v>
      </c>
    </row>
    <row r="18">
      <c r="A18" s="1" t="s">
        <v>41</v>
      </c>
      <c r="B18" s="1" t="s">
        <v>42</v>
      </c>
      <c r="C18" s="1">
        <v>94.04</v>
      </c>
      <c r="D18" s="1">
        <v>103.32</v>
      </c>
      <c r="E18" s="1">
        <v>9.28</v>
      </c>
      <c r="F18" s="1">
        <v>0.0</v>
      </c>
      <c r="G18" s="1">
        <v>9.28</v>
      </c>
      <c r="H18" s="1">
        <v>160.0</v>
      </c>
      <c r="I18" s="1">
        <v>17.23</v>
      </c>
      <c r="J18" s="1">
        <v>17.23</v>
      </c>
      <c r="K18" s="1" t="s">
        <v>43</v>
      </c>
      <c r="L18" s="1">
        <v>-160.0</v>
      </c>
      <c r="M18" s="1">
        <v>0.0</v>
      </c>
    </row>
    <row r="19">
      <c r="A19" s="1" t="s">
        <v>41</v>
      </c>
      <c r="B19" s="1" t="s">
        <v>42</v>
      </c>
      <c r="C19" s="1">
        <v>103.5</v>
      </c>
      <c r="D19" s="1">
        <v>114.23</v>
      </c>
      <c r="E19" s="1">
        <v>10.73</v>
      </c>
      <c r="F19" s="1">
        <v>0.0</v>
      </c>
      <c r="G19" s="1">
        <v>10.73</v>
      </c>
      <c r="H19" s="1">
        <v>160.0</v>
      </c>
      <c r="I19" s="1">
        <v>14.92</v>
      </c>
      <c r="J19" s="1">
        <v>14.92</v>
      </c>
      <c r="K19" s="1" t="s">
        <v>43</v>
      </c>
      <c r="L19" s="1">
        <v>-160.0</v>
      </c>
      <c r="M19" s="1">
        <v>0.0</v>
      </c>
    </row>
    <row r="20">
      <c r="A20" s="1" t="s">
        <v>41</v>
      </c>
      <c r="B20" s="1" t="s">
        <v>42</v>
      </c>
      <c r="C20" s="1">
        <v>114.34</v>
      </c>
      <c r="D20" s="1">
        <v>121.62</v>
      </c>
      <c r="E20" s="1">
        <v>7.27</v>
      </c>
      <c r="F20" s="1">
        <v>0.0</v>
      </c>
      <c r="G20" s="1">
        <v>7.27</v>
      </c>
      <c r="H20" s="1">
        <v>160.0</v>
      </c>
      <c r="I20" s="1">
        <v>22.0</v>
      </c>
      <c r="J20" s="1">
        <v>22.0</v>
      </c>
      <c r="K20" s="1" t="s">
        <v>43</v>
      </c>
      <c r="L20" s="1">
        <v>-160.0</v>
      </c>
      <c r="M20" s="1">
        <v>0.0</v>
      </c>
    </row>
    <row r="21">
      <c r="A21" s="1" t="s">
        <v>41</v>
      </c>
      <c r="B21" s="1" t="s">
        <v>42</v>
      </c>
      <c r="C21" s="1">
        <v>121.75</v>
      </c>
      <c r="D21" s="1">
        <v>130.25</v>
      </c>
      <c r="E21" s="1">
        <v>8.5</v>
      </c>
      <c r="F21" s="1">
        <v>0.0</v>
      </c>
      <c r="G21" s="1">
        <v>8.5</v>
      </c>
      <c r="H21" s="1">
        <v>160.0</v>
      </c>
      <c r="I21" s="1">
        <v>18.83</v>
      </c>
      <c r="J21" s="1">
        <v>18.83</v>
      </c>
      <c r="K21" s="1" t="s">
        <v>43</v>
      </c>
      <c r="L21" s="1">
        <v>-160.0</v>
      </c>
      <c r="M21" s="1">
        <v>0.0</v>
      </c>
    </row>
    <row r="22">
      <c r="A22" s="1" t="s">
        <v>41</v>
      </c>
      <c r="B22" s="1" t="s">
        <v>42</v>
      </c>
      <c r="C22" s="1">
        <v>130.41</v>
      </c>
      <c r="D22" s="1">
        <v>135.68</v>
      </c>
      <c r="E22" s="1">
        <v>5.27</v>
      </c>
      <c r="F22" s="1">
        <v>0.0</v>
      </c>
      <c r="G22" s="1">
        <v>5.27</v>
      </c>
      <c r="H22" s="1">
        <v>160.0</v>
      </c>
      <c r="I22" s="1">
        <v>30.35</v>
      </c>
      <c r="J22" s="1">
        <v>30.35</v>
      </c>
      <c r="K22" s="1" t="s">
        <v>43</v>
      </c>
      <c r="L22" s="1">
        <v>-160.0</v>
      </c>
      <c r="M22" s="1">
        <v>0.0</v>
      </c>
    </row>
    <row r="23">
      <c r="A23" s="1" t="s">
        <v>41</v>
      </c>
      <c r="B23" s="1" t="s">
        <v>42</v>
      </c>
      <c r="C23" s="1">
        <v>135.76</v>
      </c>
      <c r="D23" s="1">
        <v>144.58</v>
      </c>
      <c r="E23" s="1">
        <v>8.82</v>
      </c>
      <c r="F23" s="1">
        <v>0.0</v>
      </c>
      <c r="G23" s="1">
        <v>8.82</v>
      </c>
      <c r="H23" s="1">
        <v>160.0</v>
      </c>
      <c r="I23" s="1">
        <v>18.15</v>
      </c>
      <c r="J23" s="1">
        <v>18.15</v>
      </c>
      <c r="K23" s="1" t="s">
        <v>43</v>
      </c>
      <c r="L23" s="1">
        <v>-160.0</v>
      </c>
      <c r="M23" s="1">
        <v>0.0</v>
      </c>
    </row>
    <row r="24">
      <c r="A24" s="1" t="s">
        <v>41</v>
      </c>
      <c r="B24" s="1" t="s">
        <v>42</v>
      </c>
      <c r="C24" s="1">
        <v>144.6</v>
      </c>
      <c r="D24" s="1">
        <v>147.89</v>
      </c>
      <c r="E24" s="1">
        <v>3.29</v>
      </c>
      <c r="F24" s="1">
        <v>0.0</v>
      </c>
      <c r="G24" s="1">
        <v>3.29</v>
      </c>
      <c r="H24" s="1">
        <v>168.0</v>
      </c>
      <c r="I24" s="1">
        <v>51.02</v>
      </c>
      <c r="J24" s="1">
        <v>51.04</v>
      </c>
      <c r="K24" s="1" t="s">
        <v>44</v>
      </c>
      <c r="L24" s="1">
        <v>84.0</v>
      </c>
      <c r="M24" s="1">
        <v>84.0</v>
      </c>
    </row>
    <row r="25">
      <c r="A25" s="1" t="s">
        <v>41</v>
      </c>
      <c r="B25" s="1" t="s">
        <v>42</v>
      </c>
      <c r="C25" s="1">
        <v>148.01</v>
      </c>
      <c r="D25" s="1">
        <v>150.93</v>
      </c>
      <c r="E25" s="1">
        <v>2.92</v>
      </c>
      <c r="F25" s="1">
        <v>0.0</v>
      </c>
      <c r="G25" s="1">
        <v>2.92</v>
      </c>
      <c r="H25" s="1">
        <v>168.0</v>
      </c>
      <c r="I25" s="1">
        <v>57.48</v>
      </c>
      <c r="J25" s="1">
        <v>57.51</v>
      </c>
      <c r="K25" s="1" t="s">
        <v>44</v>
      </c>
      <c r="L25" s="1">
        <v>84.0</v>
      </c>
      <c r="M25" s="1">
        <v>84.0</v>
      </c>
    </row>
    <row r="26">
      <c r="A26" s="1" t="s">
        <v>41</v>
      </c>
      <c r="B26" s="1" t="s">
        <v>42</v>
      </c>
      <c r="C26" s="1">
        <v>151.22</v>
      </c>
      <c r="D26" s="1">
        <v>154.0</v>
      </c>
      <c r="E26" s="1">
        <v>2.78</v>
      </c>
      <c r="F26" s="1">
        <v>0.0</v>
      </c>
      <c r="G26" s="1">
        <v>2.78</v>
      </c>
      <c r="H26" s="1">
        <v>168.0</v>
      </c>
      <c r="I26" s="1">
        <v>60.33</v>
      </c>
      <c r="J26" s="1">
        <v>60.36</v>
      </c>
      <c r="K26" s="1" t="s">
        <v>44</v>
      </c>
      <c r="L26" s="1">
        <v>84.0</v>
      </c>
      <c r="M26" s="1">
        <v>84.0</v>
      </c>
    </row>
    <row r="27">
      <c r="A27" s="1" t="s">
        <v>41</v>
      </c>
      <c r="B27" s="1" t="s">
        <v>42</v>
      </c>
      <c r="C27" s="1">
        <v>154.16</v>
      </c>
      <c r="D27" s="1">
        <v>156.6</v>
      </c>
      <c r="E27" s="1">
        <v>2.44</v>
      </c>
      <c r="F27" s="1">
        <v>0.0</v>
      </c>
      <c r="G27" s="1">
        <v>2.44</v>
      </c>
      <c r="H27" s="1">
        <v>168.0</v>
      </c>
      <c r="I27" s="1">
        <v>68.8</v>
      </c>
      <c r="J27" s="1">
        <v>68.84</v>
      </c>
      <c r="K27" s="1" t="s">
        <v>44</v>
      </c>
      <c r="L27" s="1">
        <v>84.0</v>
      </c>
      <c r="M27" s="1">
        <v>84.0</v>
      </c>
    </row>
    <row r="28">
      <c r="A28" s="1" t="s">
        <v>41</v>
      </c>
      <c r="B28" s="1" t="s">
        <v>42</v>
      </c>
      <c r="C28" s="1">
        <v>156.78</v>
      </c>
      <c r="D28" s="1">
        <v>159.61</v>
      </c>
      <c r="E28" s="1">
        <v>2.83</v>
      </c>
      <c r="F28" s="1">
        <v>0.0</v>
      </c>
      <c r="G28" s="1">
        <v>2.83</v>
      </c>
      <c r="H28" s="1">
        <v>168.0</v>
      </c>
      <c r="I28" s="1">
        <v>59.37</v>
      </c>
      <c r="J28" s="1">
        <v>59.4</v>
      </c>
      <c r="K28" s="1" t="s">
        <v>44</v>
      </c>
      <c r="L28" s="1">
        <v>84.0</v>
      </c>
      <c r="M28" s="1">
        <v>84.0</v>
      </c>
    </row>
    <row r="29">
      <c r="A29" s="1" t="s">
        <v>41</v>
      </c>
      <c r="B29" s="1" t="s">
        <v>42</v>
      </c>
      <c r="C29" s="1">
        <v>159.81</v>
      </c>
      <c r="D29" s="1">
        <v>162.64</v>
      </c>
      <c r="E29" s="1">
        <v>2.83</v>
      </c>
      <c r="F29" s="1">
        <v>0.0</v>
      </c>
      <c r="G29" s="1">
        <v>2.83</v>
      </c>
      <c r="H29" s="1">
        <v>168.0</v>
      </c>
      <c r="I29" s="1">
        <v>59.4</v>
      </c>
      <c r="J29" s="1">
        <v>59.42</v>
      </c>
      <c r="K29" s="1" t="s">
        <v>44</v>
      </c>
      <c r="L29" s="1">
        <v>84.0</v>
      </c>
      <c r="M29" s="1">
        <v>84.0</v>
      </c>
    </row>
    <row r="30">
      <c r="A30" s="1" t="s">
        <v>41</v>
      </c>
      <c r="B30" s="1" t="s">
        <v>42</v>
      </c>
      <c r="C30" s="1">
        <v>162.77</v>
      </c>
      <c r="D30" s="1">
        <v>168.64</v>
      </c>
      <c r="E30" s="1">
        <v>5.88</v>
      </c>
      <c r="F30" s="1">
        <v>0.0</v>
      </c>
      <c r="G30" s="1">
        <v>5.88</v>
      </c>
      <c r="H30" s="1">
        <v>160.0</v>
      </c>
      <c r="I30" s="1">
        <v>27.22</v>
      </c>
      <c r="J30" s="1">
        <v>27.22</v>
      </c>
      <c r="K30" s="1" t="s">
        <v>43</v>
      </c>
      <c r="L30" s="1">
        <v>-160.0</v>
      </c>
      <c r="M30" s="1">
        <v>0.0</v>
      </c>
    </row>
    <row r="31">
      <c r="A31" s="1" t="s">
        <v>41</v>
      </c>
      <c r="B31" s="1" t="s">
        <v>42</v>
      </c>
      <c r="C31" s="1">
        <v>169.09</v>
      </c>
      <c r="D31" s="1">
        <v>177.19</v>
      </c>
      <c r="E31" s="1">
        <v>8.1</v>
      </c>
      <c r="F31" s="1">
        <v>0.0</v>
      </c>
      <c r="G31" s="1">
        <v>8.1</v>
      </c>
      <c r="H31" s="1">
        <v>160.0</v>
      </c>
      <c r="I31" s="1">
        <v>19.76</v>
      </c>
      <c r="J31" s="1">
        <v>19.76</v>
      </c>
      <c r="K31" s="1" t="s">
        <v>43</v>
      </c>
      <c r="L31" s="1">
        <v>-160.0</v>
      </c>
      <c r="M31" s="1">
        <v>0.0</v>
      </c>
    </row>
    <row r="32">
      <c r="A32" s="1" t="s">
        <v>41</v>
      </c>
      <c r="B32" s="1" t="s">
        <v>42</v>
      </c>
      <c r="C32" s="1">
        <v>177.62</v>
      </c>
      <c r="D32" s="1">
        <v>187.38</v>
      </c>
      <c r="E32" s="1">
        <v>9.76</v>
      </c>
      <c r="F32" s="1">
        <v>0.0</v>
      </c>
      <c r="G32" s="1">
        <v>9.76</v>
      </c>
      <c r="H32" s="1">
        <v>160.0</v>
      </c>
      <c r="I32" s="1">
        <v>16.4</v>
      </c>
      <c r="J32" s="1">
        <v>16.4</v>
      </c>
      <c r="K32" s="1" t="s">
        <v>43</v>
      </c>
      <c r="L32" s="1">
        <v>-160.0</v>
      </c>
      <c r="M32" s="1">
        <v>0.0</v>
      </c>
    </row>
    <row r="33">
      <c r="A33" s="1" t="s">
        <v>41</v>
      </c>
      <c r="B33" s="1" t="s">
        <v>42</v>
      </c>
      <c r="C33" s="1">
        <v>187.57</v>
      </c>
      <c r="D33" s="1">
        <v>197.47</v>
      </c>
      <c r="E33" s="1">
        <v>9.9</v>
      </c>
      <c r="F33" s="1">
        <v>0.0</v>
      </c>
      <c r="G33" s="1">
        <v>9.9</v>
      </c>
      <c r="H33" s="1">
        <v>160.0</v>
      </c>
      <c r="I33" s="1">
        <v>16.17</v>
      </c>
      <c r="J33" s="1">
        <v>16.17</v>
      </c>
      <c r="K33" s="1" t="s">
        <v>43</v>
      </c>
      <c r="L33" s="1">
        <v>-160.0</v>
      </c>
      <c r="M33" s="1">
        <v>0.0</v>
      </c>
    </row>
    <row r="34">
      <c r="A34" s="1" t="s">
        <v>41</v>
      </c>
      <c r="B34" s="1" t="s">
        <v>42</v>
      </c>
      <c r="C34" s="1">
        <v>197.54</v>
      </c>
      <c r="D34" s="1">
        <v>205.41</v>
      </c>
      <c r="E34" s="1">
        <v>7.87</v>
      </c>
      <c r="F34" s="1">
        <v>0.0</v>
      </c>
      <c r="G34" s="1">
        <v>7.87</v>
      </c>
      <c r="H34" s="1">
        <v>160.0</v>
      </c>
      <c r="I34" s="1">
        <v>20.33</v>
      </c>
      <c r="J34" s="1">
        <v>20.33</v>
      </c>
      <c r="K34" s="1" t="s">
        <v>43</v>
      </c>
      <c r="L34" s="1">
        <v>-160.0</v>
      </c>
      <c r="M34" s="1">
        <v>0.0</v>
      </c>
    </row>
    <row r="35">
      <c r="A35" s="1" t="s">
        <v>41</v>
      </c>
      <c r="B35" s="1" t="s">
        <v>42</v>
      </c>
      <c r="C35" s="1">
        <v>205.47</v>
      </c>
      <c r="D35" s="1">
        <v>212.87</v>
      </c>
      <c r="E35" s="1">
        <v>7.4</v>
      </c>
      <c r="F35" s="1">
        <v>0.0</v>
      </c>
      <c r="G35" s="1">
        <v>7.4</v>
      </c>
      <c r="H35" s="1">
        <v>160.0</v>
      </c>
      <c r="I35" s="1">
        <v>21.63</v>
      </c>
      <c r="J35" s="1">
        <v>21.63</v>
      </c>
      <c r="K35" s="1" t="s">
        <v>43</v>
      </c>
      <c r="L35" s="1">
        <v>-160.0</v>
      </c>
      <c r="M35" s="1">
        <v>0.0</v>
      </c>
    </row>
    <row r="36">
      <c r="A36" s="1" t="s">
        <v>41</v>
      </c>
      <c r="B36" s="1" t="s">
        <v>42</v>
      </c>
      <c r="C36" s="1">
        <v>213.06</v>
      </c>
      <c r="D36" s="1">
        <v>221.81</v>
      </c>
      <c r="E36" s="1">
        <v>8.75</v>
      </c>
      <c r="F36" s="1">
        <v>0.0</v>
      </c>
      <c r="G36" s="1">
        <v>8.75</v>
      </c>
      <c r="H36" s="1">
        <v>160.0</v>
      </c>
      <c r="I36" s="1">
        <v>18.29</v>
      </c>
      <c r="J36" s="1">
        <v>18.29</v>
      </c>
      <c r="K36" s="1" t="s">
        <v>43</v>
      </c>
      <c r="L36" s="1">
        <v>-160.0</v>
      </c>
      <c r="M36" s="1">
        <v>0.0</v>
      </c>
    </row>
    <row r="37">
      <c r="A37" s="1" t="s">
        <v>41</v>
      </c>
      <c r="B37" s="1" t="s">
        <v>42</v>
      </c>
      <c r="C37" s="1">
        <v>221.84</v>
      </c>
      <c r="D37" s="1">
        <v>228.3</v>
      </c>
      <c r="E37" s="1">
        <v>6.46</v>
      </c>
      <c r="F37" s="1">
        <v>0.0</v>
      </c>
      <c r="G37" s="1">
        <v>6.46</v>
      </c>
      <c r="H37" s="1">
        <v>160.0</v>
      </c>
      <c r="I37" s="1">
        <v>24.75</v>
      </c>
      <c r="J37" s="1">
        <v>24.75</v>
      </c>
      <c r="K37" s="1" t="s">
        <v>43</v>
      </c>
      <c r="L37" s="1">
        <v>-160.0</v>
      </c>
      <c r="M37" s="1">
        <v>0.0</v>
      </c>
    </row>
    <row r="38">
      <c r="A38" s="1" t="s">
        <v>41</v>
      </c>
      <c r="B38" s="1" t="s">
        <v>42</v>
      </c>
      <c r="C38" s="1">
        <v>228.4</v>
      </c>
      <c r="D38" s="1">
        <v>230.45</v>
      </c>
      <c r="E38" s="1">
        <v>2.05</v>
      </c>
      <c r="F38" s="1">
        <v>0.0</v>
      </c>
      <c r="G38" s="1">
        <v>2.05</v>
      </c>
      <c r="H38" s="1">
        <v>168.0</v>
      </c>
      <c r="I38" s="1">
        <v>81.92</v>
      </c>
      <c r="J38" s="1">
        <v>81.98</v>
      </c>
      <c r="K38" s="1" t="s">
        <v>44</v>
      </c>
      <c r="L38" s="1">
        <v>84.0</v>
      </c>
      <c r="M38" s="1">
        <v>84.0</v>
      </c>
    </row>
    <row r="39">
      <c r="A39" s="1" t="s">
        <v>41</v>
      </c>
      <c r="B39" s="1" t="s">
        <v>42</v>
      </c>
      <c r="C39" s="1">
        <v>231.05</v>
      </c>
      <c r="D39" s="1">
        <v>233.79</v>
      </c>
      <c r="E39" s="1">
        <v>2.74</v>
      </c>
      <c r="F39" s="1">
        <v>0.0</v>
      </c>
      <c r="G39" s="1">
        <v>2.74</v>
      </c>
      <c r="H39" s="1">
        <v>168.0</v>
      </c>
      <c r="I39" s="1">
        <v>61.28</v>
      </c>
      <c r="J39" s="1">
        <v>61.32</v>
      </c>
      <c r="K39" s="1" t="s">
        <v>44</v>
      </c>
      <c r="L39" s="1">
        <v>84.0</v>
      </c>
      <c r="M39" s="1">
        <v>84.0</v>
      </c>
    </row>
    <row r="40">
      <c r="A40" s="1" t="s">
        <v>41</v>
      </c>
      <c r="B40" s="1" t="s">
        <v>42</v>
      </c>
      <c r="C40" s="1">
        <v>234.69</v>
      </c>
      <c r="D40" s="1">
        <v>237.32</v>
      </c>
      <c r="E40" s="1">
        <v>2.63</v>
      </c>
      <c r="F40" s="1">
        <v>0.0</v>
      </c>
      <c r="G40" s="1">
        <v>2.63</v>
      </c>
      <c r="H40" s="1">
        <v>168.0</v>
      </c>
      <c r="I40" s="1">
        <v>63.81</v>
      </c>
      <c r="J40" s="1">
        <v>63.85</v>
      </c>
      <c r="K40" s="1" t="s">
        <v>44</v>
      </c>
      <c r="L40" s="1">
        <v>84.0</v>
      </c>
      <c r="M40" s="1">
        <v>84.0</v>
      </c>
    </row>
    <row r="41">
      <c r="A41" s="1" t="s">
        <v>41</v>
      </c>
      <c r="B41" s="1" t="s">
        <v>42</v>
      </c>
      <c r="C41" s="1">
        <v>237.54</v>
      </c>
      <c r="D41" s="1">
        <v>240.65</v>
      </c>
      <c r="E41" s="1">
        <v>3.1</v>
      </c>
      <c r="F41" s="1">
        <v>0.0</v>
      </c>
      <c r="G41" s="1">
        <v>3.1</v>
      </c>
      <c r="H41" s="1">
        <v>168.0</v>
      </c>
      <c r="I41" s="1">
        <v>54.12</v>
      </c>
      <c r="J41" s="1">
        <v>54.15</v>
      </c>
      <c r="K41" s="1" t="s">
        <v>44</v>
      </c>
      <c r="L41" s="1">
        <v>84.0</v>
      </c>
      <c r="M41" s="1">
        <v>84.0</v>
      </c>
    </row>
    <row r="42">
      <c r="A42" s="1" t="s">
        <v>41</v>
      </c>
      <c r="B42" s="1" t="s">
        <v>42</v>
      </c>
      <c r="C42" s="1">
        <v>240.84</v>
      </c>
      <c r="D42" s="1">
        <v>243.4</v>
      </c>
      <c r="E42" s="1">
        <v>2.56</v>
      </c>
      <c r="F42" s="1">
        <v>0.0</v>
      </c>
      <c r="G42" s="1">
        <v>2.56</v>
      </c>
      <c r="H42" s="1">
        <v>168.0</v>
      </c>
      <c r="I42" s="1">
        <v>65.52</v>
      </c>
      <c r="J42" s="1">
        <v>65.59</v>
      </c>
      <c r="K42" s="1" t="s">
        <v>44</v>
      </c>
      <c r="L42" s="1">
        <v>84.0</v>
      </c>
      <c r="M42" s="1">
        <v>84.0</v>
      </c>
    </row>
    <row r="43">
      <c r="A43" s="1" t="s">
        <v>41</v>
      </c>
      <c r="B43" s="1" t="s">
        <v>42</v>
      </c>
      <c r="C43" s="1">
        <v>243.81</v>
      </c>
      <c r="D43" s="1">
        <v>245.71</v>
      </c>
      <c r="E43" s="1">
        <v>1.89</v>
      </c>
      <c r="F43" s="1">
        <v>0.0</v>
      </c>
      <c r="G43" s="1">
        <v>1.89</v>
      </c>
      <c r="H43" s="1">
        <v>168.0</v>
      </c>
      <c r="I43" s="1">
        <v>88.68</v>
      </c>
      <c r="J43" s="1">
        <v>88.73</v>
      </c>
      <c r="K43" s="1" t="s">
        <v>44</v>
      </c>
      <c r="L43" s="1">
        <v>84.0</v>
      </c>
      <c r="M43" s="1">
        <v>84.0</v>
      </c>
    </row>
    <row r="44">
      <c r="A44" s="1" t="s">
        <v>41</v>
      </c>
      <c r="B44" s="1" t="s">
        <v>42</v>
      </c>
      <c r="C44" s="1">
        <v>245.88</v>
      </c>
      <c r="D44" s="1">
        <v>254.6</v>
      </c>
      <c r="E44" s="1">
        <v>8.72</v>
      </c>
      <c r="F44" s="1">
        <v>0.0</v>
      </c>
      <c r="G44" s="1">
        <v>8.72</v>
      </c>
      <c r="H44" s="1">
        <v>160.0</v>
      </c>
      <c r="I44" s="1">
        <v>18.35</v>
      </c>
      <c r="J44" s="1">
        <v>18.35</v>
      </c>
      <c r="K44" s="1" t="s">
        <v>43</v>
      </c>
      <c r="L44" s="1">
        <v>-160.0</v>
      </c>
      <c r="M44" s="1">
        <v>0.0</v>
      </c>
    </row>
    <row r="45">
      <c r="A45" s="1" t="s">
        <v>41</v>
      </c>
      <c r="B45" s="1" t="s">
        <v>42</v>
      </c>
      <c r="C45" s="1">
        <v>254.62</v>
      </c>
      <c r="D45" s="1">
        <v>260.41</v>
      </c>
      <c r="E45" s="1">
        <v>5.79</v>
      </c>
      <c r="F45" s="1">
        <v>0.0</v>
      </c>
      <c r="G45" s="1">
        <v>5.79</v>
      </c>
      <c r="H45" s="1">
        <v>160.0</v>
      </c>
      <c r="I45" s="1">
        <v>27.62</v>
      </c>
      <c r="J45" s="1">
        <v>27.62</v>
      </c>
      <c r="K45" s="1" t="s">
        <v>43</v>
      </c>
      <c r="L45" s="1">
        <v>-160.0</v>
      </c>
      <c r="M45" s="1">
        <v>0.0</v>
      </c>
    </row>
    <row r="46">
      <c r="A46" s="1" t="s">
        <v>41</v>
      </c>
      <c r="B46" s="1" t="s">
        <v>42</v>
      </c>
      <c r="C46" s="1">
        <v>260.44</v>
      </c>
      <c r="D46" s="1">
        <v>269.59</v>
      </c>
      <c r="E46" s="1">
        <v>9.15</v>
      </c>
      <c r="F46" s="1">
        <v>0.0</v>
      </c>
      <c r="G46" s="1">
        <v>9.15</v>
      </c>
      <c r="H46" s="1">
        <v>160.0</v>
      </c>
      <c r="I46" s="1">
        <v>17.49</v>
      </c>
      <c r="J46" s="1">
        <v>17.49</v>
      </c>
      <c r="K46" s="1" t="s">
        <v>43</v>
      </c>
      <c r="L46" s="1">
        <v>-160.0</v>
      </c>
      <c r="M46" s="1">
        <v>0.0</v>
      </c>
    </row>
    <row r="47">
      <c r="A47" s="1" t="s">
        <v>41</v>
      </c>
      <c r="B47" s="1" t="s">
        <v>42</v>
      </c>
      <c r="C47" s="1">
        <v>269.67</v>
      </c>
      <c r="D47" s="1">
        <v>275.91</v>
      </c>
      <c r="E47" s="1">
        <v>6.24</v>
      </c>
      <c r="F47" s="1">
        <v>0.0</v>
      </c>
      <c r="G47" s="1">
        <v>6.24</v>
      </c>
      <c r="H47" s="1">
        <v>160.0</v>
      </c>
      <c r="I47" s="1">
        <v>25.66</v>
      </c>
      <c r="J47" s="1">
        <v>25.66</v>
      </c>
      <c r="K47" s="1" t="s">
        <v>43</v>
      </c>
      <c r="L47" s="1">
        <v>-160.0</v>
      </c>
      <c r="M47" s="1">
        <v>0.0</v>
      </c>
    </row>
    <row r="48">
      <c r="A48" s="1" t="s">
        <v>41</v>
      </c>
      <c r="B48" s="1" t="s">
        <v>42</v>
      </c>
      <c r="C48" s="1">
        <v>275.94</v>
      </c>
      <c r="D48" s="1">
        <v>284.82</v>
      </c>
      <c r="E48" s="1">
        <v>8.88</v>
      </c>
      <c r="F48" s="1">
        <v>0.0</v>
      </c>
      <c r="G48" s="1">
        <v>8.88</v>
      </c>
      <c r="H48" s="1">
        <v>160.0</v>
      </c>
      <c r="I48" s="1">
        <v>18.01</v>
      </c>
      <c r="J48" s="1">
        <v>18.01</v>
      </c>
      <c r="K48" s="1" t="s">
        <v>43</v>
      </c>
      <c r="L48" s="1">
        <v>-160.0</v>
      </c>
      <c r="M48" s="1">
        <v>0.0</v>
      </c>
    </row>
    <row r="49">
      <c r="A49" s="1" t="s">
        <v>41</v>
      </c>
      <c r="B49" s="1" t="s">
        <v>42</v>
      </c>
      <c r="C49" s="1">
        <v>284.84</v>
      </c>
      <c r="D49" s="1">
        <v>294.32</v>
      </c>
      <c r="E49" s="1">
        <v>9.48</v>
      </c>
      <c r="F49" s="1">
        <v>0.0</v>
      </c>
      <c r="G49" s="1">
        <v>9.48</v>
      </c>
      <c r="H49" s="1">
        <v>160.0</v>
      </c>
      <c r="I49" s="1">
        <v>16.88</v>
      </c>
      <c r="J49" s="1">
        <v>16.88</v>
      </c>
      <c r="K49" s="1" t="s">
        <v>43</v>
      </c>
      <c r="L49" s="1">
        <v>-160.0</v>
      </c>
      <c r="M49" s="1">
        <v>0.0</v>
      </c>
    </row>
    <row r="50">
      <c r="A50" s="1" t="s">
        <v>41</v>
      </c>
      <c r="B50" s="1" t="s">
        <v>42</v>
      </c>
      <c r="C50" s="1">
        <v>294.43</v>
      </c>
      <c r="D50" s="1">
        <v>302.74</v>
      </c>
      <c r="E50" s="1">
        <v>8.31</v>
      </c>
      <c r="F50" s="1">
        <v>0.0</v>
      </c>
      <c r="G50" s="1">
        <v>8.31</v>
      </c>
      <c r="H50" s="1">
        <v>160.0</v>
      </c>
      <c r="I50" s="1">
        <v>19.25</v>
      </c>
      <c r="J50" s="1">
        <v>19.25</v>
      </c>
      <c r="K50" s="1" t="s">
        <v>43</v>
      </c>
      <c r="L50" s="1">
        <v>-160.0</v>
      </c>
      <c r="M50" s="1">
        <v>0.0</v>
      </c>
    </row>
    <row r="51">
      <c r="A51" s="1" t="s">
        <v>41</v>
      </c>
      <c r="B51" s="1" t="s">
        <v>42</v>
      </c>
      <c r="C51" s="1">
        <v>302.82</v>
      </c>
      <c r="D51" s="1">
        <v>313.95</v>
      </c>
      <c r="E51" s="1">
        <v>11.13</v>
      </c>
      <c r="F51" s="1">
        <v>0.0</v>
      </c>
      <c r="G51" s="1">
        <v>11.13</v>
      </c>
      <c r="H51" s="1">
        <v>160.0</v>
      </c>
      <c r="I51" s="1">
        <v>14.37</v>
      </c>
      <c r="J51" s="1">
        <v>14.37</v>
      </c>
      <c r="K51" s="1" t="s">
        <v>43</v>
      </c>
      <c r="L51" s="1">
        <v>-160.0</v>
      </c>
      <c r="M51" s="1">
        <v>0.0</v>
      </c>
    </row>
    <row r="52">
      <c r="A52" s="1" t="s">
        <v>41</v>
      </c>
      <c r="B52" s="1" t="s">
        <v>42</v>
      </c>
      <c r="C52" s="1">
        <v>314.0</v>
      </c>
      <c r="D52" s="1">
        <v>316.28</v>
      </c>
      <c r="E52" s="1">
        <v>2.28</v>
      </c>
      <c r="F52" s="1">
        <v>0.0</v>
      </c>
      <c r="G52" s="1">
        <v>2.28</v>
      </c>
      <c r="H52" s="1">
        <v>168.0</v>
      </c>
      <c r="I52" s="1">
        <v>73.7</v>
      </c>
      <c r="J52" s="1">
        <v>73.75</v>
      </c>
      <c r="K52" s="1" t="s">
        <v>44</v>
      </c>
      <c r="L52" s="1">
        <v>84.0</v>
      </c>
      <c r="M52" s="1">
        <v>84.0</v>
      </c>
    </row>
    <row r="53">
      <c r="A53" s="1" t="s">
        <v>41</v>
      </c>
      <c r="B53" s="1" t="s">
        <v>42</v>
      </c>
      <c r="C53" s="1">
        <v>316.75</v>
      </c>
      <c r="D53" s="1">
        <v>319.3</v>
      </c>
      <c r="E53" s="1">
        <v>2.55</v>
      </c>
      <c r="F53" s="1">
        <v>0.0</v>
      </c>
      <c r="G53" s="1">
        <v>2.55</v>
      </c>
      <c r="H53" s="1">
        <v>168.0</v>
      </c>
      <c r="I53" s="1">
        <v>65.94</v>
      </c>
      <c r="J53" s="1">
        <v>65.98</v>
      </c>
      <c r="K53" s="1" t="s">
        <v>44</v>
      </c>
      <c r="L53" s="1">
        <v>84.0</v>
      </c>
      <c r="M53" s="1">
        <v>84.0</v>
      </c>
    </row>
    <row r="54">
      <c r="A54" s="1" t="s">
        <v>41</v>
      </c>
      <c r="B54" s="1" t="s">
        <v>42</v>
      </c>
      <c r="C54" s="1">
        <v>319.58</v>
      </c>
      <c r="D54" s="1">
        <v>321.92</v>
      </c>
      <c r="E54" s="1">
        <v>2.34</v>
      </c>
      <c r="F54" s="1">
        <v>0.0</v>
      </c>
      <c r="G54" s="1">
        <v>2.34</v>
      </c>
      <c r="H54" s="1">
        <v>168.0</v>
      </c>
      <c r="I54" s="1">
        <v>71.84</v>
      </c>
      <c r="J54" s="1">
        <v>71.9</v>
      </c>
      <c r="K54" s="1" t="s">
        <v>44</v>
      </c>
      <c r="L54" s="1">
        <v>84.0</v>
      </c>
      <c r="M54" s="1">
        <v>84.0</v>
      </c>
    </row>
    <row r="55">
      <c r="A55" s="1" t="s">
        <v>41</v>
      </c>
      <c r="B55" s="1" t="s">
        <v>42</v>
      </c>
      <c r="C55" s="1">
        <v>322.12</v>
      </c>
      <c r="D55" s="1">
        <v>325.07</v>
      </c>
      <c r="E55" s="1">
        <v>2.94</v>
      </c>
      <c r="F55" s="1">
        <v>0.0</v>
      </c>
      <c r="G55" s="1">
        <v>2.94</v>
      </c>
      <c r="H55" s="1">
        <v>168.0</v>
      </c>
      <c r="I55" s="1">
        <v>57.11</v>
      </c>
      <c r="J55" s="1">
        <v>57.14</v>
      </c>
      <c r="K55" s="1" t="s">
        <v>44</v>
      </c>
      <c r="L55" s="1">
        <v>84.0</v>
      </c>
      <c r="M55" s="1">
        <v>84.0</v>
      </c>
    </row>
    <row r="56">
      <c r="A56" s="1" t="s">
        <v>41</v>
      </c>
      <c r="B56" s="1" t="s">
        <v>42</v>
      </c>
      <c r="C56" s="1">
        <v>325.39</v>
      </c>
      <c r="D56" s="1">
        <v>327.91</v>
      </c>
      <c r="E56" s="1">
        <v>2.52</v>
      </c>
      <c r="F56" s="1">
        <v>0.0</v>
      </c>
      <c r="G56" s="1">
        <v>2.52</v>
      </c>
      <c r="H56" s="1">
        <v>168.0</v>
      </c>
      <c r="I56" s="1">
        <v>66.54</v>
      </c>
      <c r="J56" s="1">
        <v>66.58</v>
      </c>
      <c r="K56" s="1" t="s">
        <v>44</v>
      </c>
      <c r="L56" s="1">
        <v>84.0</v>
      </c>
      <c r="M56" s="1">
        <v>84.0</v>
      </c>
    </row>
    <row r="57">
      <c r="A57" s="1" t="s">
        <v>41</v>
      </c>
      <c r="B57" s="1" t="s">
        <v>42</v>
      </c>
      <c r="C57" s="1">
        <v>328.16</v>
      </c>
      <c r="D57" s="1">
        <v>330.67</v>
      </c>
      <c r="E57" s="1">
        <v>2.51</v>
      </c>
      <c r="F57" s="1">
        <v>0.0</v>
      </c>
      <c r="G57" s="1">
        <v>2.51</v>
      </c>
      <c r="H57" s="1">
        <v>168.0</v>
      </c>
      <c r="I57" s="1">
        <v>66.87</v>
      </c>
      <c r="J57" s="1">
        <v>66.92</v>
      </c>
      <c r="K57" s="1" t="s">
        <v>44</v>
      </c>
      <c r="L57" s="1">
        <v>84.0</v>
      </c>
      <c r="M57" s="1">
        <v>84.0</v>
      </c>
    </row>
    <row r="58">
      <c r="A58" s="1" t="s">
        <v>41</v>
      </c>
      <c r="B58" s="1" t="s">
        <v>42</v>
      </c>
      <c r="C58" s="1">
        <v>330.89</v>
      </c>
      <c r="D58" s="1">
        <v>338.69</v>
      </c>
      <c r="E58" s="1">
        <v>7.8</v>
      </c>
      <c r="F58" s="1">
        <v>0.0</v>
      </c>
      <c r="G58" s="1">
        <v>7.8</v>
      </c>
      <c r="H58" s="1">
        <v>160.0</v>
      </c>
      <c r="I58" s="1">
        <v>20.51</v>
      </c>
      <c r="J58" s="1">
        <v>20.51</v>
      </c>
      <c r="K58" s="1" t="s">
        <v>43</v>
      </c>
      <c r="L58" s="1">
        <v>-160.0</v>
      </c>
      <c r="M58" s="1">
        <v>0.0</v>
      </c>
    </row>
    <row r="59">
      <c r="A59" s="1" t="s">
        <v>41</v>
      </c>
      <c r="B59" s="1" t="s">
        <v>42</v>
      </c>
      <c r="C59" s="1">
        <v>338.97</v>
      </c>
      <c r="D59" s="1">
        <v>344.59</v>
      </c>
      <c r="E59" s="1">
        <v>5.62</v>
      </c>
      <c r="F59" s="1">
        <v>0.0</v>
      </c>
      <c r="G59" s="1">
        <v>5.62</v>
      </c>
      <c r="H59" s="1">
        <v>160.0</v>
      </c>
      <c r="I59" s="1">
        <v>28.47</v>
      </c>
      <c r="J59" s="1">
        <v>28.47</v>
      </c>
      <c r="K59" s="1" t="s">
        <v>43</v>
      </c>
      <c r="L59" s="1">
        <v>-160.0</v>
      </c>
      <c r="M59" s="1">
        <v>0.0</v>
      </c>
    </row>
    <row r="60">
      <c r="A60" s="1" t="s">
        <v>41</v>
      </c>
      <c r="B60" s="1" t="s">
        <v>42</v>
      </c>
      <c r="C60" s="1">
        <v>344.72</v>
      </c>
      <c r="D60" s="1">
        <v>352.33</v>
      </c>
      <c r="E60" s="1">
        <v>7.61</v>
      </c>
      <c r="F60" s="1">
        <v>0.0</v>
      </c>
      <c r="G60" s="1">
        <v>7.61</v>
      </c>
      <c r="H60" s="1">
        <v>160.0</v>
      </c>
      <c r="I60" s="1">
        <v>21.01</v>
      </c>
      <c r="J60" s="1">
        <v>21.01</v>
      </c>
      <c r="K60" s="1" t="s">
        <v>43</v>
      </c>
      <c r="L60" s="1">
        <v>-160.0</v>
      </c>
      <c r="M60" s="1">
        <v>0.0</v>
      </c>
    </row>
    <row r="61">
      <c r="A61" s="1" t="s">
        <v>41</v>
      </c>
      <c r="B61" s="1" t="s">
        <v>42</v>
      </c>
      <c r="C61" s="1">
        <v>352.37</v>
      </c>
      <c r="D61" s="1">
        <v>361.84</v>
      </c>
      <c r="E61" s="1">
        <v>9.47</v>
      </c>
      <c r="F61" s="1">
        <v>0.0</v>
      </c>
      <c r="G61" s="1">
        <v>9.47</v>
      </c>
      <c r="H61" s="1">
        <v>160.0</v>
      </c>
      <c r="I61" s="1">
        <v>16.89</v>
      </c>
      <c r="J61" s="1">
        <v>16.89</v>
      </c>
      <c r="K61" s="1" t="s">
        <v>43</v>
      </c>
      <c r="L61" s="1">
        <v>-160.0</v>
      </c>
      <c r="M61" s="1">
        <v>0.0</v>
      </c>
    </row>
    <row r="62">
      <c r="A62" s="1" t="s">
        <v>41</v>
      </c>
      <c r="B62" s="1" t="s">
        <v>42</v>
      </c>
      <c r="C62" s="1">
        <v>362.08</v>
      </c>
      <c r="D62" s="1">
        <v>371.05</v>
      </c>
      <c r="E62" s="1">
        <v>8.97</v>
      </c>
      <c r="F62" s="1">
        <v>0.0</v>
      </c>
      <c r="G62" s="1">
        <v>8.97</v>
      </c>
      <c r="H62" s="1">
        <v>160.0</v>
      </c>
      <c r="I62" s="1">
        <v>17.83</v>
      </c>
      <c r="J62" s="1">
        <v>17.83</v>
      </c>
      <c r="K62" s="1" t="s">
        <v>43</v>
      </c>
      <c r="L62" s="1">
        <v>-160.0</v>
      </c>
      <c r="M62" s="1">
        <v>0.0</v>
      </c>
    </row>
    <row r="63">
      <c r="A63" s="1" t="s">
        <v>41</v>
      </c>
      <c r="B63" s="1" t="s">
        <v>42</v>
      </c>
      <c r="C63" s="1">
        <v>371.21</v>
      </c>
      <c r="D63" s="1">
        <v>378.87</v>
      </c>
      <c r="E63" s="1">
        <v>7.65</v>
      </c>
      <c r="F63" s="1">
        <v>0.0</v>
      </c>
      <c r="G63" s="1">
        <v>7.65</v>
      </c>
      <c r="H63" s="1">
        <v>160.0</v>
      </c>
      <c r="I63" s="1">
        <v>20.91</v>
      </c>
      <c r="J63" s="1">
        <v>20.91</v>
      </c>
      <c r="K63" s="1" t="s">
        <v>43</v>
      </c>
      <c r="L63" s="1">
        <v>-160.0</v>
      </c>
      <c r="M63" s="1">
        <v>0.0</v>
      </c>
    </row>
    <row r="64">
      <c r="A64" s="1" t="s">
        <v>41</v>
      </c>
      <c r="B64" s="1" t="s">
        <v>42</v>
      </c>
      <c r="C64" s="1">
        <v>379.04</v>
      </c>
      <c r="D64" s="1">
        <v>382.68</v>
      </c>
      <c r="E64" s="1">
        <v>3.65</v>
      </c>
      <c r="F64" s="1">
        <v>0.0</v>
      </c>
      <c r="G64" s="1">
        <v>3.65</v>
      </c>
      <c r="H64" s="1">
        <v>160.0</v>
      </c>
      <c r="I64" s="1">
        <v>43.89</v>
      </c>
      <c r="J64" s="1">
        <v>43.89</v>
      </c>
      <c r="K64" s="1" t="s">
        <v>43</v>
      </c>
      <c r="L64" s="1">
        <v>-160.0</v>
      </c>
      <c r="M64" s="1">
        <v>0.0</v>
      </c>
    </row>
    <row r="65">
      <c r="A65" s="1" t="s">
        <v>41</v>
      </c>
      <c r="B65" s="1" t="s">
        <v>42</v>
      </c>
      <c r="C65" s="1">
        <v>382.82</v>
      </c>
      <c r="D65" s="1">
        <v>388.15</v>
      </c>
      <c r="E65" s="1">
        <v>5.33</v>
      </c>
      <c r="F65" s="1">
        <v>0.0</v>
      </c>
      <c r="G65" s="1">
        <v>5.33</v>
      </c>
      <c r="H65" s="1">
        <v>160.0</v>
      </c>
      <c r="I65" s="1">
        <v>30.01</v>
      </c>
      <c r="J65" s="1">
        <v>30.01</v>
      </c>
      <c r="K65" s="1" t="s">
        <v>43</v>
      </c>
      <c r="L65" s="1">
        <v>-160.0</v>
      </c>
      <c r="M65" s="1">
        <v>0.0</v>
      </c>
    </row>
    <row r="66">
      <c r="A66" s="1" t="s">
        <v>41</v>
      </c>
      <c r="B66" s="1" t="s">
        <v>42</v>
      </c>
      <c r="C66" s="1">
        <v>388.28</v>
      </c>
      <c r="D66" s="1">
        <v>390.5</v>
      </c>
      <c r="E66" s="1">
        <v>2.23</v>
      </c>
      <c r="F66" s="1">
        <v>0.0</v>
      </c>
      <c r="G66" s="1">
        <v>2.23</v>
      </c>
      <c r="H66" s="1">
        <v>168.0</v>
      </c>
      <c r="I66" s="1">
        <v>75.42</v>
      </c>
      <c r="J66" s="1">
        <v>75.48</v>
      </c>
      <c r="K66" s="1" t="s">
        <v>44</v>
      </c>
      <c r="L66" s="1">
        <v>84.0</v>
      </c>
      <c r="M66" s="1">
        <v>84.0</v>
      </c>
    </row>
    <row r="67">
      <c r="A67" s="1" t="s">
        <v>41</v>
      </c>
      <c r="B67" s="1" t="s">
        <v>42</v>
      </c>
      <c r="C67" s="1">
        <v>390.92</v>
      </c>
      <c r="D67" s="1">
        <v>393.48</v>
      </c>
      <c r="E67" s="1">
        <v>2.56</v>
      </c>
      <c r="F67" s="1">
        <v>0.0</v>
      </c>
      <c r="G67" s="1">
        <v>2.56</v>
      </c>
      <c r="H67" s="1">
        <v>168.0</v>
      </c>
      <c r="I67" s="1">
        <v>65.55</v>
      </c>
      <c r="J67" s="1">
        <v>65.59</v>
      </c>
      <c r="K67" s="1" t="s">
        <v>44</v>
      </c>
      <c r="L67" s="1">
        <v>84.0</v>
      </c>
      <c r="M67" s="1">
        <v>84.0</v>
      </c>
    </row>
    <row r="68">
      <c r="A68" s="1" t="s">
        <v>41</v>
      </c>
      <c r="B68" s="1" t="s">
        <v>42</v>
      </c>
      <c r="C68" s="1">
        <v>393.68</v>
      </c>
      <c r="D68" s="1">
        <v>397.16</v>
      </c>
      <c r="E68" s="1">
        <v>3.47</v>
      </c>
      <c r="F68" s="1">
        <v>0.0</v>
      </c>
      <c r="G68" s="1">
        <v>3.47</v>
      </c>
      <c r="H68" s="1">
        <v>168.0</v>
      </c>
      <c r="I68" s="1">
        <v>48.35</v>
      </c>
      <c r="J68" s="1">
        <v>48.36</v>
      </c>
      <c r="K68" s="1" t="s">
        <v>44</v>
      </c>
      <c r="L68" s="1">
        <v>84.0</v>
      </c>
      <c r="M68" s="1">
        <v>84.0</v>
      </c>
    </row>
    <row r="69">
      <c r="A69" s="1" t="s">
        <v>41</v>
      </c>
      <c r="B69" s="1" t="s">
        <v>42</v>
      </c>
      <c r="C69" s="1">
        <v>397.37</v>
      </c>
      <c r="D69" s="1">
        <v>399.85</v>
      </c>
      <c r="E69" s="1">
        <v>2.48</v>
      </c>
      <c r="F69" s="1">
        <v>0.0</v>
      </c>
      <c r="G69" s="1">
        <v>2.48</v>
      </c>
      <c r="H69" s="1">
        <v>168.0</v>
      </c>
      <c r="I69" s="1">
        <v>67.75</v>
      </c>
      <c r="J69" s="1">
        <v>67.79</v>
      </c>
      <c r="K69" s="1" t="s">
        <v>44</v>
      </c>
      <c r="L69" s="1">
        <v>84.0</v>
      </c>
      <c r="M69" s="1">
        <v>84.0</v>
      </c>
    </row>
    <row r="70">
      <c r="A70" s="1" t="s">
        <v>41</v>
      </c>
      <c r="B70" s="1" t="s">
        <v>42</v>
      </c>
      <c r="C70" s="1">
        <v>400.0</v>
      </c>
      <c r="D70" s="1">
        <v>402.82</v>
      </c>
      <c r="E70" s="1">
        <v>2.82</v>
      </c>
      <c r="F70" s="1">
        <v>0.0</v>
      </c>
      <c r="G70" s="1">
        <v>2.82</v>
      </c>
      <c r="H70" s="1">
        <v>168.0</v>
      </c>
      <c r="I70" s="1">
        <v>59.57</v>
      </c>
      <c r="J70" s="1">
        <v>59.61</v>
      </c>
      <c r="K70" s="1" t="s">
        <v>44</v>
      </c>
      <c r="L70" s="1">
        <v>84.0</v>
      </c>
      <c r="M70" s="1">
        <v>84.0</v>
      </c>
    </row>
    <row r="71">
      <c r="A71" s="1" t="s">
        <v>41</v>
      </c>
      <c r="B71" s="1" t="s">
        <v>42</v>
      </c>
      <c r="C71" s="1">
        <v>403.04</v>
      </c>
      <c r="D71" s="1">
        <v>406.02</v>
      </c>
      <c r="E71" s="1">
        <v>2.98</v>
      </c>
      <c r="F71" s="1">
        <v>0.0</v>
      </c>
      <c r="G71" s="1">
        <v>2.98</v>
      </c>
      <c r="H71" s="1">
        <v>168.0</v>
      </c>
      <c r="I71" s="1">
        <v>56.39</v>
      </c>
      <c r="J71" s="1">
        <v>56.43</v>
      </c>
      <c r="K71" s="1" t="s">
        <v>44</v>
      </c>
      <c r="L71" s="1">
        <v>84.0</v>
      </c>
      <c r="M71" s="1">
        <v>84.0</v>
      </c>
    </row>
    <row r="72">
      <c r="A72" s="1" t="s">
        <v>41</v>
      </c>
      <c r="B72" s="1" t="s">
        <v>42</v>
      </c>
      <c r="C72" s="1">
        <v>406.23</v>
      </c>
      <c r="D72" s="1">
        <v>415.49</v>
      </c>
      <c r="E72" s="1">
        <v>9.25</v>
      </c>
      <c r="F72" s="1">
        <v>0.0</v>
      </c>
      <c r="G72" s="1">
        <v>9.25</v>
      </c>
      <c r="H72" s="1">
        <v>160.0</v>
      </c>
      <c r="I72" s="1">
        <v>17.29</v>
      </c>
      <c r="J72" s="1">
        <v>17.29</v>
      </c>
      <c r="K72" s="1" t="s">
        <v>43</v>
      </c>
      <c r="L72" s="1">
        <v>-160.0</v>
      </c>
      <c r="M72" s="1">
        <v>0.0</v>
      </c>
    </row>
    <row r="73">
      <c r="A73" s="1" t="s">
        <v>41</v>
      </c>
      <c r="B73" s="1" t="s">
        <v>42</v>
      </c>
      <c r="C73" s="1">
        <v>415.59</v>
      </c>
      <c r="D73" s="1">
        <v>425.41</v>
      </c>
      <c r="E73" s="1">
        <v>9.82</v>
      </c>
      <c r="F73" s="1">
        <v>0.0</v>
      </c>
      <c r="G73" s="1">
        <v>9.82</v>
      </c>
      <c r="H73" s="1">
        <v>160.0</v>
      </c>
      <c r="I73" s="1">
        <v>16.29</v>
      </c>
      <c r="J73" s="1">
        <v>16.29</v>
      </c>
      <c r="K73" s="1" t="s">
        <v>43</v>
      </c>
      <c r="L73" s="1">
        <v>-160.0</v>
      </c>
      <c r="M73" s="1">
        <v>0.0</v>
      </c>
    </row>
    <row r="74">
      <c r="A74" s="1" t="s">
        <v>41</v>
      </c>
      <c r="B74" s="1" t="s">
        <v>42</v>
      </c>
      <c r="C74" s="1">
        <v>425.47</v>
      </c>
      <c r="D74" s="1">
        <v>432.57</v>
      </c>
      <c r="E74" s="1">
        <v>7.1</v>
      </c>
      <c r="F74" s="1">
        <v>0.0</v>
      </c>
      <c r="G74" s="1">
        <v>7.1</v>
      </c>
      <c r="H74" s="1">
        <v>160.0</v>
      </c>
      <c r="I74" s="1">
        <v>22.53</v>
      </c>
      <c r="J74" s="1">
        <v>22.53</v>
      </c>
      <c r="K74" s="1" t="s">
        <v>43</v>
      </c>
      <c r="L74" s="1">
        <v>-160.0</v>
      </c>
      <c r="M74" s="1">
        <v>0.0</v>
      </c>
    </row>
    <row r="75">
      <c r="A75" s="1" t="s">
        <v>41</v>
      </c>
      <c r="B75" s="1" t="s">
        <v>42</v>
      </c>
      <c r="C75" s="1">
        <v>432.58</v>
      </c>
      <c r="D75" s="1">
        <v>440.78</v>
      </c>
      <c r="E75" s="1">
        <v>8.2</v>
      </c>
      <c r="F75" s="1">
        <v>0.0</v>
      </c>
      <c r="G75" s="1">
        <v>8.2</v>
      </c>
      <c r="H75" s="1">
        <v>160.0</v>
      </c>
      <c r="I75" s="1">
        <v>19.5</v>
      </c>
      <c r="J75" s="1">
        <v>19.5</v>
      </c>
      <c r="K75" s="1" t="s">
        <v>43</v>
      </c>
      <c r="L75" s="1">
        <v>-160.0</v>
      </c>
      <c r="M75" s="1">
        <v>0.0</v>
      </c>
    </row>
    <row r="76">
      <c r="A76" s="1" t="s">
        <v>41</v>
      </c>
      <c r="B76" s="1" t="s">
        <v>42</v>
      </c>
      <c r="C76" s="1">
        <v>440.88</v>
      </c>
      <c r="D76" s="1">
        <v>450.11</v>
      </c>
      <c r="E76" s="1">
        <v>9.23</v>
      </c>
      <c r="F76" s="1">
        <v>0.0</v>
      </c>
      <c r="G76" s="1">
        <v>9.23</v>
      </c>
      <c r="H76" s="1">
        <v>160.0</v>
      </c>
      <c r="I76" s="1">
        <v>17.33</v>
      </c>
      <c r="J76" s="1">
        <v>17.33</v>
      </c>
      <c r="K76" s="1" t="s">
        <v>43</v>
      </c>
      <c r="L76" s="1">
        <v>-160.0</v>
      </c>
      <c r="M76" s="1">
        <v>0.0</v>
      </c>
    </row>
    <row r="77">
      <c r="A77" s="1" t="s">
        <v>41</v>
      </c>
      <c r="B77" s="1" t="s">
        <v>42</v>
      </c>
      <c r="C77" s="1">
        <v>450.37</v>
      </c>
      <c r="D77" s="1">
        <v>459.47</v>
      </c>
      <c r="E77" s="1">
        <v>9.1</v>
      </c>
      <c r="F77" s="1">
        <v>0.0</v>
      </c>
      <c r="G77" s="1">
        <v>9.1</v>
      </c>
      <c r="H77" s="1">
        <v>160.0</v>
      </c>
      <c r="I77" s="1">
        <v>17.58</v>
      </c>
      <c r="J77" s="1">
        <v>17.58</v>
      </c>
      <c r="K77" s="1" t="s">
        <v>43</v>
      </c>
      <c r="L77" s="1">
        <v>-160.0</v>
      </c>
      <c r="M77" s="1">
        <v>0.0</v>
      </c>
    </row>
    <row r="78">
      <c r="A78" s="1" t="s">
        <v>41</v>
      </c>
      <c r="B78" s="1" t="s">
        <v>42</v>
      </c>
      <c r="C78" s="1">
        <v>459.55</v>
      </c>
      <c r="D78" s="1">
        <v>469.18</v>
      </c>
      <c r="E78" s="1">
        <v>9.62</v>
      </c>
      <c r="F78" s="1">
        <v>0.0</v>
      </c>
      <c r="G78" s="1">
        <v>9.62</v>
      </c>
      <c r="H78" s="1">
        <v>160.0</v>
      </c>
      <c r="I78" s="1">
        <v>16.63</v>
      </c>
      <c r="J78" s="1">
        <v>16.63</v>
      </c>
      <c r="K78" s="1" t="s">
        <v>43</v>
      </c>
      <c r="L78" s="1">
        <v>-160.0</v>
      </c>
      <c r="M78" s="1">
        <v>0.0</v>
      </c>
    </row>
    <row r="79">
      <c r="A79" s="1" t="s">
        <v>41</v>
      </c>
      <c r="B79" s="1" t="s">
        <v>42</v>
      </c>
      <c r="C79" s="1">
        <v>469.26</v>
      </c>
      <c r="D79" s="1">
        <v>476.78</v>
      </c>
      <c r="E79" s="1">
        <v>7.53</v>
      </c>
      <c r="F79" s="1">
        <v>0.0</v>
      </c>
      <c r="G79" s="1">
        <v>7.53</v>
      </c>
      <c r="H79" s="1">
        <v>160.0</v>
      </c>
      <c r="I79" s="1">
        <v>21.26</v>
      </c>
      <c r="J79" s="1">
        <v>21.26</v>
      </c>
      <c r="K79" s="1" t="s">
        <v>43</v>
      </c>
      <c r="L79" s="1">
        <v>-160.0</v>
      </c>
      <c r="M79" s="1">
        <v>0.0</v>
      </c>
    </row>
    <row r="80">
      <c r="A80" s="1" t="s">
        <v>41</v>
      </c>
      <c r="B80" s="1" t="s">
        <v>42</v>
      </c>
      <c r="C80" s="1">
        <v>476.78</v>
      </c>
      <c r="D80" s="1">
        <v>478.93</v>
      </c>
      <c r="E80" s="1">
        <v>2.15</v>
      </c>
      <c r="F80" s="1">
        <v>0.0</v>
      </c>
      <c r="G80" s="1">
        <v>2.15</v>
      </c>
      <c r="H80" s="1">
        <v>168.0</v>
      </c>
      <c r="I80" s="1">
        <v>78.26</v>
      </c>
      <c r="J80" s="1">
        <v>78.29</v>
      </c>
      <c r="K80" s="1" t="s">
        <v>44</v>
      </c>
      <c r="L80" s="1">
        <v>84.0</v>
      </c>
      <c r="M80" s="1">
        <v>84.0</v>
      </c>
    </row>
    <row r="81">
      <c r="A81" s="1" t="s">
        <v>41</v>
      </c>
      <c r="B81" s="1" t="s">
        <v>42</v>
      </c>
      <c r="C81" s="1">
        <v>478.99</v>
      </c>
      <c r="D81" s="1">
        <v>481.62</v>
      </c>
      <c r="E81" s="1">
        <v>2.62</v>
      </c>
      <c r="F81" s="1">
        <v>0.0</v>
      </c>
      <c r="G81" s="1">
        <v>2.62</v>
      </c>
      <c r="H81" s="1">
        <v>168.0</v>
      </c>
      <c r="I81" s="1">
        <v>64.1</v>
      </c>
      <c r="J81" s="1">
        <v>64.13</v>
      </c>
      <c r="K81" s="1" t="s">
        <v>44</v>
      </c>
      <c r="L81" s="1">
        <v>84.0</v>
      </c>
      <c r="M81" s="1">
        <v>84.0</v>
      </c>
    </row>
    <row r="82">
      <c r="A82" s="1" t="s">
        <v>41</v>
      </c>
      <c r="B82" s="1" t="s">
        <v>42</v>
      </c>
      <c r="C82" s="1">
        <v>481.74</v>
      </c>
      <c r="D82" s="1">
        <v>484.57</v>
      </c>
      <c r="E82" s="1">
        <v>2.83</v>
      </c>
      <c r="F82" s="1">
        <v>0.0</v>
      </c>
      <c r="G82" s="1">
        <v>2.83</v>
      </c>
      <c r="H82" s="1">
        <v>168.0</v>
      </c>
      <c r="I82" s="1">
        <v>59.43</v>
      </c>
      <c r="J82" s="1">
        <v>59.45</v>
      </c>
      <c r="K82" s="1" t="s">
        <v>44</v>
      </c>
      <c r="L82" s="1">
        <v>84.0</v>
      </c>
      <c r="M82" s="1">
        <v>84.0</v>
      </c>
    </row>
    <row r="83">
      <c r="A83" s="1" t="s">
        <v>41</v>
      </c>
      <c r="B83" s="1" t="s">
        <v>42</v>
      </c>
      <c r="C83" s="1">
        <v>484.85</v>
      </c>
      <c r="D83" s="1">
        <v>487.17</v>
      </c>
      <c r="E83" s="1">
        <v>2.32</v>
      </c>
      <c r="F83" s="1">
        <v>0.0</v>
      </c>
      <c r="G83" s="1">
        <v>2.32</v>
      </c>
      <c r="H83" s="1">
        <v>168.0</v>
      </c>
      <c r="I83" s="1">
        <v>72.38</v>
      </c>
      <c r="J83" s="1">
        <v>72.42</v>
      </c>
      <c r="K83" s="1" t="s">
        <v>44</v>
      </c>
      <c r="L83" s="1">
        <v>84.0</v>
      </c>
      <c r="M83" s="1">
        <v>84.0</v>
      </c>
    </row>
    <row r="84">
      <c r="A84" s="1" t="s">
        <v>41</v>
      </c>
      <c r="B84" s="1" t="s">
        <v>42</v>
      </c>
      <c r="C84" s="1">
        <v>487.38</v>
      </c>
      <c r="D84" s="1">
        <v>490.16</v>
      </c>
      <c r="E84" s="1">
        <v>2.79</v>
      </c>
      <c r="F84" s="1">
        <v>0.0</v>
      </c>
      <c r="G84" s="1">
        <v>2.78</v>
      </c>
      <c r="H84" s="1">
        <v>168.0</v>
      </c>
      <c r="I84" s="1">
        <v>60.31</v>
      </c>
      <c r="J84" s="1">
        <v>60.33</v>
      </c>
      <c r="K84" s="1" t="s">
        <v>44</v>
      </c>
      <c r="L84" s="1">
        <v>84.0</v>
      </c>
      <c r="M84" s="1">
        <v>84.0</v>
      </c>
    </row>
    <row r="85">
      <c r="A85" s="1" t="s">
        <v>41</v>
      </c>
      <c r="B85" s="1" t="s">
        <v>42</v>
      </c>
      <c r="C85" s="1">
        <v>490.32</v>
      </c>
      <c r="D85" s="1">
        <v>492.67</v>
      </c>
      <c r="E85" s="1">
        <v>2.36</v>
      </c>
      <c r="F85" s="1">
        <v>0.0</v>
      </c>
      <c r="G85" s="1">
        <v>2.36</v>
      </c>
      <c r="H85" s="1">
        <v>168.0</v>
      </c>
      <c r="I85" s="1">
        <v>71.25</v>
      </c>
      <c r="J85" s="1">
        <v>71.28</v>
      </c>
      <c r="K85" s="1" t="s">
        <v>44</v>
      </c>
      <c r="L85" s="1">
        <v>84.0</v>
      </c>
      <c r="M85" s="1">
        <v>84.0</v>
      </c>
    </row>
    <row r="86">
      <c r="A86" s="1" t="s">
        <v>41</v>
      </c>
      <c r="B86" s="1" t="s">
        <v>42</v>
      </c>
      <c r="C86" s="1">
        <v>493.09</v>
      </c>
      <c r="D86" s="1">
        <v>498.78</v>
      </c>
      <c r="E86" s="1">
        <v>5.69</v>
      </c>
      <c r="F86" s="1">
        <v>0.0</v>
      </c>
      <c r="G86" s="1">
        <v>5.69</v>
      </c>
      <c r="H86" s="1">
        <v>160.0</v>
      </c>
      <c r="I86" s="1">
        <v>28.11</v>
      </c>
      <c r="J86" s="1">
        <v>28.11</v>
      </c>
      <c r="K86" s="1" t="s">
        <v>43</v>
      </c>
      <c r="L86" s="1">
        <v>-160.0</v>
      </c>
      <c r="M86" s="1">
        <v>0.0</v>
      </c>
    </row>
    <row r="87">
      <c r="A87" s="1" t="s">
        <v>41</v>
      </c>
      <c r="B87" s="1" t="s">
        <v>42</v>
      </c>
      <c r="C87" s="1">
        <v>499.22</v>
      </c>
      <c r="D87" s="1">
        <v>506.23</v>
      </c>
      <c r="E87" s="1">
        <v>7.01</v>
      </c>
      <c r="F87" s="1">
        <v>0.0</v>
      </c>
      <c r="G87" s="1">
        <v>7.01</v>
      </c>
      <c r="H87" s="1">
        <v>160.0</v>
      </c>
      <c r="I87" s="1">
        <v>22.81</v>
      </c>
      <c r="J87" s="1">
        <v>22.81</v>
      </c>
      <c r="K87" s="1" t="s">
        <v>43</v>
      </c>
      <c r="L87" s="1">
        <v>-160.0</v>
      </c>
      <c r="M87" s="1">
        <v>0.0</v>
      </c>
    </row>
    <row r="88">
      <c r="A88" s="1" t="s">
        <v>41</v>
      </c>
      <c r="B88" s="1" t="s">
        <v>42</v>
      </c>
      <c r="C88" s="1">
        <v>506.26</v>
      </c>
      <c r="D88" s="1">
        <v>511.24</v>
      </c>
      <c r="E88" s="1">
        <v>4.98</v>
      </c>
      <c r="F88" s="1">
        <v>0.0</v>
      </c>
      <c r="G88" s="1">
        <v>4.98</v>
      </c>
      <c r="H88" s="1">
        <v>160.0</v>
      </c>
      <c r="I88" s="1">
        <v>32.12</v>
      </c>
      <c r="J88" s="1">
        <v>32.12</v>
      </c>
      <c r="K88" s="1" t="s">
        <v>43</v>
      </c>
      <c r="L88" s="1">
        <v>-160.0</v>
      </c>
      <c r="M88" s="1">
        <v>0.0</v>
      </c>
    </row>
    <row r="89">
      <c r="A89" s="1" t="s">
        <v>41</v>
      </c>
      <c r="B89" s="1" t="s">
        <v>42</v>
      </c>
      <c r="C89" s="1">
        <v>511.61</v>
      </c>
      <c r="D89" s="1">
        <v>521.56</v>
      </c>
      <c r="E89" s="1">
        <v>9.96</v>
      </c>
      <c r="F89" s="1">
        <v>0.0</v>
      </c>
      <c r="G89" s="1">
        <v>9.96</v>
      </c>
      <c r="H89" s="1">
        <v>160.0</v>
      </c>
      <c r="I89" s="1">
        <v>16.07</v>
      </c>
      <c r="J89" s="1">
        <v>16.07</v>
      </c>
      <c r="K89" s="1" t="s">
        <v>43</v>
      </c>
      <c r="L89" s="1">
        <v>-160.0</v>
      </c>
      <c r="M89" s="1">
        <v>0.0</v>
      </c>
    </row>
    <row r="90">
      <c r="A90" s="1" t="s">
        <v>41</v>
      </c>
      <c r="B90" s="1" t="s">
        <v>42</v>
      </c>
      <c r="C90" s="1">
        <v>521.61</v>
      </c>
      <c r="D90" s="1">
        <v>531.75</v>
      </c>
      <c r="E90" s="1">
        <v>10.14</v>
      </c>
      <c r="F90" s="1">
        <v>0.0</v>
      </c>
      <c r="G90" s="1">
        <v>10.14</v>
      </c>
      <c r="H90" s="1">
        <v>160.0</v>
      </c>
      <c r="I90" s="1">
        <v>15.78</v>
      </c>
      <c r="J90" s="1">
        <v>15.78</v>
      </c>
      <c r="K90" s="1" t="s">
        <v>43</v>
      </c>
      <c r="L90" s="1">
        <v>-160.0</v>
      </c>
      <c r="M90" s="1">
        <v>0.0</v>
      </c>
    </row>
    <row r="91">
      <c r="A91" s="1" t="s">
        <v>41</v>
      </c>
      <c r="B91" s="1" t="s">
        <v>42</v>
      </c>
      <c r="C91" s="1">
        <v>531.81</v>
      </c>
      <c r="D91" s="1">
        <v>537.16</v>
      </c>
      <c r="E91" s="1">
        <v>5.35</v>
      </c>
      <c r="F91" s="1">
        <v>0.0</v>
      </c>
      <c r="G91" s="1">
        <v>5.35</v>
      </c>
      <c r="H91" s="1">
        <v>160.0</v>
      </c>
      <c r="I91" s="1">
        <v>29.9</v>
      </c>
      <c r="J91" s="1">
        <v>29.9</v>
      </c>
      <c r="K91" s="1" t="s">
        <v>43</v>
      </c>
      <c r="L91" s="1">
        <v>-160.0</v>
      </c>
      <c r="M91" s="1">
        <v>0.0</v>
      </c>
    </row>
    <row r="92">
      <c r="A92" s="1" t="s">
        <v>41</v>
      </c>
      <c r="B92" s="1" t="s">
        <v>42</v>
      </c>
      <c r="C92" s="1">
        <v>537.2</v>
      </c>
      <c r="D92" s="1">
        <v>543.95</v>
      </c>
      <c r="E92" s="1">
        <v>6.75</v>
      </c>
      <c r="F92" s="1">
        <v>0.0</v>
      </c>
      <c r="G92" s="1">
        <v>6.75</v>
      </c>
      <c r="H92" s="1">
        <v>160.0</v>
      </c>
      <c r="I92" s="1">
        <v>23.71</v>
      </c>
      <c r="J92" s="1">
        <v>23.71</v>
      </c>
      <c r="K92" s="1" t="s">
        <v>43</v>
      </c>
      <c r="L92" s="1">
        <v>-160.0</v>
      </c>
      <c r="M92" s="1">
        <v>0.0</v>
      </c>
    </row>
    <row r="93">
      <c r="A93" s="1" t="s">
        <v>41</v>
      </c>
      <c r="B93" s="1" t="s">
        <v>42</v>
      </c>
      <c r="C93" s="1">
        <v>543.97</v>
      </c>
      <c r="D93" s="1">
        <v>551.36</v>
      </c>
      <c r="E93" s="1">
        <v>7.39</v>
      </c>
      <c r="F93" s="1">
        <v>0.0</v>
      </c>
      <c r="G93" s="1">
        <v>7.39</v>
      </c>
      <c r="H93" s="1">
        <v>160.0</v>
      </c>
      <c r="I93" s="1">
        <v>21.66</v>
      </c>
      <c r="J93" s="1">
        <v>21.66</v>
      </c>
      <c r="K93" s="1" t="s">
        <v>43</v>
      </c>
      <c r="L93" s="1">
        <v>-160.0</v>
      </c>
      <c r="M93" s="1">
        <v>0.0</v>
      </c>
    </row>
    <row r="94">
      <c r="A94" s="1" t="s">
        <v>41</v>
      </c>
      <c r="B94" s="1" t="s">
        <v>42</v>
      </c>
      <c r="C94" s="1">
        <v>551.68</v>
      </c>
      <c r="D94" s="1">
        <v>554.63</v>
      </c>
      <c r="E94" s="1">
        <v>2.94</v>
      </c>
      <c r="F94" s="1">
        <v>0.0</v>
      </c>
      <c r="G94" s="1">
        <v>2.94</v>
      </c>
      <c r="H94" s="1">
        <v>168.0</v>
      </c>
      <c r="I94" s="1">
        <v>57.05</v>
      </c>
      <c r="J94" s="1">
        <v>57.08</v>
      </c>
      <c r="K94" s="1" t="s">
        <v>44</v>
      </c>
      <c r="L94" s="1">
        <v>84.0</v>
      </c>
      <c r="M94" s="1">
        <v>84.0</v>
      </c>
    </row>
    <row r="95">
      <c r="A95" s="1" t="s">
        <v>41</v>
      </c>
      <c r="B95" s="1" t="s">
        <v>42</v>
      </c>
      <c r="C95" s="1">
        <v>555.56</v>
      </c>
      <c r="D95" s="1">
        <v>558.14</v>
      </c>
      <c r="E95" s="1">
        <v>2.58</v>
      </c>
      <c r="F95" s="1">
        <v>0.0</v>
      </c>
      <c r="G95" s="1">
        <v>2.58</v>
      </c>
      <c r="H95" s="1">
        <v>168.0</v>
      </c>
      <c r="I95" s="1">
        <v>65.18</v>
      </c>
      <c r="J95" s="1">
        <v>65.21</v>
      </c>
      <c r="K95" s="1" t="s">
        <v>44</v>
      </c>
      <c r="L95" s="1">
        <v>84.0</v>
      </c>
      <c r="M95" s="1">
        <v>84.0</v>
      </c>
    </row>
    <row r="96">
      <c r="A96" s="1" t="s">
        <v>41</v>
      </c>
      <c r="B96" s="1" t="s">
        <v>42</v>
      </c>
      <c r="C96" s="1">
        <v>558.27</v>
      </c>
      <c r="D96" s="1">
        <v>561.01</v>
      </c>
      <c r="E96" s="1">
        <v>2.74</v>
      </c>
      <c r="F96" s="1">
        <v>0.0</v>
      </c>
      <c r="G96" s="1">
        <v>2.74</v>
      </c>
      <c r="H96" s="1">
        <v>168.0</v>
      </c>
      <c r="I96" s="1">
        <v>61.36</v>
      </c>
      <c r="J96" s="1">
        <v>61.4</v>
      </c>
      <c r="K96" s="1" t="s">
        <v>44</v>
      </c>
      <c r="L96" s="1">
        <v>84.0</v>
      </c>
      <c r="M96" s="1">
        <v>84.0</v>
      </c>
    </row>
    <row r="97">
      <c r="A97" s="1" t="s">
        <v>41</v>
      </c>
      <c r="B97" s="1" t="s">
        <v>42</v>
      </c>
      <c r="C97" s="1">
        <v>561.11</v>
      </c>
      <c r="D97" s="1">
        <v>563.88</v>
      </c>
      <c r="E97" s="1">
        <v>2.77</v>
      </c>
      <c r="F97" s="1">
        <v>0.0</v>
      </c>
      <c r="G97" s="1">
        <v>2.77</v>
      </c>
      <c r="H97" s="1">
        <v>168.0</v>
      </c>
      <c r="I97" s="1">
        <v>60.67</v>
      </c>
      <c r="J97" s="1">
        <v>60.7</v>
      </c>
      <c r="K97" s="1" t="s">
        <v>44</v>
      </c>
      <c r="L97" s="1">
        <v>84.0</v>
      </c>
      <c r="M97" s="1">
        <v>84.0</v>
      </c>
    </row>
    <row r="98">
      <c r="A98" s="1" t="s">
        <v>41</v>
      </c>
      <c r="B98" s="1" t="s">
        <v>42</v>
      </c>
      <c r="C98" s="1">
        <v>564.09</v>
      </c>
      <c r="D98" s="1">
        <v>566.86</v>
      </c>
      <c r="E98" s="1">
        <v>2.78</v>
      </c>
      <c r="F98" s="1">
        <v>0.0</v>
      </c>
      <c r="G98" s="1">
        <v>2.77</v>
      </c>
      <c r="H98" s="1">
        <v>168.0</v>
      </c>
      <c r="I98" s="1">
        <v>60.52</v>
      </c>
      <c r="J98" s="1">
        <v>60.56</v>
      </c>
      <c r="K98" s="1" t="s">
        <v>44</v>
      </c>
      <c r="L98" s="1">
        <v>84.0</v>
      </c>
      <c r="M98" s="1">
        <v>84.0</v>
      </c>
    </row>
    <row r="99">
      <c r="A99" s="1" t="s">
        <v>41</v>
      </c>
      <c r="B99" s="1" t="s">
        <v>42</v>
      </c>
      <c r="C99" s="1">
        <v>567.08</v>
      </c>
      <c r="D99" s="1">
        <v>569.49</v>
      </c>
      <c r="E99" s="1">
        <v>2.4</v>
      </c>
      <c r="F99" s="1">
        <v>0.0</v>
      </c>
      <c r="G99" s="1">
        <v>2.4</v>
      </c>
      <c r="H99" s="1">
        <v>168.0</v>
      </c>
      <c r="I99" s="1">
        <v>69.99</v>
      </c>
      <c r="J99" s="1">
        <v>70.03</v>
      </c>
      <c r="K99" s="1" t="s">
        <v>44</v>
      </c>
      <c r="L99" s="1">
        <v>84.0</v>
      </c>
      <c r="M99" s="1">
        <v>84.0</v>
      </c>
    </row>
    <row r="100">
      <c r="A100" s="1" t="s">
        <v>41</v>
      </c>
      <c r="B100" s="1" t="s">
        <v>42</v>
      </c>
      <c r="C100" s="1">
        <v>569.92</v>
      </c>
      <c r="D100" s="1">
        <v>580.37</v>
      </c>
      <c r="E100" s="1">
        <v>10.45</v>
      </c>
      <c r="F100" s="1">
        <v>0.0</v>
      </c>
      <c r="G100" s="1">
        <v>10.45</v>
      </c>
      <c r="H100" s="1">
        <v>160.0</v>
      </c>
      <c r="I100" s="1">
        <v>15.31</v>
      </c>
      <c r="J100" s="1">
        <v>15.31</v>
      </c>
      <c r="K100" s="1" t="s">
        <v>43</v>
      </c>
      <c r="L100" s="1">
        <v>-160.0</v>
      </c>
      <c r="M100" s="1">
        <v>0.0</v>
      </c>
    </row>
    <row r="101">
      <c r="A101" s="1" t="s">
        <v>41</v>
      </c>
      <c r="B101" s="1" t="s">
        <v>42</v>
      </c>
      <c r="C101" s="1">
        <v>580.58</v>
      </c>
      <c r="D101" s="1">
        <v>588.67</v>
      </c>
      <c r="E101" s="1">
        <v>8.08</v>
      </c>
      <c r="F101" s="1">
        <v>0.0</v>
      </c>
      <c r="G101" s="1">
        <v>8.08</v>
      </c>
      <c r="H101" s="1">
        <v>160.0</v>
      </c>
      <c r="I101" s="1">
        <v>19.79</v>
      </c>
      <c r="J101" s="1">
        <v>19.79</v>
      </c>
      <c r="K101" s="1" t="s">
        <v>43</v>
      </c>
      <c r="L101" s="1">
        <v>-160.0</v>
      </c>
      <c r="M101" s="1">
        <v>0.0</v>
      </c>
    </row>
    <row r="130">
      <c r="A130" s="77" t="s">
        <v>53</v>
      </c>
      <c r="B130" s="3">
        <f>SUMIF(K2:K103, "epr",H2:H103)</f>
        <v>9280</v>
      </c>
    </row>
    <row r="131">
      <c r="A131" s="77" t="s">
        <v>54</v>
      </c>
      <c r="B131" s="3">
        <f>SUM(H2:H103)-B130</f>
        <v>7056</v>
      </c>
    </row>
    <row r="132">
      <c r="A132" s="77" t="s">
        <v>55</v>
      </c>
      <c r="B132" s="3">
        <f>SUM(M2:M103)</f>
        <v>3528</v>
      </c>
    </row>
    <row r="133">
      <c r="A133" s="77" t="s">
        <v>56</v>
      </c>
      <c r="B133" s="3">
        <f>B131/B132</f>
        <v>2</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1.83</v>
      </c>
      <c r="D2" s="1">
        <v>9.25</v>
      </c>
      <c r="E2" s="1">
        <v>7.42</v>
      </c>
      <c r="F2" s="1">
        <v>0.0</v>
      </c>
      <c r="G2" s="1">
        <v>7.42</v>
      </c>
      <c r="H2" s="1">
        <v>160.0</v>
      </c>
      <c r="I2" s="1">
        <v>21.57</v>
      </c>
      <c r="J2" s="1">
        <v>21.57</v>
      </c>
      <c r="K2" s="1" t="s">
        <v>43</v>
      </c>
      <c r="L2" s="1">
        <v>-160.0</v>
      </c>
      <c r="M2" s="1">
        <v>0.0</v>
      </c>
    </row>
    <row r="3">
      <c r="A3" s="1" t="s">
        <v>41</v>
      </c>
      <c r="B3" s="1" t="s">
        <v>42</v>
      </c>
      <c r="C3" s="1">
        <v>9.32</v>
      </c>
      <c r="D3" s="1">
        <v>13.76</v>
      </c>
      <c r="E3" s="1">
        <v>4.44</v>
      </c>
      <c r="F3" s="1">
        <v>0.0</v>
      </c>
      <c r="G3" s="1">
        <v>4.44</v>
      </c>
      <c r="H3" s="1">
        <v>160.0</v>
      </c>
      <c r="I3" s="1">
        <v>36.06</v>
      </c>
      <c r="J3" s="1">
        <v>36.06</v>
      </c>
      <c r="K3" s="1" t="s">
        <v>43</v>
      </c>
      <c r="L3" s="1">
        <v>-160.0</v>
      </c>
      <c r="M3" s="1">
        <v>0.0</v>
      </c>
    </row>
    <row r="4">
      <c r="A4" s="1" t="s">
        <v>41</v>
      </c>
      <c r="B4" s="1" t="s">
        <v>42</v>
      </c>
      <c r="C4" s="1">
        <v>13.9</v>
      </c>
      <c r="D4" s="1">
        <v>21.0</v>
      </c>
      <c r="E4" s="1">
        <v>7.1</v>
      </c>
      <c r="F4" s="1">
        <v>0.0</v>
      </c>
      <c r="G4" s="1">
        <v>7.1</v>
      </c>
      <c r="H4" s="1">
        <v>160.0</v>
      </c>
      <c r="I4" s="1">
        <v>22.53</v>
      </c>
      <c r="J4" s="1">
        <v>22.53</v>
      </c>
      <c r="K4" s="1" t="s">
        <v>43</v>
      </c>
      <c r="L4" s="1">
        <v>-160.0</v>
      </c>
      <c r="M4" s="1">
        <v>0.0</v>
      </c>
    </row>
    <row r="5">
      <c r="A5" s="1" t="s">
        <v>41</v>
      </c>
      <c r="B5" s="1" t="s">
        <v>42</v>
      </c>
      <c r="C5" s="1">
        <v>21.57</v>
      </c>
      <c r="D5" s="1">
        <v>27.36</v>
      </c>
      <c r="E5" s="1">
        <v>5.79</v>
      </c>
      <c r="F5" s="1">
        <v>0.0</v>
      </c>
      <c r="G5" s="1">
        <v>5.79</v>
      </c>
      <c r="H5" s="1">
        <v>160.0</v>
      </c>
      <c r="I5" s="1">
        <v>27.63</v>
      </c>
      <c r="J5" s="1">
        <v>27.63</v>
      </c>
      <c r="K5" s="1" t="s">
        <v>43</v>
      </c>
      <c r="L5" s="1">
        <v>-160.0</v>
      </c>
      <c r="M5" s="1">
        <v>0.0</v>
      </c>
    </row>
    <row r="6">
      <c r="A6" s="1" t="s">
        <v>41</v>
      </c>
      <c r="B6" s="1" t="s">
        <v>42</v>
      </c>
      <c r="C6" s="1">
        <v>27.94</v>
      </c>
      <c r="D6" s="1">
        <v>32.24</v>
      </c>
      <c r="E6" s="1">
        <v>4.3</v>
      </c>
      <c r="F6" s="1">
        <v>0.0</v>
      </c>
      <c r="G6" s="1">
        <v>4.3</v>
      </c>
      <c r="H6" s="1">
        <v>160.0</v>
      </c>
      <c r="I6" s="1">
        <v>37.23</v>
      </c>
      <c r="J6" s="1">
        <v>37.23</v>
      </c>
      <c r="K6" s="1" t="s">
        <v>43</v>
      </c>
      <c r="L6" s="1">
        <v>-160.0</v>
      </c>
      <c r="M6" s="1">
        <v>0.0</v>
      </c>
    </row>
    <row r="7">
      <c r="A7" s="1" t="s">
        <v>41</v>
      </c>
      <c r="B7" s="1" t="s">
        <v>42</v>
      </c>
      <c r="C7" s="1">
        <v>32.32</v>
      </c>
      <c r="D7" s="1">
        <v>38.89</v>
      </c>
      <c r="E7" s="1">
        <v>6.57</v>
      </c>
      <c r="F7" s="1">
        <v>0.0</v>
      </c>
      <c r="G7" s="1">
        <v>6.57</v>
      </c>
      <c r="H7" s="1">
        <v>160.0</v>
      </c>
      <c r="I7" s="1">
        <v>24.34</v>
      </c>
      <c r="J7" s="1">
        <v>24.34</v>
      </c>
      <c r="K7" s="1" t="s">
        <v>43</v>
      </c>
      <c r="L7" s="1">
        <v>-160.0</v>
      </c>
      <c r="M7" s="1">
        <v>0.0</v>
      </c>
    </row>
    <row r="8">
      <c r="A8" s="1" t="s">
        <v>41</v>
      </c>
      <c r="B8" s="1" t="s">
        <v>42</v>
      </c>
      <c r="C8" s="1">
        <v>38.96</v>
      </c>
      <c r="D8" s="1">
        <v>46.0</v>
      </c>
      <c r="E8" s="1">
        <v>7.04</v>
      </c>
      <c r="F8" s="1">
        <v>0.0</v>
      </c>
      <c r="G8" s="1">
        <v>7.04</v>
      </c>
      <c r="H8" s="1">
        <v>160.0</v>
      </c>
      <c r="I8" s="1">
        <v>22.73</v>
      </c>
      <c r="J8" s="1">
        <v>22.73</v>
      </c>
      <c r="K8" s="1" t="s">
        <v>43</v>
      </c>
      <c r="L8" s="1">
        <v>-160.0</v>
      </c>
      <c r="M8" s="1">
        <v>0.0</v>
      </c>
    </row>
    <row r="9">
      <c r="A9" s="1" t="s">
        <v>41</v>
      </c>
      <c r="B9" s="1" t="s">
        <v>42</v>
      </c>
      <c r="C9" s="1">
        <v>46.02</v>
      </c>
      <c r="D9" s="1">
        <v>53.59</v>
      </c>
      <c r="E9" s="1">
        <v>7.57</v>
      </c>
      <c r="F9" s="1">
        <v>0.0</v>
      </c>
      <c r="G9" s="1">
        <v>7.57</v>
      </c>
      <c r="H9" s="1">
        <v>160.0</v>
      </c>
      <c r="I9" s="1">
        <v>21.14</v>
      </c>
      <c r="J9" s="1">
        <v>21.14</v>
      </c>
      <c r="K9" s="1" t="s">
        <v>43</v>
      </c>
      <c r="L9" s="1">
        <v>-160.0</v>
      </c>
      <c r="M9" s="1">
        <v>0.0</v>
      </c>
    </row>
    <row r="10">
      <c r="A10" s="1" t="s">
        <v>41</v>
      </c>
      <c r="B10" s="1" t="s">
        <v>42</v>
      </c>
      <c r="C10" s="1">
        <v>53.74</v>
      </c>
      <c r="D10" s="1">
        <v>61.86</v>
      </c>
      <c r="E10" s="1">
        <v>8.12</v>
      </c>
      <c r="F10" s="1">
        <v>0.0</v>
      </c>
      <c r="G10" s="1">
        <v>8.12</v>
      </c>
      <c r="H10" s="1">
        <v>160.0</v>
      </c>
      <c r="I10" s="1">
        <v>19.71</v>
      </c>
      <c r="J10" s="1">
        <v>19.71</v>
      </c>
      <c r="K10" s="1" t="s">
        <v>43</v>
      </c>
      <c r="L10" s="1">
        <v>-160.0</v>
      </c>
      <c r="M10" s="1">
        <v>0.0</v>
      </c>
    </row>
    <row r="11">
      <c r="A11" s="1" t="s">
        <v>41</v>
      </c>
      <c r="B11" s="1" t="s">
        <v>42</v>
      </c>
      <c r="C11" s="1">
        <v>61.86</v>
      </c>
      <c r="D11" s="1">
        <v>64.58</v>
      </c>
      <c r="E11" s="1">
        <v>2.72</v>
      </c>
      <c r="F11" s="1">
        <v>0.0</v>
      </c>
      <c r="G11" s="1">
        <v>2.72</v>
      </c>
      <c r="H11" s="1">
        <v>168.0</v>
      </c>
      <c r="I11" s="1">
        <v>61.7</v>
      </c>
      <c r="J11" s="1">
        <v>61.73</v>
      </c>
      <c r="K11" s="1" t="s">
        <v>44</v>
      </c>
      <c r="L11" s="1">
        <v>84.0</v>
      </c>
      <c r="M11" s="1">
        <v>84.0</v>
      </c>
    </row>
    <row r="12">
      <c r="A12" s="1" t="s">
        <v>41</v>
      </c>
      <c r="B12" s="1" t="s">
        <v>42</v>
      </c>
      <c r="C12" s="1">
        <v>65.13</v>
      </c>
      <c r="D12" s="1">
        <v>67.94</v>
      </c>
      <c r="E12" s="1">
        <v>2.8</v>
      </c>
      <c r="F12" s="1">
        <v>0.0</v>
      </c>
      <c r="G12" s="1">
        <v>2.8</v>
      </c>
      <c r="H12" s="1">
        <v>168.0</v>
      </c>
      <c r="I12" s="1">
        <v>59.96</v>
      </c>
      <c r="J12" s="1">
        <v>60.0</v>
      </c>
      <c r="K12" s="1" t="s">
        <v>44</v>
      </c>
      <c r="L12" s="1">
        <v>84.0</v>
      </c>
      <c r="M12" s="1">
        <v>84.0</v>
      </c>
    </row>
    <row r="13">
      <c r="A13" s="1" t="s">
        <v>41</v>
      </c>
      <c r="B13" s="1" t="s">
        <v>42</v>
      </c>
      <c r="C13" s="1">
        <v>68.08</v>
      </c>
      <c r="D13" s="1">
        <v>71.1</v>
      </c>
      <c r="E13" s="1">
        <v>3.02</v>
      </c>
      <c r="F13" s="1">
        <v>0.0</v>
      </c>
      <c r="G13" s="1">
        <v>3.02</v>
      </c>
      <c r="H13" s="1">
        <v>168.0</v>
      </c>
      <c r="I13" s="1">
        <v>55.64</v>
      </c>
      <c r="J13" s="1">
        <v>55.67</v>
      </c>
      <c r="K13" s="1" t="s">
        <v>44</v>
      </c>
      <c r="L13" s="1">
        <v>84.0</v>
      </c>
      <c r="M13" s="1">
        <v>84.0</v>
      </c>
    </row>
    <row r="14">
      <c r="A14" s="1" t="s">
        <v>41</v>
      </c>
      <c r="B14" s="1" t="s">
        <v>42</v>
      </c>
      <c r="C14" s="1">
        <v>71.3</v>
      </c>
      <c r="D14" s="1">
        <v>74.01</v>
      </c>
      <c r="E14" s="1">
        <v>2.71</v>
      </c>
      <c r="F14" s="1">
        <v>0.0</v>
      </c>
      <c r="G14" s="1">
        <v>2.71</v>
      </c>
      <c r="H14" s="1">
        <v>168.0</v>
      </c>
      <c r="I14" s="1">
        <v>61.96</v>
      </c>
      <c r="J14" s="1">
        <v>62.0</v>
      </c>
      <c r="K14" s="1" t="s">
        <v>44</v>
      </c>
      <c r="L14" s="1">
        <v>84.0</v>
      </c>
      <c r="M14" s="1">
        <v>84.0</v>
      </c>
    </row>
    <row r="15">
      <c r="A15" s="1" t="s">
        <v>41</v>
      </c>
      <c r="B15" s="1" t="s">
        <v>42</v>
      </c>
      <c r="C15" s="1">
        <v>74.31</v>
      </c>
      <c r="D15" s="1">
        <v>76.92</v>
      </c>
      <c r="E15" s="1">
        <v>2.61</v>
      </c>
      <c r="F15" s="1">
        <v>0.0</v>
      </c>
      <c r="G15" s="1">
        <v>2.6</v>
      </c>
      <c r="H15" s="1">
        <v>168.0</v>
      </c>
      <c r="I15" s="1">
        <v>64.47</v>
      </c>
      <c r="J15" s="1">
        <v>64.51</v>
      </c>
      <c r="K15" s="1" t="s">
        <v>44</v>
      </c>
      <c r="L15" s="1">
        <v>84.0</v>
      </c>
      <c r="M15" s="1">
        <v>84.0</v>
      </c>
    </row>
    <row r="16">
      <c r="A16" s="1" t="s">
        <v>41</v>
      </c>
      <c r="B16" s="1" t="s">
        <v>42</v>
      </c>
      <c r="C16" s="1">
        <v>77.23</v>
      </c>
      <c r="D16" s="1">
        <v>80.24</v>
      </c>
      <c r="E16" s="1">
        <v>3.01</v>
      </c>
      <c r="F16" s="1">
        <v>0.0</v>
      </c>
      <c r="G16" s="1">
        <v>3.01</v>
      </c>
      <c r="H16" s="1">
        <v>168.0</v>
      </c>
      <c r="I16" s="1">
        <v>55.77</v>
      </c>
      <c r="J16" s="1">
        <v>55.8</v>
      </c>
      <c r="K16" s="1" t="s">
        <v>44</v>
      </c>
      <c r="L16" s="1">
        <v>84.0</v>
      </c>
      <c r="M16" s="1">
        <v>84.0</v>
      </c>
    </row>
    <row r="17">
      <c r="A17" s="1" t="s">
        <v>41</v>
      </c>
      <c r="B17" s="1" t="s">
        <v>42</v>
      </c>
      <c r="C17" s="1">
        <v>80.56</v>
      </c>
      <c r="D17" s="1">
        <v>87.08</v>
      </c>
      <c r="E17" s="1">
        <v>6.53</v>
      </c>
      <c r="F17" s="1">
        <v>0.0</v>
      </c>
      <c r="G17" s="1">
        <v>6.53</v>
      </c>
      <c r="H17" s="1">
        <v>160.0</v>
      </c>
      <c r="I17" s="1">
        <v>24.51</v>
      </c>
      <c r="J17" s="1">
        <v>24.51</v>
      </c>
      <c r="K17" s="1" t="s">
        <v>43</v>
      </c>
      <c r="L17" s="1">
        <v>-160.0</v>
      </c>
      <c r="M17" s="1">
        <v>0.0</v>
      </c>
    </row>
    <row r="18">
      <c r="A18" s="1" t="s">
        <v>41</v>
      </c>
      <c r="B18" s="1" t="s">
        <v>42</v>
      </c>
      <c r="C18" s="1">
        <v>87.25</v>
      </c>
      <c r="D18" s="1">
        <v>91.3</v>
      </c>
      <c r="E18" s="1">
        <v>4.05</v>
      </c>
      <c r="F18" s="1">
        <v>0.0</v>
      </c>
      <c r="G18" s="1">
        <v>4.05</v>
      </c>
      <c r="H18" s="1">
        <v>160.0</v>
      </c>
      <c r="I18" s="1">
        <v>39.51</v>
      </c>
      <c r="J18" s="1">
        <v>39.51</v>
      </c>
      <c r="K18" s="1" t="s">
        <v>43</v>
      </c>
      <c r="L18" s="1">
        <v>-160.0</v>
      </c>
      <c r="M18" s="1">
        <v>0.0</v>
      </c>
    </row>
    <row r="19">
      <c r="A19" s="1" t="s">
        <v>41</v>
      </c>
      <c r="B19" s="1" t="s">
        <v>42</v>
      </c>
      <c r="C19" s="1">
        <v>91.9</v>
      </c>
      <c r="D19" s="1">
        <v>100.53</v>
      </c>
      <c r="E19" s="1">
        <v>8.63</v>
      </c>
      <c r="F19" s="1">
        <v>0.0</v>
      </c>
      <c r="G19" s="1">
        <v>8.63</v>
      </c>
      <c r="H19" s="1">
        <v>160.0</v>
      </c>
      <c r="I19" s="1">
        <v>18.54</v>
      </c>
      <c r="J19" s="1">
        <v>18.54</v>
      </c>
      <c r="K19" s="1" t="s">
        <v>43</v>
      </c>
      <c r="L19" s="1">
        <v>-160.0</v>
      </c>
      <c r="M19" s="1">
        <v>0.0</v>
      </c>
    </row>
    <row r="20">
      <c r="A20" s="1" t="s">
        <v>41</v>
      </c>
      <c r="B20" s="1" t="s">
        <v>42</v>
      </c>
      <c r="C20" s="1">
        <v>100.61</v>
      </c>
      <c r="D20" s="1">
        <v>107.62</v>
      </c>
      <c r="E20" s="1">
        <v>7.01</v>
      </c>
      <c r="F20" s="1">
        <v>0.0</v>
      </c>
      <c r="G20" s="1">
        <v>7.01</v>
      </c>
      <c r="H20" s="1">
        <v>160.0</v>
      </c>
      <c r="I20" s="1">
        <v>22.83</v>
      </c>
      <c r="J20" s="1">
        <v>22.83</v>
      </c>
      <c r="K20" s="1" t="s">
        <v>43</v>
      </c>
      <c r="L20" s="1">
        <v>-160.0</v>
      </c>
      <c r="M20" s="1">
        <v>0.0</v>
      </c>
    </row>
    <row r="21">
      <c r="A21" s="1" t="s">
        <v>41</v>
      </c>
      <c r="B21" s="1" t="s">
        <v>42</v>
      </c>
      <c r="C21" s="1">
        <v>107.73</v>
      </c>
      <c r="D21" s="1">
        <v>116.44</v>
      </c>
      <c r="E21" s="1">
        <v>8.71</v>
      </c>
      <c r="F21" s="1">
        <v>0.0</v>
      </c>
      <c r="G21" s="1">
        <v>8.71</v>
      </c>
      <c r="H21" s="1">
        <v>160.0</v>
      </c>
      <c r="I21" s="1">
        <v>18.37</v>
      </c>
      <c r="J21" s="1">
        <v>18.37</v>
      </c>
      <c r="K21" s="1" t="s">
        <v>43</v>
      </c>
      <c r="L21" s="1">
        <v>-160.0</v>
      </c>
      <c r="M21" s="1">
        <v>0.0</v>
      </c>
    </row>
    <row r="22">
      <c r="A22" s="1" t="s">
        <v>41</v>
      </c>
      <c r="B22" s="1" t="s">
        <v>42</v>
      </c>
      <c r="C22" s="1">
        <v>116.47</v>
      </c>
      <c r="D22" s="1">
        <v>120.32</v>
      </c>
      <c r="E22" s="1">
        <v>3.85</v>
      </c>
      <c r="F22" s="1">
        <v>0.0</v>
      </c>
      <c r="G22" s="1">
        <v>3.85</v>
      </c>
      <c r="H22" s="1">
        <v>160.0</v>
      </c>
      <c r="I22" s="1">
        <v>41.55</v>
      </c>
      <c r="J22" s="1">
        <v>41.55</v>
      </c>
      <c r="K22" s="1" t="s">
        <v>43</v>
      </c>
      <c r="L22" s="1">
        <v>-160.0</v>
      </c>
      <c r="M22" s="1">
        <v>0.0</v>
      </c>
    </row>
    <row r="23">
      <c r="A23" s="1" t="s">
        <v>41</v>
      </c>
      <c r="B23" s="1" t="s">
        <v>42</v>
      </c>
      <c r="C23" s="1">
        <v>120.58</v>
      </c>
      <c r="D23" s="1">
        <v>127.11</v>
      </c>
      <c r="E23" s="1">
        <v>6.53</v>
      </c>
      <c r="F23" s="1">
        <v>0.0</v>
      </c>
      <c r="G23" s="1">
        <v>6.53</v>
      </c>
      <c r="H23" s="1">
        <v>160.0</v>
      </c>
      <c r="I23" s="1">
        <v>24.51</v>
      </c>
      <c r="J23" s="1">
        <v>24.51</v>
      </c>
      <c r="K23" s="1" t="s">
        <v>43</v>
      </c>
      <c r="L23" s="1">
        <v>-160.0</v>
      </c>
      <c r="M23" s="1">
        <v>0.0</v>
      </c>
    </row>
    <row r="24">
      <c r="A24" s="1" t="s">
        <v>41</v>
      </c>
      <c r="B24" s="1" t="s">
        <v>42</v>
      </c>
      <c r="C24" s="1">
        <v>127.19</v>
      </c>
      <c r="D24" s="1">
        <v>134.46</v>
      </c>
      <c r="E24" s="1">
        <v>7.27</v>
      </c>
      <c r="F24" s="1">
        <v>0.0</v>
      </c>
      <c r="G24" s="1">
        <v>7.27</v>
      </c>
      <c r="H24" s="1">
        <v>160.0</v>
      </c>
      <c r="I24" s="1">
        <v>22.01</v>
      </c>
      <c r="J24" s="1">
        <v>22.01</v>
      </c>
      <c r="K24" s="1" t="s">
        <v>43</v>
      </c>
      <c r="L24" s="1">
        <v>-160.0</v>
      </c>
      <c r="M24" s="1">
        <v>0.0</v>
      </c>
    </row>
    <row r="25">
      <c r="A25" s="1" t="s">
        <v>41</v>
      </c>
      <c r="B25" s="1" t="s">
        <v>42</v>
      </c>
      <c r="C25" s="1">
        <v>134.51</v>
      </c>
      <c r="D25" s="1">
        <v>140.97</v>
      </c>
      <c r="E25" s="1">
        <v>6.46</v>
      </c>
      <c r="F25" s="1">
        <v>0.0</v>
      </c>
      <c r="G25" s="1">
        <v>6.46</v>
      </c>
      <c r="H25" s="1">
        <v>160.0</v>
      </c>
      <c r="I25" s="1">
        <v>24.75</v>
      </c>
      <c r="J25" s="1">
        <v>24.75</v>
      </c>
      <c r="K25" s="1" t="s">
        <v>43</v>
      </c>
      <c r="L25" s="1">
        <v>-160.0</v>
      </c>
      <c r="M25" s="1">
        <v>0.0</v>
      </c>
    </row>
    <row r="26">
      <c r="A26" s="1" t="s">
        <v>41</v>
      </c>
      <c r="B26" s="1" t="s">
        <v>42</v>
      </c>
      <c r="C26" s="1">
        <v>140.99</v>
      </c>
      <c r="D26" s="1">
        <v>143.28</v>
      </c>
      <c r="E26" s="1">
        <v>2.29</v>
      </c>
      <c r="F26" s="1">
        <v>0.0</v>
      </c>
      <c r="G26" s="1">
        <v>2.29</v>
      </c>
      <c r="H26" s="1">
        <v>168.0</v>
      </c>
      <c r="I26" s="1">
        <v>73.34</v>
      </c>
      <c r="J26" s="1">
        <v>73.38</v>
      </c>
      <c r="K26" s="1" t="s">
        <v>44</v>
      </c>
      <c r="L26" s="1">
        <v>84.0</v>
      </c>
      <c r="M26" s="1">
        <v>84.0</v>
      </c>
    </row>
    <row r="27">
      <c r="A27" s="1" t="s">
        <v>41</v>
      </c>
      <c r="B27" s="1" t="s">
        <v>42</v>
      </c>
      <c r="C27" s="1">
        <v>143.69</v>
      </c>
      <c r="D27" s="1">
        <v>146.09</v>
      </c>
      <c r="E27" s="1">
        <v>2.4</v>
      </c>
      <c r="F27" s="1">
        <v>0.0</v>
      </c>
      <c r="G27" s="1">
        <v>2.39</v>
      </c>
      <c r="H27" s="1">
        <v>168.0</v>
      </c>
      <c r="I27" s="1">
        <v>70.12</v>
      </c>
      <c r="J27" s="1">
        <v>70.16</v>
      </c>
      <c r="K27" s="1" t="s">
        <v>44</v>
      </c>
      <c r="L27" s="1">
        <v>84.0</v>
      </c>
      <c r="M27" s="1">
        <v>84.0</v>
      </c>
    </row>
    <row r="28">
      <c r="A28" s="1" t="s">
        <v>41</v>
      </c>
      <c r="B28" s="1" t="s">
        <v>42</v>
      </c>
      <c r="C28" s="1">
        <v>146.3</v>
      </c>
      <c r="D28" s="1">
        <v>149.11</v>
      </c>
      <c r="E28" s="1">
        <v>2.81</v>
      </c>
      <c r="F28" s="1">
        <v>0.0</v>
      </c>
      <c r="G28" s="1">
        <v>2.81</v>
      </c>
      <c r="H28" s="1">
        <v>168.0</v>
      </c>
      <c r="I28" s="1">
        <v>59.71</v>
      </c>
      <c r="J28" s="1">
        <v>59.74</v>
      </c>
      <c r="K28" s="1" t="s">
        <v>44</v>
      </c>
      <c r="L28" s="1">
        <v>84.0</v>
      </c>
      <c r="M28" s="1">
        <v>84.0</v>
      </c>
    </row>
    <row r="29">
      <c r="A29" s="1" t="s">
        <v>41</v>
      </c>
      <c r="B29" s="1" t="s">
        <v>42</v>
      </c>
      <c r="C29" s="1">
        <v>149.24</v>
      </c>
      <c r="D29" s="1">
        <v>152.79</v>
      </c>
      <c r="E29" s="1">
        <v>3.55</v>
      </c>
      <c r="F29" s="1">
        <v>0.0</v>
      </c>
      <c r="G29" s="1">
        <v>3.55</v>
      </c>
      <c r="H29" s="1">
        <v>168.0</v>
      </c>
      <c r="I29" s="1">
        <v>47.35</v>
      </c>
      <c r="J29" s="1">
        <v>47.37</v>
      </c>
      <c r="K29" s="1" t="s">
        <v>44</v>
      </c>
      <c r="L29" s="1">
        <v>84.0</v>
      </c>
      <c r="M29" s="1">
        <v>84.0</v>
      </c>
    </row>
    <row r="30">
      <c r="A30" s="1" t="s">
        <v>41</v>
      </c>
      <c r="B30" s="1" t="s">
        <v>42</v>
      </c>
      <c r="C30" s="1">
        <v>153.03</v>
      </c>
      <c r="D30" s="1">
        <v>155.71</v>
      </c>
      <c r="E30" s="1">
        <v>2.68</v>
      </c>
      <c r="F30" s="1">
        <v>0.0</v>
      </c>
      <c r="G30" s="1">
        <v>2.68</v>
      </c>
      <c r="H30" s="1">
        <v>168.0</v>
      </c>
      <c r="I30" s="1">
        <v>62.63</v>
      </c>
      <c r="J30" s="1">
        <v>62.67</v>
      </c>
      <c r="K30" s="1" t="s">
        <v>44</v>
      </c>
      <c r="L30" s="1">
        <v>84.0</v>
      </c>
      <c r="M30" s="1">
        <v>84.0</v>
      </c>
    </row>
    <row r="31">
      <c r="A31" s="1" t="s">
        <v>41</v>
      </c>
      <c r="B31" s="1" t="s">
        <v>42</v>
      </c>
      <c r="C31" s="1">
        <v>156.06</v>
      </c>
      <c r="D31" s="1">
        <v>158.35</v>
      </c>
      <c r="E31" s="1">
        <v>2.29</v>
      </c>
      <c r="F31" s="1">
        <v>0.0</v>
      </c>
      <c r="G31" s="1">
        <v>2.29</v>
      </c>
      <c r="H31" s="1">
        <v>168.0</v>
      </c>
      <c r="I31" s="1">
        <v>73.32</v>
      </c>
      <c r="J31" s="1">
        <v>73.37</v>
      </c>
      <c r="K31" s="1" t="s">
        <v>44</v>
      </c>
      <c r="L31" s="1">
        <v>84.0</v>
      </c>
      <c r="M31" s="1">
        <v>84.0</v>
      </c>
    </row>
    <row r="32">
      <c r="A32" s="1" t="s">
        <v>41</v>
      </c>
      <c r="B32" s="1" t="s">
        <v>42</v>
      </c>
      <c r="C32" s="1">
        <v>158.6</v>
      </c>
      <c r="D32" s="1">
        <v>166.17</v>
      </c>
      <c r="E32" s="1">
        <v>7.57</v>
      </c>
      <c r="F32" s="1">
        <v>0.0</v>
      </c>
      <c r="G32" s="1">
        <v>7.57</v>
      </c>
      <c r="H32" s="1">
        <v>160.0</v>
      </c>
      <c r="I32" s="1">
        <v>21.15</v>
      </c>
      <c r="J32" s="1">
        <v>21.15</v>
      </c>
      <c r="K32" s="1" t="s">
        <v>43</v>
      </c>
      <c r="L32" s="1">
        <v>-160.0</v>
      </c>
      <c r="M32" s="1">
        <v>0.0</v>
      </c>
    </row>
    <row r="33">
      <c r="A33" s="1" t="s">
        <v>41</v>
      </c>
      <c r="B33" s="1" t="s">
        <v>42</v>
      </c>
      <c r="C33" s="1">
        <v>166.31</v>
      </c>
      <c r="D33" s="1">
        <v>173.91</v>
      </c>
      <c r="E33" s="1">
        <v>7.6</v>
      </c>
      <c r="F33" s="1">
        <v>0.0</v>
      </c>
      <c r="G33" s="1">
        <v>7.6</v>
      </c>
      <c r="H33" s="1">
        <v>160.0</v>
      </c>
      <c r="I33" s="1">
        <v>21.04</v>
      </c>
      <c r="J33" s="1">
        <v>21.04</v>
      </c>
      <c r="K33" s="1" t="s">
        <v>43</v>
      </c>
      <c r="L33" s="1">
        <v>-160.0</v>
      </c>
      <c r="M33" s="1">
        <v>0.0</v>
      </c>
    </row>
    <row r="34">
      <c r="A34" s="1" t="s">
        <v>41</v>
      </c>
      <c r="B34" s="1" t="s">
        <v>42</v>
      </c>
      <c r="C34" s="1">
        <v>173.94</v>
      </c>
      <c r="D34" s="1">
        <v>180.8</v>
      </c>
      <c r="E34" s="1">
        <v>6.87</v>
      </c>
      <c r="F34" s="1">
        <v>0.0</v>
      </c>
      <c r="G34" s="1">
        <v>6.87</v>
      </c>
      <c r="H34" s="1">
        <v>160.0</v>
      </c>
      <c r="I34" s="1">
        <v>23.3</v>
      </c>
      <c r="J34" s="1">
        <v>23.3</v>
      </c>
      <c r="K34" s="1" t="s">
        <v>43</v>
      </c>
      <c r="L34" s="1">
        <v>-160.0</v>
      </c>
      <c r="M34" s="1">
        <v>0.0</v>
      </c>
    </row>
    <row r="35">
      <c r="A35" s="1" t="s">
        <v>41</v>
      </c>
      <c r="B35" s="1" t="s">
        <v>42</v>
      </c>
      <c r="C35" s="1">
        <v>180.85</v>
      </c>
      <c r="D35" s="1">
        <v>187.51</v>
      </c>
      <c r="E35" s="1">
        <v>6.65</v>
      </c>
      <c r="F35" s="1">
        <v>0.0</v>
      </c>
      <c r="G35" s="1">
        <v>6.65</v>
      </c>
      <c r="H35" s="1">
        <v>160.0</v>
      </c>
      <c r="I35" s="1">
        <v>24.05</v>
      </c>
      <c r="J35" s="1">
        <v>24.05</v>
      </c>
      <c r="K35" s="1" t="s">
        <v>43</v>
      </c>
      <c r="L35" s="1">
        <v>-160.0</v>
      </c>
      <c r="M35" s="1">
        <v>0.0</v>
      </c>
    </row>
    <row r="36">
      <c r="A36" s="1" t="s">
        <v>41</v>
      </c>
      <c r="B36" s="1" t="s">
        <v>42</v>
      </c>
      <c r="C36" s="1">
        <v>187.57</v>
      </c>
      <c r="D36" s="1">
        <v>197.76</v>
      </c>
      <c r="E36" s="1">
        <v>10.19</v>
      </c>
      <c r="F36" s="1">
        <v>0.0</v>
      </c>
      <c r="G36" s="1">
        <v>10.19</v>
      </c>
      <c r="H36" s="1">
        <v>160.0</v>
      </c>
      <c r="I36" s="1">
        <v>15.7</v>
      </c>
      <c r="J36" s="1">
        <v>15.7</v>
      </c>
      <c r="K36" s="1" t="s">
        <v>43</v>
      </c>
      <c r="L36" s="1">
        <v>-160.0</v>
      </c>
      <c r="M36" s="1">
        <v>0.0</v>
      </c>
    </row>
    <row r="37">
      <c r="A37" s="1" t="s">
        <v>41</v>
      </c>
      <c r="B37" s="1" t="s">
        <v>42</v>
      </c>
      <c r="C37" s="1">
        <v>197.94</v>
      </c>
      <c r="D37" s="1">
        <v>204.48</v>
      </c>
      <c r="E37" s="1">
        <v>6.54</v>
      </c>
      <c r="F37" s="1">
        <v>0.0</v>
      </c>
      <c r="G37" s="1">
        <v>6.54</v>
      </c>
      <c r="H37" s="1">
        <v>160.0</v>
      </c>
      <c r="I37" s="1">
        <v>24.46</v>
      </c>
      <c r="J37" s="1">
        <v>24.46</v>
      </c>
      <c r="K37" s="1" t="s">
        <v>43</v>
      </c>
      <c r="L37" s="1">
        <v>-160.0</v>
      </c>
      <c r="M37" s="1">
        <v>0.0</v>
      </c>
    </row>
    <row r="38">
      <c r="A38" s="1" t="s">
        <v>41</v>
      </c>
      <c r="B38" s="1" t="s">
        <v>42</v>
      </c>
      <c r="C38" s="1">
        <v>204.56</v>
      </c>
      <c r="D38" s="1">
        <v>211.46</v>
      </c>
      <c r="E38" s="1">
        <v>6.89</v>
      </c>
      <c r="F38" s="1">
        <v>0.0</v>
      </c>
      <c r="G38" s="1">
        <v>6.89</v>
      </c>
      <c r="H38" s="1">
        <v>160.0</v>
      </c>
      <c r="I38" s="1">
        <v>23.22</v>
      </c>
      <c r="J38" s="1">
        <v>23.22</v>
      </c>
      <c r="K38" s="1" t="s">
        <v>43</v>
      </c>
      <c r="L38" s="1">
        <v>-160.0</v>
      </c>
      <c r="M38" s="1">
        <v>0.0</v>
      </c>
    </row>
    <row r="39">
      <c r="A39" s="1" t="s">
        <v>41</v>
      </c>
      <c r="B39" s="1" t="s">
        <v>42</v>
      </c>
      <c r="C39" s="1">
        <v>211.48</v>
      </c>
      <c r="D39" s="1">
        <v>219.2</v>
      </c>
      <c r="E39" s="1">
        <v>7.71</v>
      </c>
      <c r="F39" s="1">
        <v>0.0</v>
      </c>
      <c r="G39" s="1">
        <v>7.71</v>
      </c>
      <c r="H39" s="1">
        <v>160.0</v>
      </c>
      <c r="I39" s="1">
        <v>20.74</v>
      </c>
      <c r="J39" s="1">
        <v>20.74</v>
      </c>
      <c r="K39" s="1" t="s">
        <v>43</v>
      </c>
      <c r="L39" s="1">
        <v>-160.0</v>
      </c>
      <c r="M39" s="1">
        <v>0.0</v>
      </c>
    </row>
    <row r="40">
      <c r="A40" s="1" t="s">
        <v>41</v>
      </c>
      <c r="B40" s="1" t="s">
        <v>42</v>
      </c>
      <c r="C40" s="1">
        <v>219.3</v>
      </c>
      <c r="D40" s="1">
        <v>226.26</v>
      </c>
      <c r="E40" s="1">
        <v>6.96</v>
      </c>
      <c r="F40" s="1">
        <v>0.0</v>
      </c>
      <c r="G40" s="1">
        <v>6.96</v>
      </c>
      <c r="H40" s="1">
        <v>160.0</v>
      </c>
      <c r="I40" s="1">
        <v>22.99</v>
      </c>
      <c r="J40" s="1">
        <v>22.99</v>
      </c>
      <c r="K40" s="1" t="s">
        <v>43</v>
      </c>
      <c r="L40" s="1">
        <v>-160.0</v>
      </c>
      <c r="M40" s="1">
        <v>0.0</v>
      </c>
    </row>
    <row r="41">
      <c r="A41" s="1" t="s">
        <v>41</v>
      </c>
      <c r="B41" s="1" t="s">
        <v>42</v>
      </c>
      <c r="C41" s="1">
        <v>226.4</v>
      </c>
      <c r="D41" s="1">
        <v>228.55</v>
      </c>
      <c r="E41" s="1">
        <v>2.15</v>
      </c>
      <c r="F41" s="1">
        <v>0.0</v>
      </c>
      <c r="G41" s="1">
        <v>2.15</v>
      </c>
      <c r="H41" s="1">
        <v>168.0</v>
      </c>
      <c r="I41" s="1">
        <v>78.05</v>
      </c>
      <c r="J41" s="1">
        <v>78.08</v>
      </c>
      <c r="K41" s="1" t="s">
        <v>44</v>
      </c>
      <c r="L41" s="1">
        <v>84.0</v>
      </c>
      <c r="M41" s="1">
        <v>84.0</v>
      </c>
    </row>
    <row r="42">
      <c r="A42" s="1" t="s">
        <v>41</v>
      </c>
      <c r="B42" s="1" t="s">
        <v>42</v>
      </c>
      <c r="C42" s="1">
        <v>229.49</v>
      </c>
      <c r="D42" s="1">
        <v>232.07</v>
      </c>
      <c r="E42" s="1">
        <v>2.58</v>
      </c>
      <c r="F42" s="1">
        <v>0.0</v>
      </c>
      <c r="G42" s="1">
        <v>2.58</v>
      </c>
      <c r="H42" s="1">
        <v>168.0</v>
      </c>
      <c r="I42" s="1">
        <v>65.13</v>
      </c>
      <c r="J42" s="1">
        <v>65.16</v>
      </c>
      <c r="K42" s="1" t="s">
        <v>44</v>
      </c>
      <c r="L42" s="1">
        <v>84.0</v>
      </c>
      <c r="M42" s="1">
        <v>84.0</v>
      </c>
    </row>
    <row r="43">
      <c r="A43" s="1" t="s">
        <v>41</v>
      </c>
      <c r="B43" s="1" t="s">
        <v>42</v>
      </c>
      <c r="C43" s="1">
        <v>232.3</v>
      </c>
      <c r="D43" s="1">
        <v>233.76</v>
      </c>
      <c r="E43" s="1">
        <v>1.46</v>
      </c>
      <c r="F43" s="1">
        <v>0.0</v>
      </c>
      <c r="G43" s="1">
        <v>1.46</v>
      </c>
      <c r="H43" s="1">
        <v>168.0</v>
      </c>
      <c r="I43" s="1">
        <v>114.7</v>
      </c>
      <c r="J43" s="1">
        <v>114.77</v>
      </c>
      <c r="K43" s="1" t="s">
        <v>44</v>
      </c>
      <c r="L43" s="1">
        <v>84.0</v>
      </c>
      <c r="M43" s="1">
        <v>84.0</v>
      </c>
    </row>
    <row r="44">
      <c r="A44" s="1" t="s">
        <v>41</v>
      </c>
      <c r="B44" s="1" t="s">
        <v>42</v>
      </c>
      <c r="C44" s="1">
        <v>233.89</v>
      </c>
      <c r="D44" s="1">
        <v>236.46</v>
      </c>
      <c r="E44" s="1">
        <v>2.56</v>
      </c>
      <c r="F44" s="1">
        <v>0.0</v>
      </c>
      <c r="G44" s="1">
        <v>2.56</v>
      </c>
      <c r="H44" s="1">
        <v>168.0</v>
      </c>
      <c r="I44" s="1">
        <v>65.51</v>
      </c>
      <c r="J44" s="1">
        <v>65.54</v>
      </c>
      <c r="K44" s="1" t="s">
        <v>44</v>
      </c>
      <c r="L44" s="1">
        <v>84.0</v>
      </c>
      <c r="M44" s="1">
        <v>84.0</v>
      </c>
    </row>
    <row r="45">
      <c r="A45" s="1" t="s">
        <v>41</v>
      </c>
      <c r="B45" s="1" t="s">
        <v>42</v>
      </c>
      <c r="C45" s="1">
        <v>237.16</v>
      </c>
      <c r="D45" s="1">
        <v>240.21</v>
      </c>
      <c r="E45" s="1">
        <v>3.05</v>
      </c>
      <c r="F45" s="1">
        <v>0.0</v>
      </c>
      <c r="G45" s="1">
        <v>3.05</v>
      </c>
      <c r="H45" s="1">
        <v>168.0</v>
      </c>
      <c r="I45" s="1">
        <v>55.14</v>
      </c>
      <c r="J45" s="1">
        <v>55.16</v>
      </c>
      <c r="K45" s="1" t="s">
        <v>44</v>
      </c>
      <c r="L45" s="1">
        <v>84.0</v>
      </c>
      <c r="M45" s="1">
        <v>84.0</v>
      </c>
    </row>
    <row r="46">
      <c r="A46" s="1" t="s">
        <v>41</v>
      </c>
      <c r="B46" s="1" t="s">
        <v>42</v>
      </c>
      <c r="C46" s="1">
        <v>240.49</v>
      </c>
      <c r="D46" s="1">
        <v>243.46</v>
      </c>
      <c r="E46" s="1">
        <v>2.97</v>
      </c>
      <c r="F46" s="1">
        <v>0.0</v>
      </c>
      <c r="G46" s="1">
        <v>2.97</v>
      </c>
      <c r="H46" s="1">
        <v>168.0</v>
      </c>
      <c r="I46" s="1">
        <v>56.58</v>
      </c>
      <c r="J46" s="1">
        <v>56.6</v>
      </c>
      <c r="K46" s="1" t="s">
        <v>44</v>
      </c>
      <c r="L46" s="1">
        <v>84.0</v>
      </c>
      <c r="M46" s="1">
        <v>84.0</v>
      </c>
    </row>
    <row r="47">
      <c r="A47" s="1" t="s">
        <v>41</v>
      </c>
      <c r="B47" s="1" t="s">
        <v>42</v>
      </c>
      <c r="C47" s="1">
        <v>243.66</v>
      </c>
      <c r="D47" s="1">
        <v>252.9</v>
      </c>
      <c r="E47" s="1">
        <v>9.23</v>
      </c>
      <c r="F47" s="1">
        <v>0.0</v>
      </c>
      <c r="G47" s="1">
        <v>9.23</v>
      </c>
      <c r="H47" s="1">
        <v>160.0</v>
      </c>
      <c r="I47" s="1">
        <v>17.33</v>
      </c>
      <c r="J47" s="1">
        <v>17.33</v>
      </c>
      <c r="K47" s="1" t="s">
        <v>43</v>
      </c>
      <c r="L47" s="1">
        <v>-160.0</v>
      </c>
      <c r="M47" s="1">
        <v>0.0</v>
      </c>
    </row>
    <row r="48">
      <c r="A48" s="1" t="s">
        <v>41</v>
      </c>
      <c r="B48" s="1" t="s">
        <v>42</v>
      </c>
      <c r="C48" s="1">
        <v>252.97</v>
      </c>
      <c r="D48" s="1">
        <v>260.23</v>
      </c>
      <c r="E48" s="1">
        <v>7.27</v>
      </c>
      <c r="F48" s="1">
        <v>0.0</v>
      </c>
      <c r="G48" s="1">
        <v>7.27</v>
      </c>
      <c r="H48" s="1">
        <v>160.0</v>
      </c>
      <c r="I48" s="1">
        <v>22.02</v>
      </c>
      <c r="J48" s="1">
        <v>22.02</v>
      </c>
      <c r="K48" s="1" t="s">
        <v>43</v>
      </c>
      <c r="L48" s="1">
        <v>-160.0</v>
      </c>
      <c r="M48" s="1">
        <v>0.0</v>
      </c>
    </row>
    <row r="49">
      <c r="A49" s="1" t="s">
        <v>41</v>
      </c>
      <c r="B49" s="1" t="s">
        <v>42</v>
      </c>
      <c r="C49" s="1">
        <v>260.33</v>
      </c>
      <c r="D49" s="1">
        <v>265.63</v>
      </c>
      <c r="E49" s="1">
        <v>5.3</v>
      </c>
      <c r="F49" s="1">
        <v>0.0</v>
      </c>
      <c r="G49" s="1">
        <v>5.3</v>
      </c>
      <c r="H49" s="1">
        <v>160.0</v>
      </c>
      <c r="I49" s="1">
        <v>30.19</v>
      </c>
      <c r="J49" s="1">
        <v>30.19</v>
      </c>
      <c r="K49" s="1" t="s">
        <v>43</v>
      </c>
      <c r="L49" s="1">
        <v>-160.0</v>
      </c>
      <c r="M49" s="1">
        <v>0.0</v>
      </c>
    </row>
    <row r="50">
      <c r="A50" s="1" t="s">
        <v>41</v>
      </c>
      <c r="B50" s="1" t="s">
        <v>42</v>
      </c>
      <c r="C50" s="1">
        <v>266.18</v>
      </c>
      <c r="D50" s="1">
        <v>273.81</v>
      </c>
      <c r="E50" s="1">
        <v>7.63</v>
      </c>
      <c r="F50" s="1">
        <v>0.0</v>
      </c>
      <c r="G50" s="1">
        <v>7.63</v>
      </c>
      <c r="H50" s="1">
        <v>160.0</v>
      </c>
      <c r="I50" s="1">
        <v>20.97</v>
      </c>
      <c r="J50" s="1">
        <v>20.97</v>
      </c>
      <c r="K50" s="1" t="s">
        <v>43</v>
      </c>
      <c r="L50" s="1">
        <v>-160.0</v>
      </c>
      <c r="M50" s="1">
        <v>0.0</v>
      </c>
    </row>
    <row r="51">
      <c r="A51" s="1" t="s">
        <v>41</v>
      </c>
      <c r="B51" s="1" t="s">
        <v>42</v>
      </c>
      <c r="C51" s="1">
        <v>273.9</v>
      </c>
      <c r="D51" s="1">
        <v>277.79</v>
      </c>
      <c r="E51" s="1">
        <v>3.89</v>
      </c>
      <c r="F51" s="1">
        <v>0.0</v>
      </c>
      <c r="G51" s="1">
        <v>3.89</v>
      </c>
      <c r="H51" s="1">
        <v>160.0</v>
      </c>
      <c r="I51" s="1">
        <v>41.11</v>
      </c>
      <c r="J51" s="1">
        <v>41.11</v>
      </c>
      <c r="K51" s="1" t="s">
        <v>43</v>
      </c>
      <c r="L51" s="1">
        <v>-160.0</v>
      </c>
      <c r="M51" s="1">
        <v>0.0</v>
      </c>
    </row>
    <row r="52">
      <c r="A52" s="1" t="s">
        <v>41</v>
      </c>
      <c r="B52" s="1" t="s">
        <v>42</v>
      </c>
      <c r="C52" s="1">
        <v>278.34</v>
      </c>
      <c r="D52" s="1">
        <v>285.86</v>
      </c>
      <c r="E52" s="1">
        <v>7.52</v>
      </c>
      <c r="F52" s="1">
        <v>0.0</v>
      </c>
      <c r="G52" s="1">
        <v>7.52</v>
      </c>
      <c r="H52" s="1">
        <v>160.0</v>
      </c>
      <c r="I52" s="1">
        <v>21.27</v>
      </c>
      <c r="J52" s="1">
        <v>21.27</v>
      </c>
      <c r="K52" s="1" t="s">
        <v>43</v>
      </c>
      <c r="L52" s="1">
        <v>-160.0</v>
      </c>
      <c r="M52" s="1">
        <v>0.0</v>
      </c>
    </row>
    <row r="53">
      <c r="A53" s="1" t="s">
        <v>41</v>
      </c>
      <c r="B53" s="1" t="s">
        <v>42</v>
      </c>
      <c r="C53" s="1">
        <v>285.92</v>
      </c>
      <c r="D53" s="1">
        <v>296.99</v>
      </c>
      <c r="E53" s="1">
        <v>11.07</v>
      </c>
      <c r="F53" s="1">
        <v>0.0</v>
      </c>
      <c r="G53" s="1">
        <v>11.07</v>
      </c>
      <c r="H53" s="1">
        <v>160.0</v>
      </c>
      <c r="I53" s="1">
        <v>14.45</v>
      </c>
      <c r="J53" s="1">
        <v>14.45</v>
      </c>
      <c r="K53" s="1" t="s">
        <v>43</v>
      </c>
      <c r="L53" s="1">
        <v>-160.0</v>
      </c>
      <c r="M53" s="1">
        <v>0.0</v>
      </c>
    </row>
    <row r="54">
      <c r="A54" s="1" t="s">
        <v>41</v>
      </c>
      <c r="B54" s="1" t="s">
        <v>42</v>
      </c>
      <c r="C54" s="1">
        <v>297.02</v>
      </c>
      <c r="D54" s="1">
        <v>302.03</v>
      </c>
      <c r="E54" s="1">
        <v>5.01</v>
      </c>
      <c r="F54" s="1">
        <v>0.0</v>
      </c>
      <c r="G54" s="1">
        <v>5.01</v>
      </c>
      <c r="H54" s="1">
        <v>160.0</v>
      </c>
      <c r="I54" s="1">
        <v>31.95</v>
      </c>
      <c r="J54" s="1">
        <v>31.95</v>
      </c>
      <c r="K54" s="1" t="s">
        <v>43</v>
      </c>
      <c r="L54" s="1">
        <v>-160.0</v>
      </c>
      <c r="M54" s="1">
        <v>0.0</v>
      </c>
    </row>
    <row r="55">
      <c r="A55" s="1" t="s">
        <v>41</v>
      </c>
      <c r="B55" s="1" t="s">
        <v>42</v>
      </c>
      <c r="C55" s="1">
        <v>302.05</v>
      </c>
      <c r="D55" s="1">
        <v>309.12</v>
      </c>
      <c r="E55" s="1">
        <v>7.06</v>
      </c>
      <c r="F55" s="1">
        <v>0.0</v>
      </c>
      <c r="G55" s="1">
        <v>7.06</v>
      </c>
      <c r="H55" s="1">
        <v>160.0</v>
      </c>
      <c r="I55" s="1">
        <v>22.65</v>
      </c>
      <c r="J55" s="1">
        <v>22.65</v>
      </c>
      <c r="K55" s="1" t="s">
        <v>43</v>
      </c>
      <c r="L55" s="1">
        <v>-160.0</v>
      </c>
      <c r="M55" s="1">
        <v>0.0</v>
      </c>
    </row>
    <row r="56">
      <c r="A56" s="1" t="s">
        <v>41</v>
      </c>
      <c r="B56" s="1" t="s">
        <v>42</v>
      </c>
      <c r="C56" s="1">
        <v>309.22</v>
      </c>
      <c r="D56" s="1">
        <v>311.45</v>
      </c>
      <c r="E56" s="1">
        <v>2.23</v>
      </c>
      <c r="F56" s="1">
        <v>0.0</v>
      </c>
      <c r="G56" s="1">
        <v>2.23</v>
      </c>
      <c r="H56" s="1">
        <v>168.0</v>
      </c>
      <c r="I56" s="1">
        <v>75.36</v>
      </c>
      <c r="J56" s="1">
        <v>75.39</v>
      </c>
      <c r="K56" s="1" t="s">
        <v>44</v>
      </c>
      <c r="L56" s="1">
        <v>84.0</v>
      </c>
      <c r="M56" s="1">
        <v>84.0</v>
      </c>
    </row>
    <row r="57">
      <c r="A57" s="1" t="s">
        <v>41</v>
      </c>
      <c r="B57" s="1" t="s">
        <v>42</v>
      </c>
      <c r="C57" s="1">
        <v>311.61</v>
      </c>
      <c r="D57" s="1">
        <v>314.43</v>
      </c>
      <c r="E57" s="1">
        <v>2.81</v>
      </c>
      <c r="F57" s="1">
        <v>0.0</v>
      </c>
      <c r="G57" s="1">
        <v>2.81</v>
      </c>
      <c r="H57" s="1">
        <v>168.0</v>
      </c>
      <c r="I57" s="1">
        <v>59.68</v>
      </c>
      <c r="J57" s="1">
        <v>59.7</v>
      </c>
      <c r="K57" s="1" t="s">
        <v>44</v>
      </c>
      <c r="L57" s="1">
        <v>84.0</v>
      </c>
      <c r="M57" s="1">
        <v>84.0</v>
      </c>
    </row>
    <row r="58">
      <c r="A58" s="1" t="s">
        <v>41</v>
      </c>
      <c r="B58" s="1" t="s">
        <v>42</v>
      </c>
      <c r="C58" s="1">
        <v>314.74</v>
      </c>
      <c r="D58" s="1">
        <v>317.4</v>
      </c>
      <c r="E58" s="1">
        <v>2.66</v>
      </c>
      <c r="F58" s="1">
        <v>0.0</v>
      </c>
      <c r="G58" s="1">
        <v>2.66</v>
      </c>
      <c r="H58" s="1">
        <v>168.0</v>
      </c>
      <c r="I58" s="1">
        <v>63.18</v>
      </c>
      <c r="J58" s="1">
        <v>63.2</v>
      </c>
      <c r="K58" s="1" t="s">
        <v>44</v>
      </c>
      <c r="L58" s="1">
        <v>84.0</v>
      </c>
      <c r="M58" s="1">
        <v>84.0</v>
      </c>
    </row>
    <row r="59">
      <c r="A59" s="1" t="s">
        <v>41</v>
      </c>
      <c r="B59" s="1" t="s">
        <v>42</v>
      </c>
      <c r="C59" s="1">
        <v>317.8</v>
      </c>
      <c r="D59" s="1">
        <v>320.21</v>
      </c>
      <c r="E59" s="1">
        <v>2.41</v>
      </c>
      <c r="F59" s="1">
        <v>0.0</v>
      </c>
      <c r="G59" s="1">
        <v>2.41</v>
      </c>
      <c r="H59" s="1">
        <v>168.0</v>
      </c>
      <c r="I59" s="1">
        <v>69.7</v>
      </c>
      <c r="J59" s="1">
        <v>69.73</v>
      </c>
      <c r="K59" s="1" t="s">
        <v>44</v>
      </c>
      <c r="L59" s="1">
        <v>84.0</v>
      </c>
      <c r="M59" s="1">
        <v>84.0</v>
      </c>
    </row>
    <row r="60">
      <c r="A60" s="1" t="s">
        <v>41</v>
      </c>
      <c r="B60" s="1" t="s">
        <v>42</v>
      </c>
      <c r="C60" s="1">
        <v>320.36</v>
      </c>
      <c r="D60" s="1">
        <v>322.72</v>
      </c>
      <c r="E60" s="1">
        <v>2.36</v>
      </c>
      <c r="F60" s="1">
        <v>0.0</v>
      </c>
      <c r="G60" s="1">
        <v>2.36</v>
      </c>
      <c r="H60" s="1">
        <v>168.0</v>
      </c>
      <c r="I60" s="1">
        <v>71.08</v>
      </c>
      <c r="J60" s="1">
        <v>71.11</v>
      </c>
      <c r="K60" s="1" t="s">
        <v>44</v>
      </c>
      <c r="L60" s="1">
        <v>84.0</v>
      </c>
      <c r="M60" s="1">
        <v>84.0</v>
      </c>
    </row>
    <row r="61">
      <c r="A61" s="1" t="s">
        <v>41</v>
      </c>
      <c r="B61" s="1" t="s">
        <v>42</v>
      </c>
      <c r="C61" s="1">
        <v>323.81</v>
      </c>
      <c r="D61" s="1">
        <v>327.17</v>
      </c>
      <c r="E61" s="1">
        <v>3.36</v>
      </c>
      <c r="F61" s="1">
        <v>0.0</v>
      </c>
      <c r="G61" s="1">
        <v>3.36</v>
      </c>
      <c r="H61" s="1">
        <v>168.0</v>
      </c>
      <c r="I61" s="1">
        <v>49.96</v>
      </c>
      <c r="J61" s="1">
        <v>49.98</v>
      </c>
      <c r="K61" s="1" t="s">
        <v>44</v>
      </c>
      <c r="L61" s="1">
        <v>84.0</v>
      </c>
      <c r="M61" s="1">
        <v>84.0</v>
      </c>
    </row>
    <row r="62">
      <c r="A62" s="1" t="s">
        <v>41</v>
      </c>
      <c r="B62" s="1" t="s">
        <v>42</v>
      </c>
      <c r="C62" s="1">
        <v>327.4</v>
      </c>
      <c r="D62" s="1">
        <v>336.65</v>
      </c>
      <c r="E62" s="1">
        <v>9.25</v>
      </c>
      <c r="F62" s="1">
        <v>0.0</v>
      </c>
      <c r="G62" s="1">
        <v>9.25</v>
      </c>
      <c r="H62" s="1">
        <v>160.0</v>
      </c>
      <c r="I62" s="1">
        <v>17.31</v>
      </c>
      <c r="J62" s="1">
        <v>17.31</v>
      </c>
      <c r="K62" s="1" t="s">
        <v>43</v>
      </c>
      <c r="L62" s="1">
        <v>-160.0</v>
      </c>
      <c r="M62" s="1">
        <v>0.0</v>
      </c>
    </row>
    <row r="63">
      <c r="A63" s="1" t="s">
        <v>41</v>
      </c>
      <c r="B63" s="1" t="s">
        <v>42</v>
      </c>
      <c r="C63" s="1">
        <v>336.93</v>
      </c>
      <c r="D63" s="1">
        <v>345.74</v>
      </c>
      <c r="E63" s="1">
        <v>8.82</v>
      </c>
      <c r="F63" s="1">
        <v>0.0</v>
      </c>
      <c r="G63" s="1">
        <v>8.82</v>
      </c>
      <c r="H63" s="1">
        <v>160.0</v>
      </c>
      <c r="I63" s="1">
        <v>18.15</v>
      </c>
      <c r="J63" s="1">
        <v>18.15</v>
      </c>
      <c r="K63" s="1" t="s">
        <v>43</v>
      </c>
      <c r="L63" s="1">
        <v>-160.0</v>
      </c>
      <c r="M63" s="1">
        <v>0.0</v>
      </c>
    </row>
    <row r="64">
      <c r="A64" s="1" t="s">
        <v>41</v>
      </c>
      <c r="B64" s="1" t="s">
        <v>42</v>
      </c>
      <c r="C64" s="1">
        <v>345.81</v>
      </c>
      <c r="D64" s="1">
        <v>355.47</v>
      </c>
      <c r="E64" s="1">
        <v>9.67</v>
      </c>
      <c r="F64" s="1">
        <v>0.0</v>
      </c>
      <c r="G64" s="1">
        <v>9.67</v>
      </c>
      <c r="H64" s="1">
        <v>160.0</v>
      </c>
      <c r="I64" s="1">
        <v>16.55</v>
      </c>
      <c r="J64" s="1">
        <v>16.55</v>
      </c>
      <c r="K64" s="1" t="s">
        <v>43</v>
      </c>
      <c r="L64" s="1">
        <v>-160.0</v>
      </c>
      <c r="M64" s="1">
        <v>0.0</v>
      </c>
    </row>
    <row r="65">
      <c r="A65" s="1" t="s">
        <v>41</v>
      </c>
      <c r="B65" s="1" t="s">
        <v>42</v>
      </c>
      <c r="C65" s="1">
        <v>355.74</v>
      </c>
      <c r="D65" s="1">
        <v>363.09</v>
      </c>
      <c r="E65" s="1">
        <v>7.35</v>
      </c>
      <c r="F65" s="1">
        <v>0.0</v>
      </c>
      <c r="G65" s="1">
        <v>7.35</v>
      </c>
      <c r="H65" s="1">
        <v>160.0</v>
      </c>
      <c r="I65" s="1">
        <v>21.76</v>
      </c>
      <c r="J65" s="1">
        <v>21.76</v>
      </c>
      <c r="K65" s="1" t="s">
        <v>43</v>
      </c>
      <c r="L65" s="1">
        <v>-160.0</v>
      </c>
      <c r="M65" s="1">
        <v>0.0</v>
      </c>
    </row>
    <row r="66">
      <c r="A66" s="1" t="s">
        <v>41</v>
      </c>
      <c r="B66" s="1" t="s">
        <v>42</v>
      </c>
      <c r="C66" s="1">
        <v>363.12</v>
      </c>
      <c r="D66" s="1">
        <v>369.84</v>
      </c>
      <c r="E66" s="1">
        <v>6.72</v>
      </c>
      <c r="F66" s="1">
        <v>0.0</v>
      </c>
      <c r="G66" s="1">
        <v>6.72</v>
      </c>
      <c r="H66" s="1">
        <v>160.0</v>
      </c>
      <c r="I66" s="1">
        <v>23.82</v>
      </c>
      <c r="J66" s="1">
        <v>23.82</v>
      </c>
      <c r="K66" s="1" t="s">
        <v>43</v>
      </c>
      <c r="L66" s="1">
        <v>-160.0</v>
      </c>
      <c r="M66" s="1">
        <v>0.0</v>
      </c>
    </row>
    <row r="67">
      <c r="A67" s="1" t="s">
        <v>41</v>
      </c>
      <c r="B67" s="1" t="s">
        <v>42</v>
      </c>
      <c r="C67" s="1">
        <v>369.88</v>
      </c>
      <c r="D67" s="1">
        <v>374.06</v>
      </c>
      <c r="E67" s="1">
        <v>4.17</v>
      </c>
      <c r="F67" s="1">
        <v>0.0</v>
      </c>
      <c r="G67" s="1">
        <v>4.17</v>
      </c>
      <c r="H67" s="1">
        <v>160.0</v>
      </c>
      <c r="I67" s="1">
        <v>38.33</v>
      </c>
      <c r="J67" s="1">
        <v>38.33</v>
      </c>
      <c r="K67" s="1" t="s">
        <v>43</v>
      </c>
      <c r="L67" s="1">
        <v>-160.0</v>
      </c>
      <c r="M67" s="1">
        <v>0.0</v>
      </c>
    </row>
    <row r="68">
      <c r="A68" s="1" t="s">
        <v>41</v>
      </c>
      <c r="B68" s="1" t="s">
        <v>42</v>
      </c>
      <c r="C68" s="1">
        <v>374.08</v>
      </c>
      <c r="D68" s="1">
        <v>383.71</v>
      </c>
      <c r="E68" s="1">
        <v>9.63</v>
      </c>
      <c r="F68" s="1">
        <v>0.0</v>
      </c>
      <c r="G68" s="1">
        <v>9.63</v>
      </c>
      <c r="H68" s="1">
        <v>160.0</v>
      </c>
      <c r="I68" s="1">
        <v>16.62</v>
      </c>
      <c r="J68" s="1">
        <v>16.62</v>
      </c>
      <c r="K68" s="1" t="s">
        <v>43</v>
      </c>
      <c r="L68" s="1">
        <v>-160.0</v>
      </c>
      <c r="M68" s="1">
        <v>0.0</v>
      </c>
    </row>
    <row r="69">
      <c r="A69" s="1" t="s">
        <v>41</v>
      </c>
      <c r="B69" s="1" t="s">
        <v>42</v>
      </c>
      <c r="C69" s="1">
        <v>383.82</v>
      </c>
      <c r="D69" s="1">
        <v>393.7</v>
      </c>
      <c r="E69" s="1">
        <v>9.88</v>
      </c>
      <c r="F69" s="1">
        <v>0.0</v>
      </c>
      <c r="G69" s="1">
        <v>9.88</v>
      </c>
      <c r="H69" s="1">
        <v>160.0</v>
      </c>
      <c r="I69" s="1">
        <v>16.19</v>
      </c>
      <c r="J69" s="1">
        <v>16.19</v>
      </c>
      <c r="K69" s="1" t="s">
        <v>43</v>
      </c>
      <c r="L69" s="1">
        <v>-160.0</v>
      </c>
      <c r="M69" s="1">
        <v>0.0</v>
      </c>
    </row>
    <row r="70">
      <c r="A70" s="1" t="s">
        <v>41</v>
      </c>
      <c r="B70" s="1" t="s">
        <v>42</v>
      </c>
      <c r="C70" s="1">
        <v>393.76</v>
      </c>
      <c r="D70" s="1">
        <v>401.7</v>
      </c>
      <c r="E70" s="1">
        <v>7.94</v>
      </c>
      <c r="F70" s="1">
        <v>0.0</v>
      </c>
      <c r="G70" s="1">
        <v>7.94</v>
      </c>
      <c r="H70" s="1">
        <v>160.0</v>
      </c>
      <c r="I70" s="1">
        <v>20.15</v>
      </c>
      <c r="J70" s="1">
        <v>20.15</v>
      </c>
      <c r="K70" s="1" t="s">
        <v>43</v>
      </c>
      <c r="L70" s="1">
        <v>-160.0</v>
      </c>
      <c r="M70" s="1">
        <v>0.0</v>
      </c>
    </row>
    <row r="71">
      <c r="A71" s="1" t="s">
        <v>41</v>
      </c>
      <c r="B71" s="1" t="s">
        <v>42</v>
      </c>
      <c r="C71" s="1">
        <v>401.88</v>
      </c>
      <c r="D71" s="1">
        <v>403.92</v>
      </c>
      <c r="E71" s="1">
        <v>2.03</v>
      </c>
      <c r="F71" s="1">
        <v>0.0</v>
      </c>
      <c r="G71" s="1">
        <v>2.03</v>
      </c>
      <c r="H71" s="1">
        <v>168.0</v>
      </c>
      <c r="I71" s="1">
        <v>82.63</v>
      </c>
      <c r="J71" s="1">
        <v>82.68</v>
      </c>
      <c r="K71" s="1" t="s">
        <v>44</v>
      </c>
      <c r="L71" s="1">
        <v>84.0</v>
      </c>
      <c r="M71" s="1">
        <v>84.0</v>
      </c>
    </row>
    <row r="72">
      <c r="A72" s="1" t="s">
        <v>41</v>
      </c>
      <c r="B72" s="1" t="s">
        <v>42</v>
      </c>
      <c r="C72" s="1">
        <v>405.58</v>
      </c>
      <c r="D72" s="1">
        <v>407.62</v>
      </c>
      <c r="E72" s="1">
        <v>2.04</v>
      </c>
      <c r="F72" s="1">
        <v>0.0</v>
      </c>
      <c r="G72" s="1">
        <v>2.04</v>
      </c>
      <c r="H72" s="1">
        <v>168.0</v>
      </c>
      <c r="I72" s="1">
        <v>82.35</v>
      </c>
      <c r="J72" s="1">
        <v>82.4</v>
      </c>
      <c r="K72" s="1" t="s">
        <v>44</v>
      </c>
      <c r="L72" s="1">
        <v>84.0</v>
      </c>
      <c r="M72" s="1">
        <v>84.0</v>
      </c>
    </row>
    <row r="73">
      <c r="A73" s="1" t="s">
        <v>41</v>
      </c>
      <c r="B73" s="1" t="s">
        <v>42</v>
      </c>
      <c r="C73" s="1">
        <v>407.92</v>
      </c>
      <c r="D73" s="1">
        <v>410.36</v>
      </c>
      <c r="E73" s="1">
        <v>2.44</v>
      </c>
      <c r="F73" s="1">
        <v>0.0</v>
      </c>
      <c r="G73" s="1">
        <v>2.44</v>
      </c>
      <c r="H73" s="1">
        <v>168.0</v>
      </c>
      <c r="I73" s="1">
        <v>68.73</v>
      </c>
      <c r="J73" s="1">
        <v>68.76</v>
      </c>
      <c r="K73" s="1" t="s">
        <v>44</v>
      </c>
      <c r="L73" s="1">
        <v>84.0</v>
      </c>
      <c r="M73" s="1">
        <v>84.0</v>
      </c>
    </row>
    <row r="74">
      <c r="A74" s="1" t="s">
        <v>41</v>
      </c>
      <c r="B74" s="1" t="s">
        <v>42</v>
      </c>
      <c r="C74" s="1">
        <v>410.47</v>
      </c>
      <c r="D74" s="1">
        <v>412.89</v>
      </c>
      <c r="E74" s="1">
        <v>2.42</v>
      </c>
      <c r="F74" s="1">
        <v>0.0</v>
      </c>
      <c r="G74" s="1">
        <v>2.42</v>
      </c>
      <c r="H74" s="1">
        <v>168.0</v>
      </c>
      <c r="I74" s="1">
        <v>69.4</v>
      </c>
      <c r="J74" s="1">
        <v>69.44</v>
      </c>
      <c r="K74" s="1" t="s">
        <v>44</v>
      </c>
      <c r="L74" s="1">
        <v>84.0</v>
      </c>
      <c r="M74" s="1">
        <v>84.0</v>
      </c>
    </row>
    <row r="75">
      <c r="A75" s="1" t="s">
        <v>41</v>
      </c>
      <c r="B75" s="1" t="s">
        <v>42</v>
      </c>
      <c r="C75" s="1">
        <v>413.11</v>
      </c>
      <c r="D75" s="1">
        <v>415.24</v>
      </c>
      <c r="E75" s="1">
        <v>2.13</v>
      </c>
      <c r="F75" s="1">
        <v>0.0</v>
      </c>
      <c r="G75" s="1">
        <v>2.13</v>
      </c>
      <c r="H75" s="1">
        <v>168.0</v>
      </c>
      <c r="I75" s="1">
        <v>78.8</v>
      </c>
      <c r="J75" s="1">
        <v>78.83</v>
      </c>
      <c r="K75" s="1" t="s">
        <v>44</v>
      </c>
      <c r="L75" s="1">
        <v>84.0</v>
      </c>
      <c r="M75" s="1">
        <v>84.0</v>
      </c>
    </row>
    <row r="76">
      <c r="A76" s="1" t="s">
        <v>41</v>
      </c>
      <c r="B76" s="1" t="s">
        <v>42</v>
      </c>
      <c r="C76" s="1">
        <v>415.74</v>
      </c>
      <c r="D76" s="1">
        <v>418.69</v>
      </c>
      <c r="E76" s="1">
        <v>2.96</v>
      </c>
      <c r="F76" s="1">
        <v>0.0</v>
      </c>
      <c r="G76" s="1">
        <v>2.95</v>
      </c>
      <c r="H76" s="1">
        <v>168.0</v>
      </c>
      <c r="I76" s="1">
        <v>56.85</v>
      </c>
      <c r="J76" s="1">
        <v>56.87</v>
      </c>
      <c r="K76" s="1" t="s">
        <v>44</v>
      </c>
      <c r="L76" s="1">
        <v>84.0</v>
      </c>
      <c r="M76" s="1">
        <v>84.0</v>
      </c>
    </row>
    <row r="77">
      <c r="A77" s="1" t="s">
        <v>41</v>
      </c>
      <c r="B77" s="1" t="s">
        <v>42</v>
      </c>
      <c r="C77" s="1">
        <v>418.81</v>
      </c>
      <c r="D77" s="1">
        <v>427.32</v>
      </c>
      <c r="E77" s="1">
        <v>8.52</v>
      </c>
      <c r="F77" s="1">
        <v>0.0</v>
      </c>
      <c r="G77" s="1">
        <v>8.52</v>
      </c>
      <c r="H77" s="1">
        <v>160.0</v>
      </c>
      <c r="I77" s="1">
        <v>18.79</v>
      </c>
      <c r="J77" s="1">
        <v>18.79</v>
      </c>
      <c r="K77" s="1" t="s">
        <v>43</v>
      </c>
      <c r="L77" s="1">
        <v>-160.0</v>
      </c>
      <c r="M77" s="1">
        <v>0.0</v>
      </c>
    </row>
    <row r="78">
      <c r="A78" s="1" t="s">
        <v>41</v>
      </c>
      <c r="B78" s="1" t="s">
        <v>42</v>
      </c>
      <c r="C78" s="1">
        <v>427.55</v>
      </c>
      <c r="D78" s="1">
        <v>432.86</v>
      </c>
      <c r="E78" s="1">
        <v>5.3</v>
      </c>
      <c r="F78" s="1">
        <v>0.0</v>
      </c>
      <c r="G78" s="1">
        <v>5.3</v>
      </c>
      <c r="H78" s="1">
        <v>160.0</v>
      </c>
      <c r="I78" s="1">
        <v>30.16</v>
      </c>
      <c r="J78" s="1">
        <v>30.16</v>
      </c>
      <c r="K78" s="1" t="s">
        <v>43</v>
      </c>
      <c r="L78" s="1">
        <v>-160.0</v>
      </c>
      <c r="M78" s="1">
        <v>0.0</v>
      </c>
    </row>
    <row r="79">
      <c r="A79" s="1" t="s">
        <v>41</v>
      </c>
      <c r="B79" s="1" t="s">
        <v>42</v>
      </c>
      <c r="C79" s="1">
        <v>432.97</v>
      </c>
      <c r="D79" s="1">
        <v>440.03</v>
      </c>
      <c r="E79" s="1">
        <v>7.07</v>
      </c>
      <c r="F79" s="1">
        <v>0.0</v>
      </c>
      <c r="G79" s="1">
        <v>7.07</v>
      </c>
      <c r="H79" s="1">
        <v>160.0</v>
      </c>
      <c r="I79" s="1">
        <v>22.64</v>
      </c>
      <c r="J79" s="1">
        <v>22.64</v>
      </c>
      <c r="K79" s="1" t="s">
        <v>43</v>
      </c>
      <c r="L79" s="1">
        <v>-160.0</v>
      </c>
      <c r="M79" s="1">
        <v>0.0</v>
      </c>
    </row>
    <row r="80">
      <c r="A80" s="1" t="s">
        <v>41</v>
      </c>
      <c r="B80" s="1" t="s">
        <v>42</v>
      </c>
      <c r="C80" s="1">
        <v>440.27</v>
      </c>
      <c r="D80" s="1">
        <v>450.7</v>
      </c>
      <c r="E80" s="1">
        <v>10.43</v>
      </c>
      <c r="F80" s="1">
        <v>0.0</v>
      </c>
      <c r="G80" s="1">
        <v>10.43</v>
      </c>
      <c r="H80" s="1">
        <v>160.0</v>
      </c>
      <c r="I80" s="1">
        <v>15.34</v>
      </c>
      <c r="J80" s="1">
        <v>15.34</v>
      </c>
      <c r="K80" s="1" t="s">
        <v>43</v>
      </c>
      <c r="L80" s="1">
        <v>-160.0</v>
      </c>
      <c r="M80" s="1">
        <v>0.0</v>
      </c>
    </row>
    <row r="81">
      <c r="A81" s="1" t="s">
        <v>41</v>
      </c>
      <c r="B81" s="1" t="s">
        <v>42</v>
      </c>
      <c r="C81" s="1">
        <v>451.3</v>
      </c>
      <c r="D81" s="1">
        <v>457.64</v>
      </c>
      <c r="E81" s="1">
        <v>6.34</v>
      </c>
      <c r="F81" s="1">
        <v>0.0</v>
      </c>
      <c r="G81" s="1">
        <v>6.34</v>
      </c>
      <c r="H81" s="1">
        <v>160.0</v>
      </c>
      <c r="I81" s="1">
        <v>25.26</v>
      </c>
      <c r="J81" s="1">
        <v>25.26</v>
      </c>
      <c r="K81" s="1" t="s">
        <v>43</v>
      </c>
      <c r="L81" s="1">
        <v>-160.0</v>
      </c>
      <c r="M81" s="1">
        <v>0.0</v>
      </c>
    </row>
    <row r="82">
      <c r="A82" s="1" t="s">
        <v>41</v>
      </c>
      <c r="B82" s="1" t="s">
        <v>42</v>
      </c>
      <c r="C82" s="1">
        <v>457.79</v>
      </c>
      <c r="D82" s="1">
        <v>467.42</v>
      </c>
      <c r="E82" s="1">
        <v>9.63</v>
      </c>
      <c r="F82" s="1">
        <v>0.0</v>
      </c>
      <c r="G82" s="1">
        <v>9.63</v>
      </c>
      <c r="H82" s="1">
        <v>160.0</v>
      </c>
      <c r="I82" s="1">
        <v>16.61</v>
      </c>
      <c r="J82" s="1">
        <v>16.61</v>
      </c>
      <c r="K82" s="1" t="s">
        <v>43</v>
      </c>
      <c r="L82" s="1">
        <v>-160.0</v>
      </c>
      <c r="M82" s="1">
        <v>0.0</v>
      </c>
    </row>
    <row r="83">
      <c r="A83" s="1" t="s">
        <v>41</v>
      </c>
      <c r="B83" s="1" t="s">
        <v>42</v>
      </c>
      <c r="C83" s="1">
        <v>467.44</v>
      </c>
      <c r="D83" s="1">
        <v>475.83</v>
      </c>
      <c r="E83" s="1">
        <v>8.4</v>
      </c>
      <c r="F83" s="1">
        <v>0.0</v>
      </c>
      <c r="G83" s="1">
        <v>8.4</v>
      </c>
      <c r="H83" s="1">
        <v>160.0</v>
      </c>
      <c r="I83" s="1">
        <v>19.06</v>
      </c>
      <c r="J83" s="1">
        <v>19.06</v>
      </c>
      <c r="K83" s="1" t="s">
        <v>43</v>
      </c>
      <c r="L83" s="1">
        <v>-160.0</v>
      </c>
      <c r="M83" s="1">
        <v>0.0</v>
      </c>
    </row>
    <row r="84">
      <c r="A84" s="1" t="s">
        <v>41</v>
      </c>
      <c r="B84" s="1" t="s">
        <v>42</v>
      </c>
      <c r="C84" s="1">
        <v>475.86</v>
      </c>
      <c r="D84" s="1">
        <v>480.35</v>
      </c>
      <c r="E84" s="1">
        <v>4.49</v>
      </c>
      <c r="F84" s="1">
        <v>0.0</v>
      </c>
      <c r="G84" s="1">
        <v>4.49</v>
      </c>
      <c r="H84" s="1">
        <v>160.0</v>
      </c>
      <c r="I84" s="1">
        <v>35.66</v>
      </c>
      <c r="J84" s="1">
        <v>35.66</v>
      </c>
      <c r="K84" s="1" t="s">
        <v>43</v>
      </c>
      <c r="L84" s="1">
        <v>-160.0</v>
      </c>
      <c r="M84" s="1">
        <v>0.0</v>
      </c>
    </row>
    <row r="85">
      <c r="A85" s="1" t="s">
        <v>41</v>
      </c>
      <c r="B85" s="1" t="s">
        <v>42</v>
      </c>
      <c r="C85" s="1">
        <v>480.4</v>
      </c>
      <c r="D85" s="1">
        <v>484.73</v>
      </c>
      <c r="E85" s="1">
        <v>4.33</v>
      </c>
      <c r="F85" s="1">
        <v>0.0</v>
      </c>
      <c r="G85" s="1">
        <v>4.33</v>
      </c>
      <c r="H85" s="1">
        <v>160.0</v>
      </c>
      <c r="I85" s="1">
        <v>36.99</v>
      </c>
      <c r="J85" s="1">
        <v>36.99</v>
      </c>
      <c r="K85" s="1" t="s">
        <v>43</v>
      </c>
      <c r="L85" s="1">
        <v>-160.0</v>
      </c>
      <c r="M85" s="1">
        <v>0.0</v>
      </c>
    </row>
    <row r="86">
      <c r="A86" s="1" t="s">
        <v>41</v>
      </c>
      <c r="B86" s="1" t="s">
        <v>42</v>
      </c>
      <c r="C86" s="1">
        <v>484.77</v>
      </c>
      <c r="D86" s="1">
        <v>487.0</v>
      </c>
      <c r="E86" s="1">
        <v>2.22</v>
      </c>
      <c r="F86" s="1">
        <v>0.0</v>
      </c>
      <c r="G86" s="1">
        <v>2.22</v>
      </c>
      <c r="H86" s="1">
        <v>168.0</v>
      </c>
      <c r="I86" s="1">
        <v>75.54</v>
      </c>
      <c r="J86" s="1">
        <v>75.58</v>
      </c>
      <c r="K86" s="1" t="s">
        <v>44</v>
      </c>
      <c r="L86" s="1">
        <v>84.0</v>
      </c>
      <c r="M86" s="1">
        <v>84.0</v>
      </c>
    </row>
    <row r="87">
      <c r="A87" s="1" t="s">
        <v>41</v>
      </c>
      <c r="B87" s="1" t="s">
        <v>42</v>
      </c>
      <c r="C87" s="1">
        <v>487.09</v>
      </c>
      <c r="D87" s="1">
        <v>490.28</v>
      </c>
      <c r="E87" s="1">
        <v>3.19</v>
      </c>
      <c r="F87" s="1">
        <v>0.0</v>
      </c>
      <c r="G87" s="1">
        <v>3.19</v>
      </c>
      <c r="H87" s="1">
        <v>168.0</v>
      </c>
      <c r="I87" s="1">
        <v>52.62</v>
      </c>
      <c r="J87" s="1">
        <v>52.63</v>
      </c>
      <c r="K87" s="1" t="s">
        <v>44</v>
      </c>
      <c r="L87" s="1">
        <v>84.0</v>
      </c>
      <c r="M87" s="1">
        <v>84.0</v>
      </c>
    </row>
    <row r="88">
      <c r="A88" s="1" t="s">
        <v>41</v>
      </c>
      <c r="B88" s="1" t="s">
        <v>42</v>
      </c>
      <c r="C88" s="1">
        <v>490.66</v>
      </c>
      <c r="D88" s="1">
        <v>493.02</v>
      </c>
      <c r="E88" s="1">
        <v>2.36</v>
      </c>
      <c r="F88" s="1">
        <v>0.0</v>
      </c>
      <c r="G88" s="1">
        <v>2.36</v>
      </c>
      <c r="H88" s="1">
        <v>168.0</v>
      </c>
      <c r="I88" s="1">
        <v>71.08</v>
      </c>
      <c r="J88" s="1">
        <v>71.11</v>
      </c>
      <c r="K88" s="1" t="s">
        <v>44</v>
      </c>
      <c r="L88" s="1">
        <v>84.0</v>
      </c>
      <c r="M88" s="1">
        <v>84.0</v>
      </c>
    </row>
    <row r="89">
      <c r="A89" s="1" t="s">
        <v>41</v>
      </c>
      <c r="B89" s="1" t="s">
        <v>42</v>
      </c>
      <c r="C89" s="1">
        <v>493.65</v>
      </c>
      <c r="D89" s="1">
        <v>496.31</v>
      </c>
      <c r="E89" s="1">
        <v>2.66</v>
      </c>
      <c r="F89" s="1">
        <v>0.0</v>
      </c>
      <c r="G89" s="1">
        <v>2.65</v>
      </c>
      <c r="H89" s="1">
        <v>168.0</v>
      </c>
      <c r="I89" s="1">
        <v>63.26</v>
      </c>
      <c r="J89" s="1">
        <v>63.29</v>
      </c>
      <c r="K89" s="1" t="s">
        <v>44</v>
      </c>
      <c r="L89" s="1">
        <v>84.0</v>
      </c>
      <c r="M89" s="1">
        <v>84.0</v>
      </c>
    </row>
    <row r="90">
      <c r="A90" s="1" t="s">
        <v>41</v>
      </c>
      <c r="B90" s="1" t="s">
        <v>42</v>
      </c>
      <c r="C90" s="1">
        <v>496.49</v>
      </c>
      <c r="D90" s="1">
        <v>500.53</v>
      </c>
      <c r="E90" s="1">
        <v>4.03</v>
      </c>
      <c r="F90" s="1">
        <v>0.0</v>
      </c>
      <c r="G90" s="1">
        <v>4.03</v>
      </c>
      <c r="H90" s="1">
        <v>168.0</v>
      </c>
      <c r="I90" s="1">
        <v>41.64</v>
      </c>
      <c r="J90" s="1">
        <v>41.65</v>
      </c>
      <c r="K90" s="1" t="s">
        <v>44</v>
      </c>
      <c r="L90" s="1">
        <v>84.0</v>
      </c>
      <c r="M90" s="1">
        <v>84.0</v>
      </c>
    </row>
    <row r="91">
      <c r="A91" s="1" t="s">
        <v>41</v>
      </c>
      <c r="B91" s="1" t="s">
        <v>42</v>
      </c>
      <c r="C91" s="1">
        <v>500.91</v>
      </c>
      <c r="D91" s="1">
        <v>503.78</v>
      </c>
      <c r="E91" s="1">
        <v>2.87</v>
      </c>
      <c r="F91" s="1">
        <v>0.0</v>
      </c>
      <c r="G91" s="1">
        <v>2.87</v>
      </c>
      <c r="H91" s="1">
        <v>168.0</v>
      </c>
      <c r="I91" s="1">
        <v>58.55</v>
      </c>
      <c r="J91" s="1">
        <v>58.57</v>
      </c>
      <c r="K91" s="1" t="s">
        <v>44</v>
      </c>
      <c r="L91" s="1">
        <v>84.0</v>
      </c>
      <c r="M91" s="1">
        <v>84.0</v>
      </c>
    </row>
    <row r="92">
      <c r="A92" s="1" t="s">
        <v>41</v>
      </c>
      <c r="B92" s="1" t="s">
        <v>42</v>
      </c>
      <c r="C92" s="1">
        <v>503.97</v>
      </c>
      <c r="D92" s="1">
        <v>512.22</v>
      </c>
      <c r="E92" s="1">
        <v>8.26</v>
      </c>
      <c r="F92" s="1">
        <v>0.0</v>
      </c>
      <c r="G92" s="1">
        <v>8.26</v>
      </c>
      <c r="H92" s="1">
        <v>160.0</v>
      </c>
      <c r="I92" s="1">
        <v>19.37</v>
      </c>
      <c r="J92" s="1">
        <v>19.37</v>
      </c>
      <c r="K92" s="1" t="s">
        <v>43</v>
      </c>
      <c r="L92" s="1">
        <v>-160.0</v>
      </c>
      <c r="M92" s="1">
        <v>0.0</v>
      </c>
    </row>
    <row r="93">
      <c r="A93" s="1" t="s">
        <v>41</v>
      </c>
      <c r="B93" s="1" t="s">
        <v>42</v>
      </c>
      <c r="C93" s="1">
        <v>512.3</v>
      </c>
      <c r="D93" s="1">
        <v>520.11</v>
      </c>
      <c r="E93" s="1">
        <v>7.81</v>
      </c>
      <c r="F93" s="1">
        <v>0.0</v>
      </c>
      <c r="G93" s="1">
        <v>7.81</v>
      </c>
      <c r="H93" s="1">
        <v>160.0</v>
      </c>
      <c r="I93" s="1">
        <v>20.49</v>
      </c>
      <c r="J93" s="1">
        <v>20.49</v>
      </c>
      <c r="K93" s="1" t="s">
        <v>43</v>
      </c>
      <c r="L93" s="1">
        <v>-160.0</v>
      </c>
      <c r="M93" s="1">
        <v>0.0</v>
      </c>
    </row>
    <row r="94">
      <c r="A94" s="1" t="s">
        <v>41</v>
      </c>
      <c r="B94" s="1" t="s">
        <v>42</v>
      </c>
      <c r="C94" s="1">
        <v>520.21</v>
      </c>
      <c r="D94" s="1">
        <v>525.47</v>
      </c>
      <c r="E94" s="1">
        <v>5.26</v>
      </c>
      <c r="F94" s="1">
        <v>0.0</v>
      </c>
      <c r="G94" s="1">
        <v>5.26</v>
      </c>
      <c r="H94" s="1">
        <v>160.0</v>
      </c>
      <c r="I94" s="1">
        <v>30.42</v>
      </c>
      <c r="J94" s="1">
        <v>30.42</v>
      </c>
      <c r="K94" s="1" t="s">
        <v>43</v>
      </c>
      <c r="L94" s="1">
        <v>-160.0</v>
      </c>
      <c r="M94" s="1">
        <v>0.0</v>
      </c>
    </row>
    <row r="95">
      <c r="A95" s="1" t="s">
        <v>41</v>
      </c>
      <c r="B95" s="1" t="s">
        <v>42</v>
      </c>
      <c r="C95" s="1">
        <v>525.56</v>
      </c>
      <c r="D95" s="1">
        <v>532.12</v>
      </c>
      <c r="E95" s="1">
        <v>6.56</v>
      </c>
      <c r="F95" s="1">
        <v>0.0</v>
      </c>
      <c r="G95" s="1">
        <v>6.56</v>
      </c>
      <c r="H95" s="1">
        <v>160.0</v>
      </c>
      <c r="I95" s="1">
        <v>24.38</v>
      </c>
      <c r="J95" s="1">
        <v>24.38</v>
      </c>
      <c r="K95" s="1" t="s">
        <v>43</v>
      </c>
      <c r="L95" s="1">
        <v>-160.0</v>
      </c>
      <c r="M95" s="1">
        <v>0.0</v>
      </c>
    </row>
    <row r="96">
      <c r="A96" s="1" t="s">
        <v>41</v>
      </c>
      <c r="B96" s="1" t="s">
        <v>42</v>
      </c>
      <c r="C96" s="1">
        <v>532.68</v>
      </c>
      <c r="D96" s="1">
        <v>540.11</v>
      </c>
      <c r="E96" s="1">
        <v>7.43</v>
      </c>
      <c r="F96" s="1">
        <v>0.0</v>
      </c>
      <c r="G96" s="1">
        <v>7.43</v>
      </c>
      <c r="H96" s="1">
        <v>160.0</v>
      </c>
      <c r="I96" s="1">
        <v>21.54</v>
      </c>
      <c r="J96" s="1">
        <v>21.54</v>
      </c>
      <c r="K96" s="1" t="s">
        <v>43</v>
      </c>
      <c r="L96" s="1">
        <v>-160.0</v>
      </c>
      <c r="M96" s="1">
        <v>0.0</v>
      </c>
    </row>
    <row r="97">
      <c r="A97" s="1" t="s">
        <v>41</v>
      </c>
      <c r="B97" s="1" t="s">
        <v>42</v>
      </c>
      <c r="C97" s="1">
        <v>540.17</v>
      </c>
      <c r="D97" s="1">
        <v>545.5</v>
      </c>
      <c r="E97" s="1">
        <v>5.32</v>
      </c>
      <c r="F97" s="1">
        <v>0.0</v>
      </c>
      <c r="G97" s="1">
        <v>5.32</v>
      </c>
      <c r="H97" s="1">
        <v>160.0</v>
      </c>
      <c r="I97" s="1">
        <v>30.05</v>
      </c>
      <c r="J97" s="1">
        <v>30.05</v>
      </c>
      <c r="K97" s="1" t="s">
        <v>43</v>
      </c>
      <c r="L97" s="1">
        <v>-160.0</v>
      </c>
      <c r="M97" s="1">
        <v>0.0</v>
      </c>
    </row>
    <row r="98">
      <c r="A98" s="1" t="s">
        <v>41</v>
      </c>
      <c r="B98" s="1" t="s">
        <v>42</v>
      </c>
      <c r="C98" s="1">
        <v>545.56</v>
      </c>
      <c r="D98" s="1">
        <v>551.33</v>
      </c>
      <c r="E98" s="1">
        <v>5.78</v>
      </c>
      <c r="F98" s="1">
        <v>0.0</v>
      </c>
      <c r="G98" s="1">
        <v>5.78</v>
      </c>
      <c r="H98" s="1">
        <v>160.0</v>
      </c>
      <c r="I98" s="1">
        <v>27.69</v>
      </c>
      <c r="J98" s="1">
        <v>27.69</v>
      </c>
      <c r="K98" s="1" t="s">
        <v>43</v>
      </c>
      <c r="L98" s="1">
        <v>-160.0</v>
      </c>
      <c r="M98" s="1">
        <v>0.0</v>
      </c>
    </row>
    <row r="99">
      <c r="A99" s="1" t="s">
        <v>41</v>
      </c>
      <c r="B99" s="1" t="s">
        <v>42</v>
      </c>
      <c r="C99" s="1">
        <v>551.53</v>
      </c>
      <c r="D99" s="1">
        <v>559.41</v>
      </c>
      <c r="E99" s="1">
        <v>7.88</v>
      </c>
      <c r="F99" s="1">
        <v>0.0</v>
      </c>
      <c r="G99" s="1">
        <v>7.88</v>
      </c>
      <c r="H99" s="1">
        <v>160.0</v>
      </c>
      <c r="I99" s="1">
        <v>20.3</v>
      </c>
      <c r="J99" s="1">
        <v>20.3</v>
      </c>
      <c r="K99" s="1" t="s">
        <v>43</v>
      </c>
      <c r="L99" s="1">
        <v>-160.0</v>
      </c>
      <c r="M99" s="1">
        <v>0.0</v>
      </c>
    </row>
    <row r="100">
      <c r="A100" s="1" t="s">
        <v>41</v>
      </c>
      <c r="B100" s="1" t="s">
        <v>42</v>
      </c>
      <c r="C100" s="1">
        <v>559.49</v>
      </c>
      <c r="D100" s="1">
        <v>564.38</v>
      </c>
      <c r="E100" s="1">
        <v>4.89</v>
      </c>
      <c r="F100" s="1">
        <v>0.0</v>
      </c>
      <c r="G100" s="1">
        <v>4.89</v>
      </c>
      <c r="H100" s="1">
        <v>160.0</v>
      </c>
      <c r="I100" s="1">
        <v>32.73</v>
      </c>
      <c r="J100" s="1">
        <v>32.73</v>
      </c>
      <c r="K100" s="1" t="s">
        <v>43</v>
      </c>
      <c r="L100" s="1">
        <v>-160.0</v>
      </c>
      <c r="M100" s="1">
        <v>0.0</v>
      </c>
    </row>
    <row r="101">
      <c r="A101" s="1" t="s">
        <v>41</v>
      </c>
      <c r="B101" s="1" t="s">
        <v>42</v>
      </c>
      <c r="C101" s="1">
        <v>564.95</v>
      </c>
      <c r="D101" s="1">
        <v>567.1</v>
      </c>
      <c r="E101" s="1">
        <v>2.15</v>
      </c>
      <c r="F101" s="1">
        <v>0.0</v>
      </c>
      <c r="G101" s="1">
        <v>2.15</v>
      </c>
      <c r="H101" s="1">
        <v>168.0</v>
      </c>
      <c r="I101" s="1">
        <v>78.17</v>
      </c>
      <c r="J101" s="1">
        <v>78.2</v>
      </c>
      <c r="K101" s="1" t="s">
        <v>44</v>
      </c>
      <c r="L101" s="1">
        <v>84.0</v>
      </c>
      <c r="M101" s="1">
        <v>84.0</v>
      </c>
    </row>
    <row r="102">
      <c r="A102" s="1" t="s">
        <v>41</v>
      </c>
      <c r="B102" s="1" t="s">
        <v>42</v>
      </c>
      <c r="C102" s="1">
        <v>567.94</v>
      </c>
      <c r="D102" s="1">
        <v>570.3</v>
      </c>
      <c r="E102" s="1">
        <v>2.36</v>
      </c>
      <c r="F102" s="1">
        <v>0.0</v>
      </c>
      <c r="G102" s="1">
        <v>2.36</v>
      </c>
      <c r="H102" s="1">
        <v>168.0</v>
      </c>
      <c r="I102" s="1">
        <v>71.21</v>
      </c>
      <c r="J102" s="1">
        <v>71.24</v>
      </c>
      <c r="K102" s="1" t="s">
        <v>44</v>
      </c>
      <c r="L102" s="1">
        <v>84.0</v>
      </c>
      <c r="M102" s="1">
        <v>84.0</v>
      </c>
    </row>
    <row r="103">
      <c r="A103" s="1" t="s">
        <v>41</v>
      </c>
      <c r="B103" s="1" t="s">
        <v>42</v>
      </c>
      <c r="C103" s="1">
        <v>570.51</v>
      </c>
      <c r="D103" s="1">
        <v>572.92</v>
      </c>
      <c r="E103" s="1">
        <v>2.42</v>
      </c>
      <c r="F103" s="1">
        <v>0.0</v>
      </c>
      <c r="G103" s="1">
        <v>2.42</v>
      </c>
      <c r="H103" s="1">
        <v>168.0</v>
      </c>
      <c r="I103" s="1">
        <v>69.52</v>
      </c>
      <c r="J103" s="1">
        <v>69.54</v>
      </c>
      <c r="K103" s="1" t="s">
        <v>44</v>
      </c>
      <c r="L103" s="1">
        <v>84.0</v>
      </c>
      <c r="M103" s="1">
        <v>84.0</v>
      </c>
    </row>
    <row r="130">
      <c r="A130" s="77" t="s">
        <v>53</v>
      </c>
      <c r="B130" s="3">
        <f>SUMIF(K2:K103, "epr",H2:H103)</f>
        <v>10080</v>
      </c>
    </row>
    <row r="131">
      <c r="A131" s="77" t="s">
        <v>54</v>
      </c>
      <c r="B131" s="3">
        <f>SUM(H2:H103)-B130</f>
        <v>6552</v>
      </c>
    </row>
    <row r="132">
      <c r="A132" s="77" t="s">
        <v>55</v>
      </c>
      <c r="B132" s="3">
        <f>SUM(M2:M103)</f>
        <v>3276</v>
      </c>
    </row>
    <row r="133">
      <c r="A133" s="77" t="s">
        <v>56</v>
      </c>
      <c r="B133" s="3">
        <f>B131/B132</f>
        <v>2</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3.04</v>
      </c>
      <c r="D2" s="1">
        <v>10.76</v>
      </c>
      <c r="E2" s="1">
        <v>7.71</v>
      </c>
      <c r="F2" s="1">
        <v>0.0</v>
      </c>
      <c r="G2" s="1">
        <v>7.71</v>
      </c>
      <c r="H2" s="1">
        <v>160.0</v>
      </c>
      <c r="I2" s="1">
        <v>20.74</v>
      </c>
      <c r="J2" s="1">
        <v>20.74</v>
      </c>
      <c r="K2" s="1" t="s">
        <v>43</v>
      </c>
      <c r="L2" s="1">
        <v>-160.0</v>
      </c>
      <c r="M2" s="1">
        <v>0.0</v>
      </c>
    </row>
    <row r="3">
      <c r="A3" s="1" t="s">
        <v>41</v>
      </c>
      <c r="B3" s="1" t="s">
        <v>42</v>
      </c>
      <c r="C3" s="1">
        <v>10.8</v>
      </c>
      <c r="D3" s="1">
        <v>13.55</v>
      </c>
      <c r="E3" s="1">
        <v>2.75</v>
      </c>
      <c r="F3" s="1">
        <v>0.0</v>
      </c>
      <c r="G3" s="1">
        <v>2.74</v>
      </c>
      <c r="H3" s="1">
        <v>168.0</v>
      </c>
      <c r="I3" s="1">
        <v>61.2</v>
      </c>
      <c r="J3" s="1">
        <v>61.23</v>
      </c>
      <c r="K3" s="1" t="s">
        <v>44</v>
      </c>
      <c r="L3" s="1">
        <v>84.0</v>
      </c>
      <c r="M3" s="1">
        <v>84.0</v>
      </c>
    </row>
    <row r="4">
      <c r="A4" s="1" t="s">
        <v>41</v>
      </c>
      <c r="B4" s="1" t="s">
        <v>42</v>
      </c>
      <c r="C4" s="1">
        <v>14.13</v>
      </c>
      <c r="D4" s="1">
        <v>17.22</v>
      </c>
      <c r="E4" s="1">
        <v>3.08</v>
      </c>
      <c r="F4" s="1">
        <v>0.0</v>
      </c>
      <c r="G4" s="1">
        <v>3.08</v>
      </c>
      <c r="H4" s="1">
        <v>168.0</v>
      </c>
      <c r="I4" s="1">
        <v>54.47</v>
      </c>
      <c r="J4" s="1">
        <v>54.5</v>
      </c>
      <c r="K4" s="1" t="s">
        <v>57</v>
      </c>
      <c r="L4" s="1">
        <v>76.0</v>
      </c>
      <c r="M4" s="1">
        <v>92.0</v>
      </c>
    </row>
    <row r="5">
      <c r="A5" s="1" t="s">
        <v>41</v>
      </c>
      <c r="B5" s="1" t="s">
        <v>42</v>
      </c>
      <c r="C5" s="1">
        <v>17.44</v>
      </c>
      <c r="D5" s="1">
        <v>22.15</v>
      </c>
      <c r="E5" s="1">
        <v>4.71</v>
      </c>
      <c r="F5" s="1">
        <v>0.0</v>
      </c>
      <c r="G5" s="1">
        <v>4.7</v>
      </c>
      <c r="H5" s="1">
        <v>168.0</v>
      </c>
      <c r="I5" s="1">
        <v>35.7</v>
      </c>
      <c r="J5" s="1">
        <v>35.72</v>
      </c>
      <c r="K5" s="1" t="s">
        <v>59</v>
      </c>
      <c r="L5" s="1">
        <v>0.0</v>
      </c>
      <c r="M5" s="1">
        <v>168.0</v>
      </c>
    </row>
    <row r="6">
      <c r="A6" s="1" t="s">
        <v>41</v>
      </c>
      <c r="B6" s="1" t="s">
        <v>42</v>
      </c>
      <c r="C6" s="1">
        <v>22.51</v>
      </c>
      <c r="D6" s="1">
        <v>27.58</v>
      </c>
      <c r="E6" s="1">
        <v>5.06</v>
      </c>
      <c r="F6" s="1">
        <v>0.0</v>
      </c>
      <c r="G6" s="1">
        <v>5.06</v>
      </c>
      <c r="H6" s="1">
        <v>168.0</v>
      </c>
      <c r="I6" s="1">
        <v>33.18</v>
      </c>
      <c r="J6" s="1">
        <v>33.2</v>
      </c>
      <c r="K6" s="1" t="s">
        <v>59</v>
      </c>
      <c r="L6" s="1">
        <v>0.0</v>
      </c>
      <c r="M6" s="1">
        <v>168.0</v>
      </c>
    </row>
    <row r="7">
      <c r="A7" s="1" t="s">
        <v>41</v>
      </c>
      <c r="B7" s="1" t="s">
        <v>42</v>
      </c>
      <c r="C7" s="1">
        <v>27.9</v>
      </c>
      <c r="D7" s="1">
        <v>33.29</v>
      </c>
      <c r="E7" s="1">
        <v>5.39</v>
      </c>
      <c r="F7" s="1">
        <v>0.0</v>
      </c>
      <c r="G7" s="1">
        <v>5.38</v>
      </c>
      <c r="H7" s="1">
        <v>168.0</v>
      </c>
      <c r="I7" s="1">
        <v>31.19</v>
      </c>
      <c r="J7" s="1">
        <v>31.21</v>
      </c>
      <c r="K7" s="1" t="s">
        <v>59</v>
      </c>
      <c r="L7" s="1">
        <v>0.0</v>
      </c>
      <c r="M7" s="1">
        <v>168.0</v>
      </c>
    </row>
    <row r="8">
      <c r="A8" s="1" t="s">
        <v>41</v>
      </c>
      <c r="B8" s="1" t="s">
        <v>42</v>
      </c>
      <c r="C8" s="1">
        <v>33.49</v>
      </c>
      <c r="D8" s="1">
        <v>38.52</v>
      </c>
      <c r="E8" s="1">
        <v>5.03</v>
      </c>
      <c r="F8" s="1">
        <v>0.0</v>
      </c>
      <c r="G8" s="1">
        <v>5.02</v>
      </c>
      <c r="H8" s="1">
        <v>168.0</v>
      </c>
      <c r="I8" s="1">
        <v>33.42</v>
      </c>
      <c r="J8" s="1">
        <v>33.44</v>
      </c>
      <c r="K8" s="1" t="s">
        <v>59</v>
      </c>
      <c r="L8" s="1">
        <v>0.0</v>
      </c>
      <c r="M8" s="1">
        <v>168.0</v>
      </c>
    </row>
    <row r="9">
      <c r="A9" s="1" t="s">
        <v>41</v>
      </c>
      <c r="B9" s="1" t="s">
        <v>42</v>
      </c>
      <c r="C9" s="1">
        <v>38.64</v>
      </c>
      <c r="D9" s="1">
        <v>44.34</v>
      </c>
      <c r="E9" s="1">
        <v>5.7</v>
      </c>
      <c r="F9" s="1">
        <v>0.0</v>
      </c>
      <c r="G9" s="1">
        <v>5.7</v>
      </c>
      <c r="H9" s="1">
        <v>168.0</v>
      </c>
      <c r="I9" s="1">
        <v>29.46</v>
      </c>
      <c r="J9" s="1">
        <v>29.47</v>
      </c>
      <c r="K9" s="1" t="s">
        <v>59</v>
      </c>
      <c r="L9" s="1">
        <v>0.0</v>
      </c>
      <c r="M9" s="1">
        <v>168.0</v>
      </c>
    </row>
    <row r="10">
      <c r="A10" s="1" t="s">
        <v>41</v>
      </c>
      <c r="B10" s="1" t="s">
        <v>42</v>
      </c>
      <c r="C10" s="1">
        <v>44.63</v>
      </c>
      <c r="D10" s="1">
        <v>49.35</v>
      </c>
      <c r="E10" s="1">
        <v>4.72</v>
      </c>
      <c r="F10" s="1">
        <v>0.0</v>
      </c>
      <c r="G10" s="1">
        <v>4.72</v>
      </c>
      <c r="H10" s="1">
        <v>168.0</v>
      </c>
      <c r="I10" s="1">
        <v>35.56</v>
      </c>
      <c r="J10" s="1">
        <v>35.58</v>
      </c>
      <c r="K10" s="1" t="s">
        <v>59</v>
      </c>
      <c r="L10" s="1">
        <v>0.0</v>
      </c>
      <c r="M10" s="1">
        <v>168.0</v>
      </c>
    </row>
    <row r="11">
      <c r="A11" s="1" t="s">
        <v>41</v>
      </c>
      <c r="B11" s="1" t="s">
        <v>42</v>
      </c>
      <c r="C11" s="1">
        <v>49.51</v>
      </c>
      <c r="D11" s="1">
        <v>54.41</v>
      </c>
      <c r="E11" s="1">
        <v>4.9</v>
      </c>
      <c r="F11" s="1">
        <v>0.0</v>
      </c>
      <c r="G11" s="1">
        <v>4.89</v>
      </c>
      <c r="H11" s="1">
        <v>168.0</v>
      </c>
      <c r="I11" s="1">
        <v>34.31</v>
      </c>
      <c r="J11" s="1">
        <v>34.33</v>
      </c>
      <c r="K11" s="1" t="s">
        <v>59</v>
      </c>
      <c r="L11" s="1">
        <v>0.0</v>
      </c>
      <c r="M11" s="1">
        <v>168.0</v>
      </c>
    </row>
    <row r="12">
      <c r="A12" s="1" t="s">
        <v>41</v>
      </c>
      <c r="B12" s="1" t="s">
        <v>42</v>
      </c>
      <c r="C12" s="1">
        <v>54.62</v>
      </c>
      <c r="D12" s="1">
        <v>58.7</v>
      </c>
      <c r="E12" s="1">
        <v>4.08</v>
      </c>
      <c r="F12" s="1">
        <v>0.0</v>
      </c>
      <c r="G12" s="1">
        <v>4.08</v>
      </c>
      <c r="H12" s="1">
        <v>168.0</v>
      </c>
      <c r="I12" s="1">
        <v>41.14</v>
      </c>
      <c r="J12" s="1">
        <v>41.17</v>
      </c>
      <c r="K12" s="1" t="s">
        <v>59</v>
      </c>
      <c r="L12" s="1">
        <v>0.0</v>
      </c>
      <c r="M12" s="1">
        <v>168.0</v>
      </c>
    </row>
    <row r="13">
      <c r="A13" s="1" t="s">
        <v>41</v>
      </c>
      <c r="B13" s="1" t="s">
        <v>42</v>
      </c>
      <c r="C13" s="1">
        <v>58.94</v>
      </c>
      <c r="D13" s="1">
        <v>66.48</v>
      </c>
      <c r="E13" s="1">
        <v>7.54</v>
      </c>
      <c r="F13" s="1">
        <v>0.0</v>
      </c>
      <c r="G13" s="1">
        <v>7.54</v>
      </c>
      <c r="H13" s="1">
        <v>160.0</v>
      </c>
      <c r="I13" s="1">
        <v>21.22</v>
      </c>
      <c r="J13" s="1">
        <v>21.22</v>
      </c>
      <c r="K13" s="1" t="s">
        <v>43</v>
      </c>
      <c r="L13" s="1">
        <v>-160.0</v>
      </c>
      <c r="M13" s="1">
        <v>0.0</v>
      </c>
    </row>
    <row r="14">
      <c r="A14" s="1" t="s">
        <v>41</v>
      </c>
      <c r="B14" s="1" t="s">
        <v>42</v>
      </c>
      <c r="C14" s="1">
        <v>66.62</v>
      </c>
      <c r="D14" s="1">
        <v>68.98</v>
      </c>
      <c r="E14" s="1">
        <v>2.37</v>
      </c>
      <c r="F14" s="1">
        <v>0.0</v>
      </c>
      <c r="G14" s="1">
        <v>2.37</v>
      </c>
      <c r="H14" s="1">
        <v>168.0</v>
      </c>
      <c r="I14" s="1">
        <v>70.98</v>
      </c>
      <c r="J14" s="1">
        <v>71.03</v>
      </c>
      <c r="K14" s="1" t="s">
        <v>44</v>
      </c>
      <c r="L14" s="1">
        <v>84.0</v>
      </c>
      <c r="M14" s="1">
        <v>84.0</v>
      </c>
    </row>
    <row r="15">
      <c r="A15" s="1" t="s">
        <v>41</v>
      </c>
      <c r="B15" s="1" t="s">
        <v>42</v>
      </c>
      <c r="C15" s="1">
        <v>69.52</v>
      </c>
      <c r="D15" s="1">
        <v>71.69</v>
      </c>
      <c r="E15" s="1">
        <v>2.17</v>
      </c>
      <c r="F15" s="1">
        <v>0.0</v>
      </c>
      <c r="G15" s="1">
        <v>2.17</v>
      </c>
      <c r="H15" s="1">
        <v>168.0</v>
      </c>
      <c r="I15" s="1">
        <v>77.46</v>
      </c>
      <c r="J15" s="1">
        <v>77.52</v>
      </c>
      <c r="K15" s="1" t="s">
        <v>57</v>
      </c>
      <c r="L15" s="1">
        <v>76.0</v>
      </c>
      <c r="M15" s="1">
        <v>92.0</v>
      </c>
    </row>
    <row r="16">
      <c r="A16" s="1" t="s">
        <v>41</v>
      </c>
      <c r="B16" s="1" t="s">
        <v>42</v>
      </c>
      <c r="C16" s="1">
        <v>72.02</v>
      </c>
      <c r="D16" s="1">
        <v>76.12</v>
      </c>
      <c r="E16" s="1">
        <v>4.1</v>
      </c>
      <c r="F16" s="1">
        <v>0.0</v>
      </c>
      <c r="G16" s="1">
        <v>4.1</v>
      </c>
      <c r="H16" s="1">
        <v>168.0</v>
      </c>
      <c r="I16" s="1">
        <v>40.93</v>
      </c>
      <c r="J16" s="1">
        <v>40.96</v>
      </c>
      <c r="K16" s="1" t="s">
        <v>59</v>
      </c>
      <c r="L16" s="1">
        <v>0.0</v>
      </c>
      <c r="M16" s="1">
        <v>168.0</v>
      </c>
    </row>
    <row r="17">
      <c r="A17" s="1" t="s">
        <v>41</v>
      </c>
      <c r="B17" s="1" t="s">
        <v>42</v>
      </c>
      <c r="C17" s="1">
        <v>76.44</v>
      </c>
      <c r="D17" s="1">
        <v>80.58</v>
      </c>
      <c r="E17" s="1">
        <v>4.14</v>
      </c>
      <c r="F17" s="1">
        <v>0.0</v>
      </c>
      <c r="G17" s="1">
        <v>4.13</v>
      </c>
      <c r="H17" s="1">
        <v>168.0</v>
      </c>
      <c r="I17" s="1">
        <v>40.62</v>
      </c>
      <c r="J17" s="1">
        <v>40.65</v>
      </c>
      <c r="K17" s="1" t="s">
        <v>59</v>
      </c>
      <c r="L17" s="1">
        <v>0.0</v>
      </c>
      <c r="M17" s="1">
        <v>168.0</v>
      </c>
    </row>
    <row r="18">
      <c r="A18" s="1" t="s">
        <v>41</v>
      </c>
      <c r="B18" s="1" t="s">
        <v>42</v>
      </c>
      <c r="C18" s="1">
        <v>80.8</v>
      </c>
      <c r="D18" s="1">
        <v>85.34</v>
      </c>
      <c r="E18" s="1">
        <v>4.54</v>
      </c>
      <c r="F18" s="1">
        <v>0.0</v>
      </c>
      <c r="G18" s="1">
        <v>4.54</v>
      </c>
      <c r="H18" s="1">
        <v>168.0</v>
      </c>
      <c r="I18" s="1">
        <v>37.01</v>
      </c>
      <c r="J18" s="1">
        <v>37.03</v>
      </c>
      <c r="K18" s="1" t="s">
        <v>59</v>
      </c>
      <c r="L18" s="1">
        <v>0.0</v>
      </c>
      <c r="M18" s="1">
        <v>168.0</v>
      </c>
    </row>
    <row r="19">
      <c r="A19" s="1" t="s">
        <v>41</v>
      </c>
      <c r="B19" s="1" t="s">
        <v>42</v>
      </c>
      <c r="C19" s="1">
        <v>85.95</v>
      </c>
      <c r="D19" s="1">
        <v>90.19</v>
      </c>
      <c r="E19" s="1">
        <v>4.24</v>
      </c>
      <c r="F19" s="1">
        <v>0.0</v>
      </c>
      <c r="G19" s="1">
        <v>4.24</v>
      </c>
      <c r="H19" s="1">
        <v>168.0</v>
      </c>
      <c r="I19" s="1">
        <v>39.6</v>
      </c>
      <c r="J19" s="1">
        <v>39.63</v>
      </c>
      <c r="K19" s="1" t="s">
        <v>59</v>
      </c>
      <c r="L19" s="1">
        <v>0.0</v>
      </c>
      <c r="M19" s="1">
        <v>168.0</v>
      </c>
    </row>
    <row r="20">
      <c r="A20" s="1" t="s">
        <v>41</v>
      </c>
      <c r="B20" s="1" t="s">
        <v>42</v>
      </c>
      <c r="C20" s="1">
        <v>90.45</v>
      </c>
      <c r="D20" s="1">
        <v>95.14</v>
      </c>
      <c r="E20" s="1">
        <v>4.69</v>
      </c>
      <c r="F20" s="1">
        <v>0.0</v>
      </c>
      <c r="G20" s="1">
        <v>4.68</v>
      </c>
      <c r="H20" s="1">
        <v>168.0</v>
      </c>
      <c r="I20" s="1">
        <v>35.84</v>
      </c>
      <c r="J20" s="1">
        <v>35.86</v>
      </c>
      <c r="K20" s="1" t="s">
        <v>59</v>
      </c>
      <c r="L20" s="1">
        <v>0.0</v>
      </c>
      <c r="M20" s="1">
        <v>168.0</v>
      </c>
    </row>
    <row r="21">
      <c r="A21" s="1" t="s">
        <v>41</v>
      </c>
      <c r="B21" s="1" t="s">
        <v>42</v>
      </c>
      <c r="C21" s="1">
        <v>95.3</v>
      </c>
      <c r="D21" s="1">
        <v>100.5</v>
      </c>
      <c r="E21" s="1">
        <v>5.2</v>
      </c>
      <c r="F21" s="1">
        <v>0.0</v>
      </c>
      <c r="G21" s="1">
        <v>5.2</v>
      </c>
      <c r="H21" s="1">
        <v>168.0</v>
      </c>
      <c r="I21" s="1">
        <v>32.3</v>
      </c>
      <c r="J21" s="1">
        <v>32.32</v>
      </c>
      <c r="K21" s="1" t="s">
        <v>59</v>
      </c>
      <c r="L21" s="1">
        <v>0.0</v>
      </c>
      <c r="M21" s="1">
        <v>168.0</v>
      </c>
    </row>
    <row r="22">
      <c r="A22" s="1" t="s">
        <v>41</v>
      </c>
      <c r="B22" s="1" t="s">
        <v>42</v>
      </c>
      <c r="C22" s="1">
        <v>100.76</v>
      </c>
      <c r="D22" s="1">
        <v>106.09</v>
      </c>
      <c r="E22" s="1">
        <v>5.33</v>
      </c>
      <c r="F22" s="1">
        <v>0.0</v>
      </c>
      <c r="G22" s="1">
        <v>5.32</v>
      </c>
      <c r="H22" s="1">
        <v>168.0</v>
      </c>
      <c r="I22" s="1">
        <v>31.55</v>
      </c>
      <c r="J22" s="1">
        <v>31.57</v>
      </c>
      <c r="K22" s="1" t="s">
        <v>59</v>
      </c>
      <c r="L22" s="1">
        <v>0.0</v>
      </c>
      <c r="M22" s="1">
        <v>168.0</v>
      </c>
    </row>
    <row r="23">
      <c r="A23" s="1" t="s">
        <v>41</v>
      </c>
      <c r="B23" s="1" t="s">
        <v>42</v>
      </c>
      <c r="C23" s="1">
        <v>106.51</v>
      </c>
      <c r="D23" s="1">
        <v>110.95</v>
      </c>
      <c r="E23" s="1">
        <v>4.44</v>
      </c>
      <c r="F23" s="1">
        <v>0.0</v>
      </c>
      <c r="G23" s="1">
        <v>4.44</v>
      </c>
      <c r="H23" s="1">
        <v>168.0</v>
      </c>
      <c r="I23" s="1">
        <v>37.85</v>
      </c>
      <c r="J23" s="1">
        <v>37.87</v>
      </c>
      <c r="K23" s="1" t="s">
        <v>59</v>
      </c>
      <c r="L23" s="1">
        <v>0.0</v>
      </c>
      <c r="M23" s="1">
        <v>168.0</v>
      </c>
    </row>
    <row r="24">
      <c r="A24" s="1" t="s">
        <v>41</v>
      </c>
      <c r="B24" s="1" t="s">
        <v>42</v>
      </c>
      <c r="C24" s="1">
        <v>111.35</v>
      </c>
      <c r="D24" s="1">
        <v>119.75</v>
      </c>
      <c r="E24" s="1">
        <v>8.4</v>
      </c>
      <c r="F24" s="1">
        <v>0.0</v>
      </c>
      <c r="G24" s="1">
        <v>8.4</v>
      </c>
      <c r="H24" s="1">
        <v>160.0</v>
      </c>
      <c r="I24" s="1">
        <v>19.04</v>
      </c>
      <c r="J24" s="1">
        <v>19.04</v>
      </c>
      <c r="K24" s="1" t="s">
        <v>43</v>
      </c>
      <c r="L24" s="1">
        <v>-160.0</v>
      </c>
      <c r="M24" s="1">
        <v>0.0</v>
      </c>
    </row>
    <row r="25">
      <c r="A25" s="1" t="s">
        <v>41</v>
      </c>
      <c r="B25" s="1" t="s">
        <v>42</v>
      </c>
      <c r="C25" s="1">
        <v>119.88</v>
      </c>
      <c r="D25" s="1">
        <v>121.79</v>
      </c>
      <c r="E25" s="1">
        <v>1.91</v>
      </c>
      <c r="F25" s="1">
        <v>0.0</v>
      </c>
      <c r="G25" s="1">
        <v>1.91</v>
      </c>
      <c r="H25" s="1">
        <v>168.0</v>
      </c>
      <c r="I25" s="1">
        <v>88.01</v>
      </c>
      <c r="J25" s="1">
        <v>88.08</v>
      </c>
      <c r="K25" s="1" t="s">
        <v>44</v>
      </c>
      <c r="L25" s="1">
        <v>84.0</v>
      </c>
      <c r="M25" s="1">
        <v>84.0</v>
      </c>
    </row>
    <row r="26">
      <c r="A26" s="1" t="s">
        <v>41</v>
      </c>
      <c r="B26" s="1" t="s">
        <v>42</v>
      </c>
      <c r="C26" s="1">
        <v>122.25</v>
      </c>
      <c r="D26" s="1">
        <v>125.32</v>
      </c>
      <c r="E26" s="1">
        <v>3.06</v>
      </c>
      <c r="F26" s="1">
        <v>0.0</v>
      </c>
      <c r="G26" s="1">
        <v>3.06</v>
      </c>
      <c r="H26" s="1">
        <v>168.0</v>
      </c>
      <c r="I26" s="1">
        <v>54.82</v>
      </c>
      <c r="J26" s="1">
        <v>54.85</v>
      </c>
      <c r="K26" s="1" t="s">
        <v>57</v>
      </c>
      <c r="L26" s="1">
        <v>76.0</v>
      </c>
      <c r="M26" s="1">
        <v>92.0</v>
      </c>
    </row>
    <row r="27">
      <c r="A27" s="1" t="s">
        <v>41</v>
      </c>
      <c r="B27" s="1" t="s">
        <v>42</v>
      </c>
      <c r="C27" s="1">
        <v>125.62</v>
      </c>
      <c r="D27" s="1">
        <v>129.94</v>
      </c>
      <c r="E27" s="1">
        <v>4.32</v>
      </c>
      <c r="F27" s="1">
        <v>0.0</v>
      </c>
      <c r="G27" s="1">
        <v>4.32</v>
      </c>
      <c r="H27" s="1">
        <v>168.0</v>
      </c>
      <c r="I27" s="1">
        <v>38.85</v>
      </c>
      <c r="J27" s="1">
        <v>38.88</v>
      </c>
      <c r="K27" s="1" t="s">
        <v>59</v>
      </c>
      <c r="L27" s="1">
        <v>0.0</v>
      </c>
      <c r="M27" s="1">
        <v>168.0</v>
      </c>
    </row>
    <row r="28">
      <c r="A28" s="1" t="s">
        <v>41</v>
      </c>
      <c r="B28" s="1" t="s">
        <v>42</v>
      </c>
      <c r="C28" s="1">
        <v>130.15</v>
      </c>
      <c r="D28" s="1">
        <v>134.39</v>
      </c>
      <c r="E28" s="1">
        <v>4.24</v>
      </c>
      <c r="F28" s="1">
        <v>0.0</v>
      </c>
      <c r="G28" s="1">
        <v>4.24</v>
      </c>
      <c r="H28" s="1">
        <v>168.0</v>
      </c>
      <c r="I28" s="1">
        <v>39.64</v>
      </c>
      <c r="J28" s="1">
        <v>39.66</v>
      </c>
      <c r="K28" s="1" t="s">
        <v>59</v>
      </c>
      <c r="L28" s="1">
        <v>0.0</v>
      </c>
      <c r="M28" s="1">
        <v>168.0</v>
      </c>
    </row>
    <row r="29">
      <c r="A29" s="1" t="s">
        <v>41</v>
      </c>
      <c r="B29" s="1" t="s">
        <v>42</v>
      </c>
      <c r="C29" s="1">
        <v>135.04</v>
      </c>
      <c r="D29" s="1">
        <v>140.04</v>
      </c>
      <c r="E29" s="1">
        <v>5.0</v>
      </c>
      <c r="F29" s="1">
        <v>0.0</v>
      </c>
      <c r="G29" s="1">
        <v>5.0</v>
      </c>
      <c r="H29" s="1">
        <v>168.0</v>
      </c>
      <c r="I29" s="1">
        <v>33.57</v>
      </c>
      <c r="J29" s="1">
        <v>33.59</v>
      </c>
      <c r="K29" s="1" t="s">
        <v>59</v>
      </c>
      <c r="L29" s="1">
        <v>0.0</v>
      </c>
      <c r="M29" s="1">
        <v>168.0</v>
      </c>
    </row>
    <row r="30">
      <c r="A30" s="1" t="s">
        <v>41</v>
      </c>
      <c r="B30" s="1" t="s">
        <v>42</v>
      </c>
      <c r="C30" s="1">
        <v>140.21</v>
      </c>
      <c r="D30" s="1">
        <v>145.79</v>
      </c>
      <c r="E30" s="1">
        <v>5.58</v>
      </c>
      <c r="F30" s="1">
        <v>0.0</v>
      </c>
      <c r="G30" s="1">
        <v>5.58</v>
      </c>
      <c r="H30" s="1">
        <v>168.0</v>
      </c>
      <c r="I30" s="1">
        <v>30.11</v>
      </c>
      <c r="J30" s="1">
        <v>30.13</v>
      </c>
      <c r="K30" s="1" t="s">
        <v>59</v>
      </c>
      <c r="L30" s="1">
        <v>0.0</v>
      </c>
      <c r="M30" s="1">
        <v>168.0</v>
      </c>
    </row>
    <row r="31">
      <c r="A31" s="1" t="s">
        <v>41</v>
      </c>
      <c r="B31" s="1" t="s">
        <v>42</v>
      </c>
      <c r="C31" s="1">
        <v>145.98</v>
      </c>
      <c r="D31" s="1">
        <v>150.35</v>
      </c>
      <c r="E31" s="1">
        <v>4.37</v>
      </c>
      <c r="F31" s="1">
        <v>0.0</v>
      </c>
      <c r="G31" s="1">
        <v>4.37</v>
      </c>
      <c r="H31" s="1">
        <v>168.0</v>
      </c>
      <c r="I31" s="1">
        <v>38.46</v>
      </c>
      <c r="J31" s="1">
        <v>38.48</v>
      </c>
      <c r="K31" s="1" t="s">
        <v>59</v>
      </c>
      <c r="L31" s="1">
        <v>0.0</v>
      </c>
      <c r="M31" s="1">
        <v>168.0</v>
      </c>
    </row>
    <row r="32">
      <c r="A32" s="1" t="s">
        <v>41</v>
      </c>
      <c r="B32" s="1" t="s">
        <v>42</v>
      </c>
      <c r="C32" s="1">
        <v>150.53</v>
      </c>
      <c r="D32" s="1">
        <v>156.27</v>
      </c>
      <c r="E32" s="1">
        <v>5.74</v>
      </c>
      <c r="F32" s="1">
        <v>0.0</v>
      </c>
      <c r="G32" s="1">
        <v>5.73</v>
      </c>
      <c r="H32" s="1">
        <v>168.0</v>
      </c>
      <c r="I32" s="1">
        <v>29.28</v>
      </c>
      <c r="J32" s="1">
        <v>29.3</v>
      </c>
      <c r="K32" s="1" t="s">
        <v>59</v>
      </c>
      <c r="L32" s="1">
        <v>0.0</v>
      </c>
      <c r="M32" s="1">
        <v>168.0</v>
      </c>
    </row>
    <row r="33">
      <c r="A33" s="1" t="s">
        <v>41</v>
      </c>
      <c r="B33" s="1" t="s">
        <v>42</v>
      </c>
      <c r="C33" s="1">
        <v>156.56</v>
      </c>
      <c r="D33" s="1">
        <v>162.3</v>
      </c>
      <c r="E33" s="1">
        <v>5.73</v>
      </c>
      <c r="F33" s="1">
        <v>0.0</v>
      </c>
      <c r="G33" s="1">
        <v>5.73</v>
      </c>
      <c r="H33" s="1">
        <v>168.0</v>
      </c>
      <c r="I33" s="1">
        <v>29.29</v>
      </c>
      <c r="J33" s="1">
        <v>29.31</v>
      </c>
      <c r="K33" s="1" t="s">
        <v>59</v>
      </c>
      <c r="L33" s="1">
        <v>0.0</v>
      </c>
      <c r="M33" s="1">
        <v>168.0</v>
      </c>
    </row>
    <row r="34">
      <c r="A34" s="1" t="s">
        <v>41</v>
      </c>
      <c r="B34" s="1" t="s">
        <v>42</v>
      </c>
      <c r="C34" s="1">
        <v>162.46</v>
      </c>
      <c r="D34" s="1">
        <v>166.48</v>
      </c>
      <c r="E34" s="1">
        <v>4.02</v>
      </c>
      <c r="F34" s="1">
        <v>0.0</v>
      </c>
      <c r="G34" s="1">
        <v>4.01</v>
      </c>
      <c r="H34" s="1">
        <v>168.0</v>
      </c>
      <c r="I34" s="1">
        <v>41.83</v>
      </c>
      <c r="J34" s="1">
        <v>41.86</v>
      </c>
      <c r="K34" s="1" t="s">
        <v>59</v>
      </c>
      <c r="L34" s="1">
        <v>0.0</v>
      </c>
      <c r="M34" s="1">
        <v>168.0</v>
      </c>
    </row>
    <row r="35">
      <c r="A35" s="1" t="s">
        <v>41</v>
      </c>
      <c r="B35" s="1" t="s">
        <v>42</v>
      </c>
      <c r="C35" s="1">
        <v>166.67</v>
      </c>
      <c r="D35" s="1">
        <v>177.34</v>
      </c>
      <c r="E35" s="1">
        <v>10.67</v>
      </c>
      <c r="F35" s="1">
        <v>0.0</v>
      </c>
      <c r="G35" s="1">
        <v>10.67</v>
      </c>
      <c r="H35" s="1">
        <v>160.0</v>
      </c>
      <c r="I35" s="1">
        <v>14.99</v>
      </c>
      <c r="J35" s="1">
        <v>14.99</v>
      </c>
      <c r="K35" s="1" t="s">
        <v>43</v>
      </c>
      <c r="L35" s="1">
        <v>-160.0</v>
      </c>
      <c r="M35" s="1">
        <v>0.0</v>
      </c>
    </row>
    <row r="36">
      <c r="A36" s="1" t="s">
        <v>41</v>
      </c>
      <c r="B36" s="1" t="s">
        <v>42</v>
      </c>
      <c r="C36" s="1">
        <v>177.49</v>
      </c>
      <c r="D36" s="1">
        <v>179.54</v>
      </c>
      <c r="E36" s="1">
        <v>2.05</v>
      </c>
      <c r="F36" s="1">
        <v>0.0</v>
      </c>
      <c r="G36" s="1">
        <v>2.05</v>
      </c>
      <c r="H36" s="1">
        <v>168.0</v>
      </c>
      <c r="I36" s="1">
        <v>82.0</v>
      </c>
      <c r="J36" s="1">
        <v>82.05</v>
      </c>
      <c r="K36" s="1" t="s">
        <v>44</v>
      </c>
      <c r="L36" s="1">
        <v>84.0</v>
      </c>
      <c r="M36" s="1">
        <v>84.0</v>
      </c>
    </row>
    <row r="37">
      <c r="A37" s="1" t="s">
        <v>41</v>
      </c>
      <c r="B37" s="1" t="s">
        <v>42</v>
      </c>
      <c r="C37" s="1">
        <v>179.69</v>
      </c>
      <c r="D37" s="1">
        <v>182.09</v>
      </c>
      <c r="E37" s="1">
        <v>2.4</v>
      </c>
      <c r="F37" s="1">
        <v>0.0</v>
      </c>
      <c r="G37" s="1">
        <v>2.4</v>
      </c>
      <c r="H37" s="1">
        <v>168.0</v>
      </c>
      <c r="I37" s="1">
        <v>69.99</v>
      </c>
      <c r="J37" s="1">
        <v>70.04</v>
      </c>
      <c r="K37" s="1" t="s">
        <v>57</v>
      </c>
      <c r="L37" s="1">
        <v>76.0</v>
      </c>
      <c r="M37" s="1">
        <v>92.0</v>
      </c>
    </row>
    <row r="38">
      <c r="A38" s="1" t="s">
        <v>41</v>
      </c>
      <c r="B38" s="1" t="s">
        <v>42</v>
      </c>
      <c r="C38" s="1">
        <v>182.43</v>
      </c>
      <c r="D38" s="1">
        <v>187.41</v>
      </c>
      <c r="E38" s="1">
        <v>4.99</v>
      </c>
      <c r="F38" s="1">
        <v>0.0</v>
      </c>
      <c r="G38" s="1">
        <v>4.98</v>
      </c>
      <c r="H38" s="1">
        <v>168.0</v>
      </c>
      <c r="I38" s="1">
        <v>33.7</v>
      </c>
      <c r="J38" s="1">
        <v>33.72</v>
      </c>
      <c r="K38" s="1" t="s">
        <v>59</v>
      </c>
      <c r="L38" s="1">
        <v>0.0</v>
      </c>
      <c r="M38" s="1">
        <v>168.0</v>
      </c>
    </row>
    <row r="39">
      <c r="A39" s="1" t="s">
        <v>41</v>
      </c>
      <c r="B39" s="1" t="s">
        <v>42</v>
      </c>
      <c r="C39" s="1">
        <v>187.54</v>
      </c>
      <c r="D39" s="1">
        <v>192.72</v>
      </c>
      <c r="E39" s="1">
        <v>5.18</v>
      </c>
      <c r="F39" s="1">
        <v>0.0</v>
      </c>
      <c r="G39" s="1">
        <v>5.18</v>
      </c>
      <c r="H39" s="1">
        <v>168.0</v>
      </c>
      <c r="I39" s="1">
        <v>32.43</v>
      </c>
      <c r="J39" s="1">
        <v>32.45</v>
      </c>
      <c r="K39" s="1" t="s">
        <v>59</v>
      </c>
      <c r="L39" s="1">
        <v>0.0</v>
      </c>
      <c r="M39" s="1">
        <v>168.0</v>
      </c>
    </row>
    <row r="40">
      <c r="A40" s="1" t="s">
        <v>41</v>
      </c>
      <c r="B40" s="1" t="s">
        <v>42</v>
      </c>
      <c r="C40" s="1">
        <v>193.44</v>
      </c>
      <c r="D40" s="1">
        <v>197.13</v>
      </c>
      <c r="E40" s="1">
        <v>3.69</v>
      </c>
      <c r="F40" s="1">
        <v>0.0</v>
      </c>
      <c r="G40" s="1">
        <v>3.69</v>
      </c>
      <c r="H40" s="1">
        <v>168.0</v>
      </c>
      <c r="I40" s="1">
        <v>45.55</v>
      </c>
      <c r="J40" s="1">
        <v>45.59</v>
      </c>
      <c r="K40" s="1" t="s">
        <v>59</v>
      </c>
      <c r="L40" s="1">
        <v>0.0</v>
      </c>
      <c r="M40" s="1">
        <v>168.0</v>
      </c>
    </row>
    <row r="41">
      <c r="A41" s="1" t="s">
        <v>41</v>
      </c>
      <c r="B41" s="1" t="s">
        <v>42</v>
      </c>
      <c r="C41" s="1">
        <v>197.33</v>
      </c>
      <c r="D41" s="1">
        <v>201.95</v>
      </c>
      <c r="E41" s="1">
        <v>4.62</v>
      </c>
      <c r="F41" s="1">
        <v>0.0</v>
      </c>
      <c r="G41" s="1">
        <v>4.61</v>
      </c>
      <c r="H41" s="1">
        <v>168.0</v>
      </c>
      <c r="I41" s="1">
        <v>36.38</v>
      </c>
      <c r="J41" s="1">
        <v>36.41</v>
      </c>
      <c r="K41" s="1" t="s">
        <v>59</v>
      </c>
      <c r="L41" s="1">
        <v>0.0</v>
      </c>
      <c r="M41" s="1">
        <v>168.0</v>
      </c>
    </row>
    <row r="42">
      <c r="A42" s="1" t="s">
        <v>41</v>
      </c>
      <c r="B42" s="1" t="s">
        <v>42</v>
      </c>
      <c r="C42" s="1">
        <v>202.24</v>
      </c>
      <c r="D42" s="1">
        <v>207.88</v>
      </c>
      <c r="E42" s="1">
        <v>5.64</v>
      </c>
      <c r="F42" s="1">
        <v>0.0</v>
      </c>
      <c r="G42" s="1">
        <v>5.63</v>
      </c>
      <c r="H42" s="1">
        <v>168.0</v>
      </c>
      <c r="I42" s="1">
        <v>29.8</v>
      </c>
      <c r="J42" s="1">
        <v>29.82</v>
      </c>
      <c r="K42" s="1" t="s">
        <v>59</v>
      </c>
      <c r="L42" s="1">
        <v>0.0</v>
      </c>
      <c r="M42" s="1">
        <v>168.0</v>
      </c>
    </row>
    <row r="43">
      <c r="A43" s="1" t="s">
        <v>41</v>
      </c>
      <c r="B43" s="1" t="s">
        <v>42</v>
      </c>
      <c r="C43" s="1">
        <v>208.03</v>
      </c>
      <c r="D43" s="1">
        <v>213.47</v>
      </c>
      <c r="E43" s="1">
        <v>5.44</v>
      </c>
      <c r="F43" s="1">
        <v>0.0</v>
      </c>
      <c r="G43" s="1">
        <v>5.44</v>
      </c>
      <c r="H43" s="1">
        <v>168.0</v>
      </c>
      <c r="I43" s="1">
        <v>30.86</v>
      </c>
      <c r="J43" s="1">
        <v>30.87</v>
      </c>
      <c r="K43" s="1" t="s">
        <v>59</v>
      </c>
      <c r="L43" s="1">
        <v>0.0</v>
      </c>
      <c r="M43" s="1">
        <v>168.0</v>
      </c>
    </row>
    <row r="44">
      <c r="A44" s="1" t="s">
        <v>41</v>
      </c>
      <c r="B44" s="1" t="s">
        <v>42</v>
      </c>
      <c r="C44" s="1">
        <v>213.83</v>
      </c>
      <c r="D44" s="1">
        <v>218.32</v>
      </c>
      <c r="E44" s="1">
        <v>4.48</v>
      </c>
      <c r="F44" s="1">
        <v>0.0</v>
      </c>
      <c r="G44" s="1">
        <v>4.48</v>
      </c>
      <c r="H44" s="1">
        <v>168.0</v>
      </c>
      <c r="I44" s="1">
        <v>37.48</v>
      </c>
      <c r="J44" s="1">
        <v>37.5</v>
      </c>
      <c r="K44" s="1" t="s">
        <v>59</v>
      </c>
      <c r="L44" s="1">
        <v>0.0</v>
      </c>
      <c r="M44" s="1">
        <v>168.0</v>
      </c>
    </row>
    <row r="45">
      <c r="A45" s="1" t="s">
        <v>41</v>
      </c>
      <c r="B45" s="1" t="s">
        <v>42</v>
      </c>
      <c r="C45" s="1">
        <v>218.43</v>
      </c>
      <c r="D45" s="1">
        <v>223.81</v>
      </c>
      <c r="E45" s="1">
        <v>5.38</v>
      </c>
      <c r="F45" s="1">
        <v>0.0</v>
      </c>
      <c r="G45" s="1">
        <v>5.38</v>
      </c>
      <c r="H45" s="1">
        <v>168.0</v>
      </c>
      <c r="I45" s="1">
        <v>31.21</v>
      </c>
      <c r="J45" s="1">
        <v>31.23</v>
      </c>
      <c r="K45" s="1" t="s">
        <v>59</v>
      </c>
      <c r="L45" s="1">
        <v>0.0</v>
      </c>
      <c r="M45" s="1">
        <v>168.0</v>
      </c>
    </row>
    <row r="46">
      <c r="A46" s="1" t="s">
        <v>41</v>
      </c>
      <c r="B46" s="1" t="s">
        <v>42</v>
      </c>
      <c r="C46" s="1">
        <v>224.1</v>
      </c>
      <c r="D46" s="1">
        <v>232.49</v>
      </c>
      <c r="E46" s="1">
        <v>8.39</v>
      </c>
      <c r="F46" s="1">
        <v>0.0</v>
      </c>
      <c r="G46" s="1">
        <v>8.39</v>
      </c>
      <c r="H46" s="1">
        <v>160.0</v>
      </c>
      <c r="I46" s="1">
        <v>19.07</v>
      </c>
      <c r="J46" s="1">
        <v>19.07</v>
      </c>
      <c r="K46" s="1" t="s">
        <v>43</v>
      </c>
      <c r="L46" s="1">
        <v>-160.0</v>
      </c>
      <c r="M46" s="1">
        <v>0.0</v>
      </c>
    </row>
    <row r="47">
      <c r="A47" s="1" t="s">
        <v>41</v>
      </c>
      <c r="B47" s="1" t="s">
        <v>42</v>
      </c>
      <c r="C47" s="1">
        <v>232.5</v>
      </c>
      <c r="D47" s="1">
        <v>235.47</v>
      </c>
      <c r="E47" s="1">
        <v>2.97</v>
      </c>
      <c r="F47" s="1">
        <v>0.0</v>
      </c>
      <c r="G47" s="1">
        <v>2.96</v>
      </c>
      <c r="H47" s="1">
        <v>168.0</v>
      </c>
      <c r="I47" s="1">
        <v>56.64</v>
      </c>
      <c r="J47" s="1">
        <v>56.67</v>
      </c>
      <c r="K47" s="1" t="s">
        <v>44</v>
      </c>
      <c r="L47" s="1">
        <v>84.0</v>
      </c>
      <c r="M47" s="1">
        <v>84.0</v>
      </c>
    </row>
    <row r="48">
      <c r="A48" s="1" t="s">
        <v>41</v>
      </c>
      <c r="B48" s="1" t="s">
        <v>42</v>
      </c>
      <c r="C48" s="1">
        <v>235.75</v>
      </c>
      <c r="D48" s="1">
        <v>238.05</v>
      </c>
      <c r="E48" s="1">
        <v>2.3</v>
      </c>
      <c r="F48" s="1">
        <v>0.0</v>
      </c>
      <c r="G48" s="1">
        <v>2.3</v>
      </c>
      <c r="H48" s="1">
        <v>168.0</v>
      </c>
      <c r="I48" s="1">
        <v>73.06</v>
      </c>
      <c r="J48" s="1">
        <v>73.12</v>
      </c>
      <c r="K48" s="1" t="s">
        <v>57</v>
      </c>
      <c r="L48" s="1">
        <v>76.0</v>
      </c>
      <c r="M48" s="1">
        <v>92.0</v>
      </c>
    </row>
    <row r="49">
      <c r="A49" s="1" t="s">
        <v>41</v>
      </c>
      <c r="B49" s="1" t="s">
        <v>42</v>
      </c>
      <c r="C49" s="1">
        <v>238.37</v>
      </c>
      <c r="D49" s="1">
        <v>243.14</v>
      </c>
      <c r="E49" s="1">
        <v>4.77</v>
      </c>
      <c r="F49" s="1">
        <v>0.0</v>
      </c>
      <c r="G49" s="1">
        <v>4.76</v>
      </c>
      <c r="H49" s="1">
        <v>168.0</v>
      </c>
      <c r="I49" s="1">
        <v>35.24</v>
      </c>
      <c r="J49" s="1">
        <v>35.26</v>
      </c>
      <c r="K49" s="1" t="s">
        <v>59</v>
      </c>
      <c r="L49" s="1">
        <v>0.0</v>
      </c>
      <c r="M49" s="1">
        <v>168.0</v>
      </c>
    </row>
    <row r="50">
      <c r="A50" s="1" t="s">
        <v>41</v>
      </c>
      <c r="B50" s="1" t="s">
        <v>42</v>
      </c>
      <c r="C50" s="1">
        <v>243.37</v>
      </c>
      <c r="D50" s="1">
        <v>247.53</v>
      </c>
      <c r="E50" s="1">
        <v>4.16</v>
      </c>
      <c r="F50" s="1">
        <v>0.0</v>
      </c>
      <c r="G50" s="1">
        <v>4.15</v>
      </c>
      <c r="H50" s="1">
        <v>168.0</v>
      </c>
      <c r="I50" s="1">
        <v>40.43</v>
      </c>
      <c r="J50" s="1">
        <v>40.46</v>
      </c>
      <c r="K50" s="1" t="s">
        <v>59</v>
      </c>
      <c r="L50" s="1">
        <v>0.0</v>
      </c>
      <c r="M50" s="1">
        <v>168.0</v>
      </c>
    </row>
    <row r="51">
      <c r="A51" s="1" t="s">
        <v>41</v>
      </c>
      <c r="B51" s="1" t="s">
        <v>42</v>
      </c>
      <c r="C51" s="1">
        <v>247.81</v>
      </c>
      <c r="D51" s="1">
        <v>252.98</v>
      </c>
      <c r="E51" s="1">
        <v>5.17</v>
      </c>
      <c r="F51" s="1">
        <v>0.0</v>
      </c>
      <c r="G51" s="1">
        <v>5.16</v>
      </c>
      <c r="H51" s="1">
        <v>168.0</v>
      </c>
      <c r="I51" s="1">
        <v>32.52</v>
      </c>
      <c r="J51" s="1">
        <v>32.54</v>
      </c>
      <c r="K51" s="1" t="s">
        <v>59</v>
      </c>
      <c r="L51" s="1">
        <v>0.0</v>
      </c>
      <c r="M51" s="1">
        <v>168.0</v>
      </c>
    </row>
    <row r="52">
      <c r="A52" s="1" t="s">
        <v>41</v>
      </c>
      <c r="B52" s="1" t="s">
        <v>42</v>
      </c>
      <c r="C52" s="1">
        <v>253.19</v>
      </c>
      <c r="D52" s="1">
        <v>257.32</v>
      </c>
      <c r="E52" s="1">
        <v>4.13</v>
      </c>
      <c r="F52" s="1">
        <v>0.0</v>
      </c>
      <c r="G52" s="1">
        <v>4.13</v>
      </c>
      <c r="H52" s="1">
        <v>168.0</v>
      </c>
      <c r="I52" s="1">
        <v>40.63</v>
      </c>
      <c r="J52" s="1">
        <v>40.66</v>
      </c>
      <c r="K52" s="1" t="s">
        <v>59</v>
      </c>
      <c r="L52" s="1">
        <v>0.0</v>
      </c>
      <c r="M52" s="1">
        <v>168.0</v>
      </c>
    </row>
    <row r="53">
      <c r="A53" s="1" t="s">
        <v>41</v>
      </c>
      <c r="B53" s="1" t="s">
        <v>42</v>
      </c>
      <c r="C53" s="1">
        <v>258.01</v>
      </c>
      <c r="D53" s="1">
        <v>262.23</v>
      </c>
      <c r="E53" s="1">
        <v>4.22</v>
      </c>
      <c r="F53" s="1">
        <v>0.0</v>
      </c>
      <c r="G53" s="1">
        <v>4.22</v>
      </c>
      <c r="H53" s="1">
        <v>168.0</v>
      </c>
      <c r="I53" s="1">
        <v>39.8</v>
      </c>
      <c r="J53" s="1">
        <v>39.84</v>
      </c>
      <c r="K53" s="1" t="s">
        <v>59</v>
      </c>
      <c r="L53" s="1">
        <v>0.0</v>
      </c>
      <c r="M53" s="1">
        <v>168.0</v>
      </c>
    </row>
    <row r="54">
      <c r="A54" s="1" t="s">
        <v>41</v>
      </c>
      <c r="B54" s="1" t="s">
        <v>42</v>
      </c>
      <c r="C54" s="1">
        <v>262.4</v>
      </c>
      <c r="D54" s="1">
        <v>268.09</v>
      </c>
      <c r="E54" s="1">
        <v>5.69</v>
      </c>
      <c r="F54" s="1">
        <v>0.0</v>
      </c>
      <c r="G54" s="1">
        <v>5.69</v>
      </c>
      <c r="H54" s="1">
        <v>168.0</v>
      </c>
      <c r="I54" s="1">
        <v>29.53</v>
      </c>
      <c r="J54" s="1">
        <v>29.55</v>
      </c>
      <c r="K54" s="1" t="s">
        <v>59</v>
      </c>
      <c r="L54" s="1">
        <v>0.0</v>
      </c>
      <c r="M54" s="1">
        <v>168.0</v>
      </c>
    </row>
    <row r="55">
      <c r="A55" s="1" t="s">
        <v>41</v>
      </c>
      <c r="B55" s="1" t="s">
        <v>42</v>
      </c>
      <c r="C55" s="1">
        <v>268.3</v>
      </c>
      <c r="D55" s="1">
        <v>273.5</v>
      </c>
      <c r="E55" s="1">
        <v>5.2</v>
      </c>
      <c r="F55" s="1">
        <v>0.0</v>
      </c>
      <c r="G55" s="1">
        <v>5.2</v>
      </c>
      <c r="H55" s="1">
        <v>168.0</v>
      </c>
      <c r="I55" s="1">
        <v>32.3</v>
      </c>
      <c r="J55" s="1">
        <v>32.32</v>
      </c>
      <c r="K55" s="1" t="s">
        <v>59</v>
      </c>
      <c r="L55" s="1">
        <v>0.0</v>
      </c>
      <c r="M55" s="1">
        <v>168.0</v>
      </c>
    </row>
    <row r="56">
      <c r="A56" s="1" t="s">
        <v>41</v>
      </c>
      <c r="B56" s="1" t="s">
        <v>42</v>
      </c>
      <c r="C56" s="1">
        <v>273.71</v>
      </c>
      <c r="D56" s="1">
        <v>277.74</v>
      </c>
      <c r="E56" s="1">
        <v>4.04</v>
      </c>
      <c r="F56" s="1">
        <v>0.0</v>
      </c>
      <c r="G56" s="1">
        <v>4.03</v>
      </c>
      <c r="H56" s="1">
        <v>168.0</v>
      </c>
      <c r="I56" s="1">
        <v>41.62</v>
      </c>
      <c r="J56" s="1">
        <v>41.66</v>
      </c>
      <c r="K56" s="1" t="s">
        <v>59</v>
      </c>
      <c r="L56" s="1">
        <v>0.0</v>
      </c>
      <c r="M56" s="1">
        <v>168.0</v>
      </c>
    </row>
    <row r="57">
      <c r="A57" s="1" t="s">
        <v>41</v>
      </c>
      <c r="B57" s="1" t="s">
        <v>42</v>
      </c>
      <c r="C57" s="1">
        <v>278.04</v>
      </c>
      <c r="D57" s="1">
        <v>284.56</v>
      </c>
      <c r="E57" s="1">
        <v>6.52</v>
      </c>
      <c r="F57" s="1">
        <v>0.0</v>
      </c>
      <c r="G57" s="1">
        <v>6.52</v>
      </c>
      <c r="H57" s="1">
        <v>160.0</v>
      </c>
      <c r="I57" s="1">
        <v>24.54</v>
      </c>
      <c r="J57" s="1">
        <v>24.54</v>
      </c>
      <c r="K57" s="1" t="s">
        <v>43</v>
      </c>
      <c r="L57" s="1">
        <v>-160.0</v>
      </c>
      <c r="M57" s="1">
        <v>0.0</v>
      </c>
    </row>
    <row r="58">
      <c r="A58" s="1" t="s">
        <v>41</v>
      </c>
      <c r="B58" s="1" t="s">
        <v>42</v>
      </c>
      <c r="C58" s="1">
        <v>284.6</v>
      </c>
      <c r="D58" s="1">
        <v>286.74</v>
      </c>
      <c r="E58" s="1">
        <v>2.14</v>
      </c>
      <c r="F58" s="1">
        <v>0.0</v>
      </c>
      <c r="G58" s="1">
        <v>2.14</v>
      </c>
      <c r="H58" s="1">
        <v>168.0</v>
      </c>
      <c r="I58" s="1">
        <v>78.61</v>
      </c>
      <c r="J58" s="1">
        <v>78.67</v>
      </c>
      <c r="K58" s="1" t="s">
        <v>44</v>
      </c>
      <c r="L58" s="1">
        <v>84.0</v>
      </c>
      <c r="M58" s="1">
        <v>84.0</v>
      </c>
    </row>
    <row r="59">
      <c r="A59" s="1" t="s">
        <v>41</v>
      </c>
      <c r="B59" s="1" t="s">
        <v>42</v>
      </c>
      <c r="C59" s="1">
        <v>286.88</v>
      </c>
      <c r="D59" s="1">
        <v>289.71</v>
      </c>
      <c r="E59" s="1">
        <v>2.82</v>
      </c>
      <c r="F59" s="1">
        <v>0.0</v>
      </c>
      <c r="G59" s="1">
        <v>2.82</v>
      </c>
      <c r="H59" s="1">
        <v>168.0</v>
      </c>
      <c r="I59" s="1">
        <v>59.5</v>
      </c>
      <c r="J59" s="1">
        <v>59.54</v>
      </c>
      <c r="K59" s="1" t="s">
        <v>57</v>
      </c>
      <c r="L59" s="1">
        <v>76.0</v>
      </c>
      <c r="M59" s="1">
        <v>92.0</v>
      </c>
    </row>
    <row r="60">
      <c r="A60" s="1" t="s">
        <v>41</v>
      </c>
      <c r="B60" s="1" t="s">
        <v>42</v>
      </c>
      <c r="C60" s="1">
        <v>289.87</v>
      </c>
      <c r="D60" s="1">
        <v>294.14</v>
      </c>
      <c r="E60" s="1">
        <v>4.27</v>
      </c>
      <c r="F60" s="1">
        <v>0.0</v>
      </c>
      <c r="G60" s="1">
        <v>4.27</v>
      </c>
      <c r="H60" s="1">
        <v>168.0</v>
      </c>
      <c r="I60" s="1">
        <v>39.33</v>
      </c>
      <c r="J60" s="1">
        <v>39.36</v>
      </c>
      <c r="K60" s="1" t="s">
        <v>59</v>
      </c>
      <c r="L60" s="1">
        <v>0.0</v>
      </c>
      <c r="M60" s="1">
        <v>168.0</v>
      </c>
    </row>
    <row r="61">
      <c r="A61" s="1" t="s">
        <v>41</v>
      </c>
      <c r="B61" s="1" t="s">
        <v>42</v>
      </c>
      <c r="C61" s="1">
        <v>294.35</v>
      </c>
      <c r="D61" s="1">
        <v>299.04</v>
      </c>
      <c r="E61" s="1">
        <v>4.69</v>
      </c>
      <c r="F61" s="1">
        <v>0.0</v>
      </c>
      <c r="G61" s="1">
        <v>4.69</v>
      </c>
      <c r="H61" s="1">
        <v>168.0</v>
      </c>
      <c r="I61" s="1">
        <v>35.82</v>
      </c>
      <c r="J61" s="1">
        <v>35.85</v>
      </c>
      <c r="K61" s="1" t="s">
        <v>59</v>
      </c>
      <c r="L61" s="1">
        <v>0.0</v>
      </c>
      <c r="M61" s="1">
        <v>168.0</v>
      </c>
    </row>
    <row r="62">
      <c r="A62" s="1" t="s">
        <v>41</v>
      </c>
      <c r="B62" s="1" t="s">
        <v>42</v>
      </c>
      <c r="C62" s="1">
        <v>299.26</v>
      </c>
      <c r="D62" s="1">
        <v>304.91</v>
      </c>
      <c r="E62" s="1">
        <v>5.66</v>
      </c>
      <c r="F62" s="1">
        <v>0.0</v>
      </c>
      <c r="G62" s="1">
        <v>5.65</v>
      </c>
      <c r="H62" s="1">
        <v>168.0</v>
      </c>
      <c r="I62" s="1">
        <v>29.7</v>
      </c>
      <c r="J62" s="1">
        <v>29.72</v>
      </c>
      <c r="K62" s="1" t="s">
        <v>59</v>
      </c>
      <c r="L62" s="1">
        <v>0.0</v>
      </c>
      <c r="M62" s="1">
        <v>168.0</v>
      </c>
    </row>
    <row r="63">
      <c r="A63" s="1" t="s">
        <v>41</v>
      </c>
      <c r="B63" s="1" t="s">
        <v>42</v>
      </c>
      <c r="C63" s="1">
        <v>305.26</v>
      </c>
      <c r="D63" s="1">
        <v>310.43</v>
      </c>
      <c r="E63" s="1">
        <v>5.17</v>
      </c>
      <c r="F63" s="1">
        <v>0.0</v>
      </c>
      <c r="G63" s="1">
        <v>5.17</v>
      </c>
      <c r="H63" s="1">
        <v>168.0</v>
      </c>
      <c r="I63" s="1">
        <v>32.5</v>
      </c>
      <c r="J63" s="1">
        <v>32.52</v>
      </c>
      <c r="K63" s="1" t="s">
        <v>59</v>
      </c>
      <c r="L63" s="1">
        <v>0.0</v>
      </c>
      <c r="M63" s="1">
        <v>168.0</v>
      </c>
    </row>
    <row r="64">
      <c r="A64" s="1" t="s">
        <v>41</v>
      </c>
      <c r="B64" s="1" t="s">
        <v>42</v>
      </c>
      <c r="C64" s="1">
        <v>310.73</v>
      </c>
      <c r="D64" s="1">
        <v>315.54</v>
      </c>
      <c r="E64" s="1">
        <v>4.81</v>
      </c>
      <c r="F64" s="1">
        <v>0.0</v>
      </c>
      <c r="G64" s="1">
        <v>4.81</v>
      </c>
      <c r="H64" s="1">
        <v>168.0</v>
      </c>
      <c r="I64" s="1">
        <v>34.93</v>
      </c>
      <c r="J64" s="1">
        <v>34.95</v>
      </c>
      <c r="K64" s="1" t="s">
        <v>59</v>
      </c>
      <c r="L64" s="1">
        <v>0.0</v>
      </c>
      <c r="M64" s="1">
        <v>168.0</v>
      </c>
    </row>
    <row r="65">
      <c r="A65" s="1" t="s">
        <v>41</v>
      </c>
      <c r="B65" s="1" t="s">
        <v>42</v>
      </c>
      <c r="C65" s="1">
        <v>315.75</v>
      </c>
      <c r="D65" s="1">
        <v>321.3</v>
      </c>
      <c r="E65" s="1">
        <v>5.55</v>
      </c>
      <c r="F65" s="1">
        <v>0.0</v>
      </c>
      <c r="G65" s="1">
        <v>5.55</v>
      </c>
      <c r="H65" s="1">
        <v>168.0</v>
      </c>
      <c r="I65" s="1">
        <v>30.27</v>
      </c>
      <c r="J65" s="1">
        <v>30.29</v>
      </c>
      <c r="K65" s="1" t="s">
        <v>59</v>
      </c>
      <c r="L65" s="1">
        <v>0.0</v>
      </c>
      <c r="M65" s="1">
        <v>168.0</v>
      </c>
    </row>
    <row r="66">
      <c r="A66" s="1" t="s">
        <v>41</v>
      </c>
      <c r="B66" s="1" t="s">
        <v>42</v>
      </c>
      <c r="C66" s="1">
        <v>321.53</v>
      </c>
      <c r="D66" s="1">
        <v>325.79</v>
      </c>
      <c r="E66" s="1">
        <v>4.26</v>
      </c>
      <c r="F66" s="1">
        <v>0.0</v>
      </c>
      <c r="G66" s="1">
        <v>4.26</v>
      </c>
      <c r="H66" s="1">
        <v>168.0</v>
      </c>
      <c r="I66" s="1">
        <v>39.44</v>
      </c>
      <c r="J66" s="1">
        <v>39.46</v>
      </c>
      <c r="K66" s="1" t="s">
        <v>59</v>
      </c>
      <c r="L66" s="1">
        <v>0.0</v>
      </c>
      <c r="M66" s="1">
        <v>168.0</v>
      </c>
    </row>
    <row r="67">
      <c r="A67" s="1" t="s">
        <v>41</v>
      </c>
      <c r="B67" s="1" t="s">
        <v>42</v>
      </c>
      <c r="C67" s="1">
        <v>326.07</v>
      </c>
      <c r="D67" s="1">
        <v>330.85</v>
      </c>
      <c r="E67" s="1">
        <v>4.78</v>
      </c>
      <c r="F67" s="1">
        <v>0.0</v>
      </c>
      <c r="G67" s="1">
        <v>4.78</v>
      </c>
      <c r="H67" s="1">
        <v>168.0</v>
      </c>
      <c r="I67" s="1">
        <v>35.12</v>
      </c>
      <c r="J67" s="1">
        <v>35.14</v>
      </c>
      <c r="K67" s="1" t="s">
        <v>59</v>
      </c>
      <c r="L67" s="1">
        <v>0.0</v>
      </c>
      <c r="M67" s="1">
        <v>168.0</v>
      </c>
    </row>
    <row r="68">
      <c r="A68" s="1" t="s">
        <v>41</v>
      </c>
      <c r="B68" s="1" t="s">
        <v>42</v>
      </c>
      <c r="C68" s="1">
        <v>331.1</v>
      </c>
      <c r="D68" s="1">
        <v>339.08</v>
      </c>
      <c r="E68" s="1">
        <v>7.98</v>
      </c>
      <c r="F68" s="1">
        <v>0.0</v>
      </c>
      <c r="G68" s="1">
        <v>7.98</v>
      </c>
      <c r="H68" s="1">
        <v>160.0</v>
      </c>
      <c r="I68" s="1">
        <v>20.06</v>
      </c>
      <c r="J68" s="1">
        <v>20.06</v>
      </c>
      <c r="K68" s="1" t="s">
        <v>43</v>
      </c>
      <c r="L68" s="1">
        <v>-160.0</v>
      </c>
      <c r="M68" s="1">
        <v>0.0</v>
      </c>
    </row>
    <row r="69">
      <c r="A69" s="1" t="s">
        <v>41</v>
      </c>
      <c r="B69" s="1" t="s">
        <v>42</v>
      </c>
      <c r="C69" s="1">
        <v>339.15</v>
      </c>
      <c r="D69" s="1">
        <v>341.95</v>
      </c>
      <c r="E69" s="1">
        <v>2.81</v>
      </c>
      <c r="F69" s="1">
        <v>0.0</v>
      </c>
      <c r="G69" s="1">
        <v>2.81</v>
      </c>
      <c r="H69" s="1">
        <v>168.0</v>
      </c>
      <c r="I69" s="1">
        <v>59.83</v>
      </c>
      <c r="J69" s="1">
        <v>59.86</v>
      </c>
      <c r="K69" s="1" t="s">
        <v>44</v>
      </c>
      <c r="L69" s="1">
        <v>84.0</v>
      </c>
      <c r="M69" s="1">
        <v>84.0</v>
      </c>
    </row>
    <row r="70">
      <c r="A70" s="1" t="s">
        <v>41</v>
      </c>
      <c r="B70" s="1" t="s">
        <v>42</v>
      </c>
      <c r="C70" s="1">
        <v>342.72</v>
      </c>
      <c r="D70" s="1">
        <v>344.91</v>
      </c>
      <c r="E70" s="1">
        <v>2.19</v>
      </c>
      <c r="F70" s="1">
        <v>0.0</v>
      </c>
      <c r="G70" s="1">
        <v>2.19</v>
      </c>
      <c r="H70" s="1">
        <v>168.0</v>
      </c>
      <c r="I70" s="1">
        <v>76.56</v>
      </c>
      <c r="J70" s="1">
        <v>76.62</v>
      </c>
      <c r="K70" s="1" t="s">
        <v>57</v>
      </c>
      <c r="L70" s="1">
        <v>76.0</v>
      </c>
      <c r="M70" s="1">
        <v>92.0</v>
      </c>
    </row>
    <row r="71">
      <c r="A71" s="1" t="s">
        <v>41</v>
      </c>
      <c r="B71" s="1" t="s">
        <v>42</v>
      </c>
      <c r="C71" s="1">
        <v>345.27</v>
      </c>
      <c r="D71" s="1">
        <v>349.75</v>
      </c>
      <c r="E71" s="1">
        <v>4.48</v>
      </c>
      <c r="F71" s="1">
        <v>0.0</v>
      </c>
      <c r="G71" s="1">
        <v>4.48</v>
      </c>
      <c r="H71" s="1">
        <v>168.0</v>
      </c>
      <c r="I71" s="1">
        <v>37.5</v>
      </c>
      <c r="J71" s="1">
        <v>37.52</v>
      </c>
      <c r="K71" s="1" t="s">
        <v>59</v>
      </c>
      <c r="L71" s="1">
        <v>0.0</v>
      </c>
      <c r="M71" s="1">
        <v>168.0</v>
      </c>
    </row>
    <row r="72">
      <c r="A72" s="1" t="s">
        <v>41</v>
      </c>
      <c r="B72" s="1" t="s">
        <v>42</v>
      </c>
      <c r="C72" s="1">
        <v>349.93</v>
      </c>
      <c r="D72" s="1">
        <v>354.31</v>
      </c>
      <c r="E72" s="1">
        <v>4.37</v>
      </c>
      <c r="F72" s="1">
        <v>0.0</v>
      </c>
      <c r="G72" s="1">
        <v>4.37</v>
      </c>
      <c r="H72" s="1">
        <v>168.0</v>
      </c>
      <c r="I72" s="1">
        <v>38.4</v>
      </c>
      <c r="J72" s="1">
        <v>38.43</v>
      </c>
      <c r="K72" s="1" t="s">
        <v>59</v>
      </c>
      <c r="L72" s="1">
        <v>0.0</v>
      </c>
      <c r="M72" s="1">
        <v>168.0</v>
      </c>
    </row>
    <row r="73">
      <c r="A73" s="1" t="s">
        <v>41</v>
      </c>
      <c r="B73" s="1" t="s">
        <v>42</v>
      </c>
      <c r="C73" s="1">
        <v>354.47</v>
      </c>
      <c r="D73" s="1">
        <v>358.75</v>
      </c>
      <c r="E73" s="1">
        <v>4.28</v>
      </c>
      <c r="F73" s="1">
        <v>0.0</v>
      </c>
      <c r="G73" s="1">
        <v>4.27</v>
      </c>
      <c r="H73" s="1">
        <v>168.0</v>
      </c>
      <c r="I73" s="1">
        <v>39.27</v>
      </c>
      <c r="J73" s="1">
        <v>39.31</v>
      </c>
      <c r="K73" s="1" t="s">
        <v>59</v>
      </c>
      <c r="L73" s="1">
        <v>0.0</v>
      </c>
      <c r="M73" s="1">
        <v>168.0</v>
      </c>
    </row>
    <row r="74">
      <c r="A74" s="1" t="s">
        <v>41</v>
      </c>
      <c r="B74" s="1" t="s">
        <v>42</v>
      </c>
      <c r="C74" s="1">
        <v>358.95</v>
      </c>
      <c r="D74" s="1">
        <v>363.36</v>
      </c>
      <c r="E74" s="1">
        <v>4.41</v>
      </c>
      <c r="F74" s="1">
        <v>0.0</v>
      </c>
      <c r="G74" s="1">
        <v>4.4</v>
      </c>
      <c r="H74" s="1">
        <v>168.0</v>
      </c>
      <c r="I74" s="1">
        <v>38.14</v>
      </c>
      <c r="J74" s="1">
        <v>38.17</v>
      </c>
      <c r="K74" s="1" t="s">
        <v>59</v>
      </c>
      <c r="L74" s="1">
        <v>0.0</v>
      </c>
      <c r="M74" s="1">
        <v>168.0</v>
      </c>
    </row>
    <row r="75">
      <c r="A75" s="1" t="s">
        <v>41</v>
      </c>
      <c r="B75" s="1" t="s">
        <v>42</v>
      </c>
      <c r="C75" s="1">
        <v>363.6</v>
      </c>
      <c r="D75" s="1">
        <v>367.99</v>
      </c>
      <c r="E75" s="1">
        <v>4.39</v>
      </c>
      <c r="F75" s="1">
        <v>0.0</v>
      </c>
      <c r="G75" s="1">
        <v>4.38</v>
      </c>
      <c r="H75" s="1">
        <v>168.0</v>
      </c>
      <c r="I75" s="1">
        <v>38.29</v>
      </c>
      <c r="J75" s="1">
        <v>38.32</v>
      </c>
      <c r="K75" s="1" t="s">
        <v>59</v>
      </c>
      <c r="L75" s="1">
        <v>0.0</v>
      </c>
      <c r="M75" s="1">
        <v>168.0</v>
      </c>
    </row>
    <row r="76">
      <c r="A76" s="1" t="s">
        <v>41</v>
      </c>
      <c r="B76" s="1" t="s">
        <v>42</v>
      </c>
      <c r="C76" s="1">
        <v>368.31</v>
      </c>
      <c r="D76" s="1">
        <v>374.04</v>
      </c>
      <c r="E76" s="1">
        <v>5.73</v>
      </c>
      <c r="F76" s="1">
        <v>0.0</v>
      </c>
      <c r="G76" s="1">
        <v>5.72</v>
      </c>
      <c r="H76" s="1">
        <v>168.0</v>
      </c>
      <c r="I76" s="1">
        <v>29.33</v>
      </c>
      <c r="J76" s="1">
        <v>29.35</v>
      </c>
      <c r="K76" s="1" t="s">
        <v>59</v>
      </c>
      <c r="L76" s="1">
        <v>0.0</v>
      </c>
      <c r="M76" s="1">
        <v>168.0</v>
      </c>
    </row>
    <row r="77">
      <c r="A77" s="1" t="s">
        <v>41</v>
      </c>
      <c r="B77" s="1" t="s">
        <v>42</v>
      </c>
      <c r="C77" s="1">
        <v>374.31</v>
      </c>
      <c r="D77" s="1">
        <v>379.78</v>
      </c>
      <c r="E77" s="1">
        <v>5.47</v>
      </c>
      <c r="F77" s="1">
        <v>0.0</v>
      </c>
      <c r="G77" s="1">
        <v>5.46</v>
      </c>
      <c r="H77" s="1">
        <v>168.0</v>
      </c>
      <c r="I77" s="1">
        <v>30.73</v>
      </c>
      <c r="J77" s="1">
        <v>30.75</v>
      </c>
      <c r="K77" s="1" t="s">
        <v>59</v>
      </c>
      <c r="L77" s="1">
        <v>0.0</v>
      </c>
      <c r="M77" s="1">
        <v>168.0</v>
      </c>
    </row>
    <row r="78">
      <c r="A78" s="1" t="s">
        <v>41</v>
      </c>
      <c r="B78" s="1" t="s">
        <v>42</v>
      </c>
      <c r="C78" s="1">
        <v>380.68</v>
      </c>
      <c r="D78" s="1">
        <v>385.39</v>
      </c>
      <c r="E78" s="1">
        <v>4.71</v>
      </c>
      <c r="F78" s="1">
        <v>0.0</v>
      </c>
      <c r="G78" s="1">
        <v>4.71</v>
      </c>
      <c r="H78" s="1">
        <v>168.0</v>
      </c>
      <c r="I78" s="1">
        <v>35.66</v>
      </c>
      <c r="J78" s="1">
        <v>35.69</v>
      </c>
      <c r="K78" s="1" t="s">
        <v>59</v>
      </c>
      <c r="L78" s="1">
        <v>0.0</v>
      </c>
      <c r="M78" s="1">
        <v>168.0</v>
      </c>
    </row>
    <row r="79">
      <c r="A79" s="1" t="s">
        <v>41</v>
      </c>
      <c r="B79" s="1" t="s">
        <v>42</v>
      </c>
      <c r="C79" s="1">
        <v>385.61</v>
      </c>
      <c r="D79" s="1">
        <v>394.36</v>
      </c>
      <c r="E79" s="1">
        <v>8.75</v>
      </c>
      <c r="F79" s="1">
        <v>0.0</v>
      </c>
      <c r="G79" s="1">
        <v>8.75</v>
      </c>
      <c r="H79" s="1">
        <v>160.0</v>
      </c>
      <c r="I79" s="1">
        <v>18.28</v>
      </c>
      <c r="J79" s="1">
        <v>18.28</v>
      </c>
      <c r="K79" s="1" t="s">
        <v>43</v>
      </c>
      <c r="L79" s="1">
        <v>-160.0</v>
      </c>
      <c r="M79" s="1">
        <v>0.0</v>
      </c>
    </row>
    <row r="80">
      <c r="A80" s="1" t="s">
        <v>41</v>
      </c>
      <c r="B80" s="1" t="s">
        <v>42</v>
      </c>
      <c r="C80" s="1">
        <v>394.51</v>
      </c>
      <c r="D80" s="1">
        <v>396.8</v>
      </c>
      <c r="E80" s="1">
        <v>2.28</v>
      </c>
      <c r="F80" s="1">
        <v>0.0</v>
      </c>
      <c r="G80" s="1">
        <v>2.28</v>
      </c>
      <c r="H80" s="1">
        <v>168.0</v>
      </c>
      <c r="I80" s="1">
        <v>73.56</v>
      </c>
      <c r="J80" s="1">
        <v>73.62</v>
      </c>
      <c r="K80" s="1" t="s">
        <v>44</v>
      </c>
      <c r="L80" s="1">
        <v>84.0</v>
      </c>
      <c r="M80" s="1">
        <v>84.0</v>
      </c>
    </row>
    <row r="81">
      <c r="A81" s="1" t="s">
        <v>41</v>
      </c>
      <c r="B81" s="1" t="s">
        <v>42</v>
      </c>
      <c r="C81" s="1">
        <v>396.9</v>
      </c>
      <c r="D81" s="1">
        <v>399.71</v>
      </c>
      <c r="E81" s="1">
        <v>2.81</v>
      </c>
      <c r="F81" s="1">
        <v>0.0</v>
      </c>
      <c r="G81" s="1">
        <v>2.8</v>
      </c>
      <c r="H81" s="1">
        <v>168.0</v>
      </c>
      <c r="I81" s="1">
        <v>59.89</v>
      </c>
      <c r="J81" s="1">
        <v>59.93</v>
      </c>
      <c r="K81" s="1" t="s">
        <v>57</v>
      </c>
      <c r="L81" s="1">
        <v>76.0</v>
      </c>
      <c r="M81" s="1">
        <v>92.0</v>
      </c>
    </row>
    <row r="82">
      <c r="A82" s="1" t="s">
        <v>41</v>
      </c>
      <c r="B82" s="1" t="s">
        <v>42</v>
      </c>
      <c r="C82" s="1">
        <v>399.88</v>
      </c>
      <c r="D82" s="1">
        <v>404.94</v>
      </c>
      <c r="E82" s="1">
        <v>5.06</v>
      </c>
      <c r="F82" s="1">
        <v>0.0</v>
      </c>
      <c r="G82" s="1">
        <v>5.06</v>
      </c>
      <c r="H82" s="1">
        <v>168.0</v>
      </c>
      <c r="I82" s="1">
        <v>33.19</v>
      </c>
      <c r="J82" s="1">
        <v>33.21</v>
      </c>
      <c r="K82" s="1" t="s">
        <v>59</v>
      </c>
      <c r="L82" s="1">
        <v>0.0</v>
      </c>
      <c r="M82" s="1">
        <v>168.0</v>
      </c>
    </row>
    <row r="83">
      <c r="A83" s="1" t="s">
        <v>41</v>
      </c>
      <c r="B83" s="1" t="s">
        <v>42</v>
      </c>
      <c r="C83" s="1">
        <v>405.18</v>
      </c>
      <c r="D83" s="1">
        <v>409.79</v>
      </c>
      <c r="E83" s="1">
        <v>4.61</v>
      </c>
      <c r="F83" s="1">
        <v>0.0</v>
      </c>
      <c r="G83" s="1">
        <v>4.6</v>
      </c>
      <c r="H83" s="1">
        <v>168.0</v>
      </c>
      <c r="I83" s="1">
        <v>36.48</v>
      </c>
      <c r="J83" s="1">
        <v>36.51</v>
      </c>
      <c r="K83" s="1" t="s">
        <v>59</v>
      </c>
      <c r="L83" s="1">
        <v>0.0</v>
      </c>
      <c r="M83" s="1">
        <v>168.0</v>
      </c>
    </row>
    <row r="84">
      <c r="A84" s="1" t="s">
        <v>41</v>
      </c>
      <c r="B84" s="1" t="s">
        <v>42</v>
      </c>
      <c r="C84" s="1">
        <v>410.04</v>
      </c>
      <c r="D84" s="1">
        <v>415.69</v>
      </c>
      <c r="E84" s="1">
        <v>5.66</v>
      </c>
      <c r="F84" s="1">
        <v>0.0</v>
      </c>
      <c r="G84" s="1">
        <v>5.65</v>
      </c>
      <c r="H84" s="1">
        <v>168.0</v>
      </c>
      <c r="I84" s="1">
        <v>29.7</v>
      </c>
      <c r="J84" s="1">
        <v>29.71</v>
      </c>
      <c r="K84" s="1" t="s">
        <v>59</v>
      </c>
      <c r="L84" s="1">
        <v>0.0</v>
      </c>
      <c r="M84" s="1">
        <v>168.0</v>
      </c>
    </row>
    <row r="85">
      <c r="A85" s="1" t="s">
        <v>41</v>
      </c>
      <c r="B85" s="1" t="s">
        <v>42</v>
      </c>
      <c r="C85" s="1">
        <v>415.91</v>
      </c>
      <c r="D85" s="1">
        <v>421.59</v>
      </c>
      <c r="E85" s="1">
        <v>5.69</v>
      </c>
      <c r="F85" s="1">
        <v>0.0</v>
      </c>
      <c r="G85" s="1">
        <v>5.68</v>
      </c>
      <c r="H85" s="1">
        <v>168.0</v>
      </c>
      <c r="I85" s="1">
        <v>29.55</v>
      </c>
      <c r="J85" s="1">
        <v>29.56</v>
      </c>
      <c r="K85" s="1" t="s">
        <v>59</v>
      </c>
      <c r="L85" s="1">
        <v>0.0</v>
      </c>
      <c r="M85" s="1">
        <v>168.0</v>
      </c>
    </row>
    <row r="86">
      <c r="A86" s="1" t="s">
        <v>41</v>
      </c>
      <c r="B86" s="1" t="s">
        <v>42</v>
      </c>
      <c r="C86" s="1">
        <v>421.67</v>
      </c>
      <c r="D86" s="1">
        <v>426.58</v>
      </c>
      <c r="E86" s="1">
        <v>4.91</v>
      </c>
      <c r="F86" s="1">
        <v>0.0</v>
      </c>
      <c r="G86" s="1">
        <v>4.91</v>
      </c>
      <c r="H86" s="1">
        <v>168.0</v>
      </c>
      <c r="I86" s="1">
        <v>34.2</v>
      </c>
      <c r="J86" s="1">
        <v>34.22</v>
      </c>
      <c r="K86" s="1" t="s">
        <v>59</v>
      </c>
      <c r="L86" s="1">
        <v>0.0</v>
      </c>
      <c r="M86" s="1">
        <v>168.0</v>
      </c>
    </row>
    <row r="87">
      <c r="A87" s="1" t="s">
        <v>41</v>
      </c>
      <c r="B87" s="1" t="s">
        <v>42</v>
      </c>
      <c r="C87" s="1">
        <v>426.72</v>
      </c>
      <c r="D87" s="1">
        <v>431.94</v>
      </c>
      <c r="E87" s="1">
        <v>5.22</v>
      </c>
      <c r="F87" s="1">
        <v>0.0</v>
      </c>
      <c r="G87" s="1">
        <v>5.22</v>
      </c>
      <c r="H87" s="1">
        <v>168.0</v>
      </c>
      <c r="I87" s="1">
        <v>32.18</v>
      </c>
      <c r="J87" s="1">
        <v>32.2</v>
      </c>
      <c r="K87" s="1" t="s">
        <v>59</v>
      </c>
      <c r="L87" s="1">
        <v>0.0</v>
      </c>
      <c r="M87" s="1">
        <v>168.0</v>
      </c>
    </row>
    <row r="88">
      <c r="A88" s="1" t="s">
        <v>41</v>
      </c>
      <c r="B88" s="1" t="s">
        <v>42</v>
      </c>
      <c r="C88" s="1">
        <v>432.1</v>
      </c>
      <c r="D88" s="1">
        <v>436.24</v>
      </c>
      <c r="E88" s="1">
        <v>4.14</v>
      </c>
      <c r="F88" s="1">
        <v>0.0</v>
      </c>
      <c r="G88" s="1">
        <v>4.13</v>
      </c>
      <c r="H88" s="1">
        <v>168.0</v>
      </c>
      <c r="I88" s="1">
        <v>40.63</v>
      </c>
      <c r="J88" s="1">
        <v>40.66</v>
      </c>
      <c r="K88" s="1" t="s">
        <v>59</v>
      </c>
      <c r="L88" s="1">
        <v>0.0</v>
      </c>
      <c r="M88" s="1">
        <v>168.0</v>
      </c>
    </row>
    <row r="89">
      <c r="A89" s="1" t="s">
        <v>41</v>
      </c>
      <c r="B89" s="1" t="s">
        <v>42</v>
      </c>
      <c r="C89" s="1">
        <v>436.36</v>
      </c>
      <c r="D89" s="1">
        <v>440.94</v>
      </c>
      <c r="E89" s="1">
        <v>4.58</v>
      </c>
      <c r="F89" s="1">
        <v>0.0</v>
      </c>
      <c r="G89" s="1">
        <v>4.58</v>
      </c>
      <c r="H89" s="1">
        <v>168.0</v>
      </c>
      <c r="I89" s="1">
        <v>36.69</v>
      </c>
      <c r="J89" s="1">
        <v>36.71</v>
      </c>
      <c r="K89" s="1" t="s">
        <v>59</v>
      </c>
      <c r="L89" s="1">
        <v>0.0</v>
      </c>
      <c r="M89" s="1">
        <v>168.0</v>
      </c>
    </row>
    <row r="90">
      <c r="A90" s="1" t="s">
        <v>41</v>
      </c>
      <c r="B90" s="1" t="s">
        <v>42</v>
      </c>
      <c r="C90" s="1">
        <v>441.14</v>
      </c>
      <c r="D90" s="1">
        <v>448.55</v>
      </c>
      <c r="E90" s="1">
        <v>7.41</v>
      </c>
      <c r="F90" s="1">
        <v>0.0</v>
      </c>
      <c r="G90" s="1">
        <v>7.41</v>
      </c>
      <c r="H90" s="1">
        <v>160.0</v>
      </c>
      <c r="I90" s="1">
        <v>21.59</v>
      </c>
      <c r="J90" s="1">
        <v>21.59</v>
      </c>
      <c r="K90" s="1" t="s">
        <v>43</v>
      </c>
      <c r="L90" s="1">
        <v>-160.0</v>
      </c>
      <c r="M90" s="1">
        <v>0.0</v>
      </c>
    </row>
    <row r="91">
      <c r="A91" s="1" t="s">
        <v>41</v>
      </c>
      <c r="B91" s="1" t="s">
        <v>42</v>
      </c>
      <c r="C91" s="1">
        <v>448.59</v>
      </c>
      <c r="D91" s="1">
        <v>450.96</v>
      </c>
      <c r="E91" s="1">
        <v>2.37</v>
      </c>
      <c r="F91" s="1">
        <v>0.0</v>
      </c>
      <c r="G91" s="1">
        <v>2.36</v>
      </c>
      <c r="H91" s="1">
        <v>168.0</v>
      </c>
      <c r="I91" s="1">
        <v>71.0</v>
      </c>
      <c r="J91" s="1">
        <v>71.04</v>
      </c>
      <c r="K91" s="1" t="s">
        <v>44</v>
      </c>
      <c r="L91" s="1">
        <v>84.0</v>
      </c>
      <c r="M91" s="1">
        <v>84.0</v>
      </c>
    </row>
    <row r="92">
      <c r="A92" s="1" t="s">
        <v>41</v>
      </c>
      <c r="B92" s="1" t="s">
        <v>42</v>
      </c>
      <c r="C92" s="1">
        <v>451.2</v>
      </c>
      <c r="D92" s="1">
        <v>454.35</v>
      </c>
      <c r="E92" s="1">
        <v>3.15</v>
      </c>
      <c r="F92" s="1">
        <v>0.0</v>
      </c>
      <c r="G92" s="1">
        <v>3.14</v>
      </c>
      <c r="H92" s="1">
        <v>168.0</v>
      </c>
      <c r="I92" s="1">
        <v>53.41</v>
      </c>
      <c r="J92" s="1">
        <v>53.45</v>
      </c>
      <c r="K92" s="1" t="s">
        <v>57</v>
      </c>
      <c r="L92" s="1">
        <v>76.0</v>
      </c>
      <c r="M92" s="1">
        <v>92.0</v>
      </c>
    </row>
    <row r="93">
      <c r="A93" s="1" t="s">
        <v>41</v>
      </c>
      <c r="B93" s="1" t="s">
        <v>42</v>
      </c>
      <c r="C93" s="1">
        <v>454.58</v>
      </c>
      <c r="D93" s="1">
        <v>460.11</v>
      </c>
      <c r="E93" s="1">
        <v>5.53</v>
      </c>
      <c r="F93" s="1">
        <v>0.0</v>
      </c>
      <c r="G93" s="1">
        <v>5.52</v>
      </c>
      <c r="H93" s="1">
        <v>168.0</v>
      </c>
      <c r="I93" s="1">
        <v>30.4</v>
      </c>
      <c r="J93" s="1">
        <v>30.42</v>
      </c>
      <c r="K93" s="1" t="s">
        <v>59</v>
      </c>
      <c r="L93" s="1">
        <v>0.0</v>
      </c>
      <c r="M93" s="1">
        <v>168.0</v>
      </c>
    </row>
    <row r="94">
      <c r="A94" s="1" t="s">
        <v>41</v>
      </c>
      <c r="B94" s="1" t="s">
        <v>42</v>
      </c>
      <c r="C94" s="1">
        <v>460.43</v>
      </c>
      <c r="D94" s="1">
        <v>466.09</v>
      </c>
      <c r="E94" s="1">
        <v>5.67</v>
      </c>
      <c r="F94" s="1">
        <v>0.0</v>
      </c>
      <c r="G94" s="1">
        <v>5.66</v>
      </c>
      <c r="H94" s="1">
        <v>168.0</v>
      </c>
      <c r="I94" s="1">
        <v>29.65</v>
      </c>
      <c r="J94" s="1">
        <v>29.67</v>
      </c>
      <c r="K94" s="1" t="s">
        <v>59</v>
      </c>
      <c r="L94" s="1">
        <v>0.0</v>
      </c>
      <c r="M94" s="1">
        <v>168.0</v>
      </c>
    </row>
    <row r="95">
      <c r="A95" s="1" t="s">
        <v>41</v>
      </c>
      <c r="B95" s="1" t="s">
        <v>42</v>
      </c>
      <c r="C95" s="1">
        <v>466.3</v>
      </c>
      <c r="D95" s="1">
        <v>470.87</v>
      </c>
      <c r="E95" s="1">
        <v>4.56</v>
      </c>
      <c r="F95" s="1">
        <v>0.0</v>
      </c>
      <c r="G95" s="1">
        <v>4.56</v>
      </c>
      <c r="H95" s="1">
        <v>168.0</v>
      </c>
      <c r="I95" s="1">
        <v>36.83</v>
      </c>
      <c r="J95" s="1">
        <v>36.86</v>
      </c>
      <c r="K95" s="1" t="s">
        <v>59</v>
      </c>
      <c r="L95" s="1">
        <v>0.0</v>
      </c>
      <c r="M95" s="1">
        <v>168.0</v>
      </c>
    </row>
    <row r="96">
      <c r="A96" s="1" t="s">
        <v>41</v>
      </c>
      <c r="B96" s="1" t="s">
        <v>42</v>
      </c>
      <c r="C96" s="1">
        <v>471.11</v>
      </c>
      <c r="D96" s="1">
        <v>475.76</v>
      </c>
      <c r="E96" s="1">
        <v>4.65</v>
      </c>
      <c r="F96" s="1">
        <v>0.0</v>
      </c>
      <c r="G96" s="1">
        <v>4.65</v>
      </c>
      <c r="H96" s="1">
        <v>168.0</v>
      </c>
      <c r="I96" s="1">
        <v>36.1</v>
      </c>
      <c r="J96" s="1">
        <v>36.12</v>
      </c>
      <c r="K96" s="1" t="s">
        <v>59</v>
      </c>
      <c r="L96" s="1">
        <v>0.0</v>
      </c>
      <c r="M96" s="1">
        <v>168.0</v>
      </c>
    </row>
    <row r="97">
      <c r="A97" s="1" t="s">
        <v>41</v>
      </c>
      <c r="B97" s="1" t="s">
        <v>42</v>
      </c>
      <c r="C97" s="1">
        <v>476.07</v>
      </c>
      <c r="D97" s="1">
        <v>481.48</v>
      </c>
      <c r="E97" s="1">
        <v>5.41</v>
      </c>
      <c r="F97" s="1">
        <v>0.0</v>
      </c>
      <c r="G97" s="1">
        <v>5.41</v>
      </c>
      <c r="H97" s="1">
        <v>168.0</v>
      </c>
      <c r="I97" s="1">
        <v>31.06</v>
      </c>
      <c r="J97" s="1">
        <v>31.08</v>
      </c>
      <c r="K97" s="1" t="s">
        <v>59</v>
      </c>
      <c r="L97" s="1">
        <v>0.0</v>
      </c>
      <c r="M97" s="1">
        <v>168.0</v>
      </c>
    </row>
    <row r="98">
      <c r="A98" s="1" t="s">
        <v>41</v>
      </c>
      <c r="B98" s="1" t="s">
        <v>42</v>
      </c>
      <c r="C98" s="1">
        <v>481.83</v>
      </c>
      <c r="D98" s="1">
        <v>486.57</v>
      </c>
      <c r="E98" s="1">
        <v>4.75</v>
      </c>
      <c r="F98" s="1">
        <v>0.0</v>
      </c>
      <c r="G98" s="1">
        <v>4.74</v>
      </c>
      <c r="H98" s="1">
        <v>168.0</v>
      </c>
      <c r="I98" s="1">
        <v>35.39</v>
      </c>
      <c r="J98" s="1">
        <v>35.42</v>
      </c>
      <c r="K98" s="1" t="s">
        <v>59</v>
      </c>
      <c r="L98" s="1">
        <v>0.0</v>
      </c>
      <c r="M98" s="1">
        <v>168.0</v>
      </c>
    </row>
    <row r="99">
      <c r="A99" s="1" t="s">
        <v>41</v>
      </c>
      <c r="B99" s="1" t="s">
        <v>42</v>
      </c>
      <c r="C99" s="1">
        <v>486.94</v>
      </c>
      <c r="D99" s="1">
        <v>491.12</v>
      </c>
      <c r="E99" s="1">
        <v>4.18</v>
      </c>
      <c r="F99" s="1">
        <v>0.0</v>
      </c>
      <c r="G99" s="1">
        <v>4.18</v>
      </c>
      <c r="H99" s="1">
        <v>168.0</v>
      </c>
      <c r="I99" s="1">
        <v>40.19</v>
      </c>
      <c r="J99" s="1">
        <v>40.22</v>
      </c>
      <c r="K99" s="1" t="s">
        <v>59</v>
      </c>
      <c r="L99" s="1">
        <v>0.0</v>
      </c>
      <c r="M99" s="1">
        <v>168.0</v>
      </c>
    </row>
    <row r="100">
      <c r="A100" s="1" t="s">
        <v>41</v>
      </c>
      <c r="B100" s="1" t="s">
        <v>42</v>
      </c>
      <c r="C100" s="1">
        <v>491.44</v>
      </c>
      <c r="D100" s="1">
        <v>495.95</v>
      </c>
      <c r="E100" s="1">
        <v>4.51</v>
      </c>
      <c r="F100" s="1">
        <v>0.0</v>
      </c>
      <c r="G100" s="1">
        <v>4.51</v>
      </c>
      <c r="H100" s="1">
        <v>168.0</v>
      </c>
      <c r="I100" s="1">
        <v>37.25</v>
      </c>
      <c r="J100" s="1">
        <v>37.28</v>
      </c>
      <c r="K100" s="1" t="s">
        <v>59</v>
      </c>
      <c r="L100" s="1">
        <v>0.0</v>
      </c>
      <c r="M100" s="1">
        <v>168.0</v>
      </c>
    </row>
    <row r="101">
      <c r="A101" s="1" t="s">
        <v>41</v>
      </c>
      <c r="B101" s="1" t="s">
        <v>42</v>
      </c>
      <c r="C101" s="1">
        <v>496.1</v>
      </c>
      <c r="D101" s="1">
        <v>504.06</v>
      </c>
      <c r="E101" s="1">
        <v>7.96</v>
      </c>
      <c r="F101" s="1">
        <v>0.0</v>
      </c>
      <c r="G101" s="1">
        <v>7.96</v>
      </c>
      <c r="H101" s="1">
        <v>160.0</v>
      </c>
      <c r="I101" s="1">
        <v>20.11</v>
      </c>
      <c r="J101" s="1">
        <v>20.11</v>
      </c>
      <c r="K101" s="1" t="s">
        <v>43</v>
      </c>
      <c r="L101" s="1">
        <v>-160.0</v>
      </c>
      <c r="M101" s="1">
        <v>0.0</v>
      </c>
    </row>
    <row r="102">
      <c r="A102" s="1" t="s">
        <v>41</v>
      </c>
      <c r="B102" s="1" t="s">
        <v>42</v>
      </c>
      <c r="C102" s="1">
        <v>504.17</v>
      </c>
      <c r="D102" s="1">
        <v>506.4</v>
      </c>
      <c r="E102" s="1">
        <v>2.23</v>
      </c>
      <c r="F102" s="1">
        <v>0.0</v>
      </c>
      <c r="G102" s="1">
        <v>2.23</v>
      </c>
      <c r="H102" s="1">
        <v>168.0</v>
      </c>
      <c r="I102" s="1">
        <v>75.27</v>
      </c>
      <c r="J102" s="1">
        <v>75.31</v>
      </c>
      <c r="K102" s="1" t="s">
        <v>44</v>
      </c>
      <c r="L102" s="1">
        <v>84.0</v>
      </c>
      <c r="M102" s="1">
        <v>84.0</v>
      </c>
    </row>
    <row r="103">
      <c r="A103" s="1" t="s">
        <v>41</v>
      </c>
      <c r="B103" s="1" t="s">
        <v>42</v>
      </c>
      <c r="C103" s="1">
        <v>506.99</v>
      </c>
      <c r="D103" s="1">
        <v>509.0</v>
      </c>
      <c r="E103" s="1">
        <v>2.02</v>
      </c>
      <c r="F103" s="1">
        <v>0.0</v>
      </c>
      <c r="G103" s="1">
        <v>2.01</v>
      </c>
      <c r="H103" s="1">
        <v>168.0</v>
      </c>
      <c r="I103" s="1">
        <v>83.31</v>
      </c>
      <c r="J103" s="1">
        <v>83.39</v>
      </c>
      <c r="K103" s="1" t="s">
        <v>57</v>
      </c>
      <c r="L103" s="1">
        <v>76.0</v>
      </c>
      <c r="M103" s="1">
        <v>92.0</v>
      </c>
    </row>
    <row r="105">
      <c r="A105" s="77" t="s">
        <v>45</v>
      </c>
    </row>
    <row r="106">
      <c r="A106" s="78" t="s">
        <v>46</v>
      </c>
      <c r="B106" s="79"/>
      <c r="C106" s="79"/>
      <c r="D106" s="79"/>
      <c r="E106" s="80">
        <f t="shared" ref="E106:J106" si="1">SUMIF($K$2:$K$103,"superdense",E1:E103)</f>
        <v>81.33</v>
      </c>
      <c r="F106" s="80">
        <f t="shared" si="1"/>
        <v>0</v>
      </c>
      <c r="G106" s="80">
        <f t="shared" si="1"/>
        <v>81.33</v>
      </c>
      <c r="H106" s="80">
        <f t="shared" si="1"/>
        <v>1600</v>
      </c>
      <c r="I106" s="80">
        <f t="shared" si="1"/>
        <v>199.64</v>
      </c>
      <c r="J106" s="80">
        <f t="shared" si="1"/>
        <v>199.64</v>
      </c>
      <c r="K106" s="80"/>
      <c r="L106" s="80">
        <f>IFERROR(__xludf.DUMMYFUNCTION("SUM(FILTER(L$1:L$103,$K$1:$K$103=""superdense""))"),840.0)</f>
        <v>840</v>
      </c>
      <c r="M106" s="80">
        <f>IFERROR(__xludf.DUMMYFUNCTION("SUM(FILTER(M1:M103,$K$1:$K$103=""superdense""))"),840.0)</f>
        <v>840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2.388</v>
      </c>
      <c r="F107" s="80">
        <f t="shared" ref="F107:J107" si="2">AVERAGEIF($K$2:$K$103,"superdense",F2:F103)</f>
        <v>0</v>
      </c>
      <c r="G107" s="80">
        <f t="shared" si="2"/>
        <v>2.385</v>
      </c>
      <c r="H107" s="80">
        <f t="shared" si="2"/>
        <v>168</v>
      </c>
      <c r="I107" s="80">
        <f t="shared" si="2"/>
        <v>71.71</v>
      </c>
      <c r="J107" s="80">
        <f t="shared" si="2"/>
        <v>71.756</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IFERROR(__xludf.DUMMYFUNCTION("MAX(FILTER(E1:E103,$K$1:$K$103=""superdense""))"),2.97)</f>
        <v>2.97</v>
      </c>
      <c r="F108" s="81">
        <f>IFERROR(__xludf.DUMMYFUNCTION("MAX(FILTER(F1:F103,$K$1:$K$103=""superdense""))"),0.0)</f>
        <v>0</v>
      </c>
      <c r="G108" s="81">
        <f>IFERROR(__xludf.DUMMYFUNCTION("MAX(FILTER(G1:G103,$K$1:$K$103=""superdense""))"),2.96)</f>
        <v>2.96</v>
      </c>
      <c r="H108" s="81">
        <f>IFERROR(__xludf.DUMMYFUNCTION("MAX(FILTER(H1:H103,$K$1:$K$103=""superdense""))"),168.0)</f>
        <v>168</v>
      </c>
      <c r="I108" s="81">
        <f>IFERROR(__xludf.DUMMYFUNCTION("MAX(FILTER(I1:I103,$K$1:$K$103=""superdense""))"),88.01)</f>
        <v>88.01</v>
      </c>
      <c r="J108" s="81">
        <f>IFERROR(__xludf.DUMMYFUNCTION("MAX(FILTER(J1:J103,$K$1:$K$103=""superdense""))"),88.08)</f>
        <v>88.08</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IFERROR(__xludf.DUMMYFUNCTION("MIN(FILTER(E1:E103,$K$1:$K$103=""superdense""))"),1.91)</f>
        <v>1.91</v>
      </c>
      <c r="F109" s="82">
        <f>IFERROR(__xludf.DUMMYFUNCTION("MIN(FILTER(F1:F103,$K$1:$K$103=""superdense""))"),0.0)</f>
        <v>0</v>
      </c>
      <c r="G109" s="82">
        <f>IFERROR(__xludf.DUMMYFUNCTION("MIN(FILTER(G1:G103,$K$1:$K$103=""superdense""))"),1.91)</f>
        <v>1.91</v>
      </c>
      <c r="H109" s="82">
        <f>IFERROR(__xludf.DUMMYFUNCTION("MIN(FILTER(H1:H103,$K$1:$K$103=""superdense""))"),168.0)</f>
        <v>168</v>
      </c>
      <c r="I109" s="82">
        <f>IFERROR(__xludf.DUMMYFUNCTION("MIN(FILTER(I1:I103,$K1:$K103=""superdense""))"),56.64)</f>
        <v>56.64</v>
      </c>
      <c r="J109" s="82">
        <f>IFERROR(__xludf.DUMMYFUNCTION("MIN(FILTER(J1:J103,$K1:$K103=""superdense""))"),56.67)</f>
        <v>56.67</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IFERROR(__xludf.DUMMYFUNCTION("MEDIAN(FILTER(E1:E103,$K$1:$K$103=""superdense""))"),2.325)</f>
        <v>2.325</v>
      </c>
      <c r="F110" s="83">
        <f>IFERROR(__xludf.DUMMYFUNCTION("MEDIAN(FILTER(F1:F103,$K$1:$K$103=""superdense""))"),0.0)</f>
        <v>0</v>
      </c>
      <c r="G110" s="83">
        <f>IFERROR(__xludf.DUMMYFUNCTION("MEDIAN(FILTER(G1:G103,$K$1:$K$103=""superdense""))"),2.32)</f>
        <v>2.32</v>
      </c>
      <c r="H110" s="83">
        <f>IFERROR(__xludf.DUMMYFUNCTION("MEDIAN(FILTER(H1:H103,$K$1:$K$103=""superdense""))"),168.0)</f>
        <v>168</v>
      </c>
      <c r="I110" s="83">
        <f>IFERROR(__xludf.DUMMYFUNCTION("MEDIAN(FILTER(I1:I103,$K$1:$K$103=""superdense""))"),72.28)</f>
        <v>72.28</v>
      </c>
      <c r="J110" s="83">
        <f>IFERROR(__xludf.DUMMYFUNCTION("MEDIAN(FILTER(J1:J103,$K$1:$K$103=""superdense""))"),72.33000000000001)</f>
        <v>72.33</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IFERROR(__xludf.DUMMYFUNCTION("STDEV.S(FILTER(E1:E103,$K$1:$K$103=""superdense""))"),0.3479080338250326)</f>
        <v>0.3479080338</v>
      </c>
      <c r="F111" s="83">
        <f>IFERROR(__xludf.DUMMYFUNCTION("STDEV.S(FILTER(F1:F103,$K$1:$K$103=""superdense""))"),0.0)</f>
        <v>0</v>
      </c>
      <c r="G111" s="83">
        <f>IFERROR(__xludf.DUMMYFUNCTION("STDEV.S(FILTER(G1:G103,$K$1:$K$103=""superdense""))"),0.34497181849472225)</f>
        <v>0.3449718185</v>
      </c>
      <c r="H111" s="83">
        <f>IFERROR(__xludf.DUMMYFUNCTION("STDEV.S(FILTER(H1:H103,$K$1:$K$103=""superdense""))"),0.0)</f>
        <v>0</v>
      </c>
      <c r="I111" s="83">
        <f>IFERROR(__xludf.DUMMYFUNCTION("STDEV.S(FILTER(I1:I103,$K$1:$K$103=""superdense""))"),10.083080437599966)</f>
        <v>10.08308044</v>
      </c>
      <c r="J111" s="83">
        <f>IFERROR(__xludf.DUMMYFUNCTION("STDEV.S(FILTER(J1:J103,$K$1:$K$103=""superdense""))"),10.09558121159946)</f>
        <v>10.09558121</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331.67</v>
      </c>
      <c r="F114" s="80">
        <f t="shared" si="3"/>
        <v>0</v>
      </c>
      <c r="G114" s="80">
        <f t="shared" si="3"/>
        <v>331.38</v>
      </c>
      <c r="H114" s="80">
        <f t="shared" si="3"/>
        <v>12096</v>
      </c>
      <c r="I114" s="80">
        <f t="shared" si="3"/>
        <v>2774.88</v>
      </c>
      <c r="J114" s="80">
        <f t="shared" si="3"/>
        <v>2776.74</v>
      </c>
      <c r="L114" s="80">
        <f>IFERROR(__xludf.DUMMYFUNCTION("SUM(FILTER(L$1:L$103,$K$1:$K$103=""normal""))"),0.0)</f>
        <v>0</v>
      </c>
      <c r="M114" s="80">
        <f>IFERROR(__xludf.DUMMYFUNCTION("SUM(FILTER(M9:M111,$K$1:$K$103=""normal""))"),9312.0)</f>
        <v>9312</v>
      </c>
    </row>
    <row r="115">
      <c r="A115" s="78" t="s">
        <v>47</v>
      </c>
      <c r="B115" s="79"/>
      <c r="C115" s="79"/>
      <c r="D115" s="79"/>
      <c r="E115" s="80">
        <f t="shared" ref="E115:J115" si="4">AVERAGEIF($K$1:$K$103,"normal",E$1:E$103)</f>
        <v>4.836527778</v>
      </c>
      <c r="F115" s="80">
        <f t="shared" si="4"/>
        <v>0</v>
      </c>
      <c r="G115" s="80">
        <f t="shared" si="4"/>
        <v>4.8325</v>
      </c>
      <c r="H115" s="80">
        <f t="shared" si="4"/>
        <v>168</v>
      </c>
      <c r="I115" s="80">
        <f t="shared" si="4"/>
        <v>35.19569444</v>
      </c>
      <c r="J115" s="80">
        <f t="shared" si="4"/>
        <v>35.21916667</v>
      </c>
      <c r="L115" s="80">
        <f>AVERAGEIF($K$2:$K$103,"normal",L10:L111)</f>
        <v>14.4</v>
      </c>
      <c r="M115" s="80">
        <f>AVERAGEIF($K$2:$K$103,"normal",M$2:M$103)</f>
        <v>168</v>
      </c>
    </row>
    <row r="116">
      <c r="A116" s="78" t="s">
        <v>48</v>
      </c>
      <c r="B116" s="79"/>
      <c r="C116" s="79"/>
      <c r="D116" s="79"/>
      <c r="E116" s="81">
        <f>IFERROR(__xludf.DUMMYFUNCTION("MAX(FILTER(E$1:E$103,$K$1:$K$103=""normal""))"),5.74)</f>
        <v>5.74</v>
      </c>
      <c r="F116" s="81">
        <f>IFERROR(__xludf.DUMMYFUNCTION("MAX(FILTER(F$1:F$103,$K$1:$K$103=""normal""))"),0.0)</f>
        <v>0</v>
      </c>
      <c r="G116" s="81">
        <f>IFERROR(__xludf.DUMMYFUNCTION("MAX(FILTER(G$1:G$103,$K$1:$K$103=""normal""))"),5.73)</f>
        <v>5.73</v>
      </c>
      <c r="H116" s="81">
        <f>IFERROR(__xludf.DUMMYFUNCTION("MAX(FILTER(H$1:H$103,$K$1:$K$103=""normal""))"),168.0)</f>
        <v>168</v>
      </c>
      <c r="I116" s="81">
        <f>IFERROR(__xludf.DUMMYFUNCTION("MAX(FILTER(I$1:I$103,$K$1:$K$103=""normal""))"),45.55)</f>
        <v>45.55</v>
      </c>
      <c r="J116" s="81">
        <f>IFERROR(__xludf.DUMMYFUNCTION("MAX(FILTER(J$1:J$103,$K$1:$K$103=""normal""))"),45.59)</f>
        <v>45.59</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IFERROR(__xludf.DUMMYFUNCTION("MIN(FILTER(E$1:E$103,$K$1:$K$103=""normal""))"),3.69)</f>
        <v>3.69</v>
      </c>
      <c r="F117" s="82">
        <f>IFERROR(__xludf.DUMMYFUNCTION("MIN(FILTER(F$1:F$103,$K$1:$K$103=""normal""))"),0.0)</f>
        <v>0</v>
      </c>
      <c r="G117" s="82">
        <f>IFERROR(__xludf.DUMMYFUNCTION("MIN(FILTER(G$1:G$103,$K$1:$K$103=""normal""))"),3.69)</f>
        <v>3.69</v>
      </c>
      <c r="H117" s="82">
        <f>IFERROR(__xludf.DUMMYFUNCTION("MIN(FILTER(H$1:H$103,$K$1:$K$103=""normal""))"),168.0)</f>
        <v>168</v>
      </c>
      <c r="I117" s="82">
        <f>IFERROR(__xludf.DUMMYFUNCTION("MIN(FILTER(I$1:I$103,$K$1:$K$103=""normal""))"),29.28)</f>
        <v>29.28</v>
      </c>
      <c r="J117" s="82">
        <f>IFERROR(__xludf.DUMMYFUNCTION("MIN(FILTER(J$1:J$103,$K$1:$K$103=""normal""))"),29.3)</f>
        <v>29.3</v>
      </c>
      <c r="L117" s="82">
        <f>IFERROR(__xludf.DUMMYFUNCTION("MIN(FILTER(L$1:L$103,$K9:$K111=""normal""))"),-160.0)</f>
        <v>-160</v>
      </c>
      <c r="M117" s="82">
        <f>IFERROR(__xludf.DUMMYFUNCTION("MIN(FILTER(M$1:M$103,$K9:$K111=""normal""))"),0.0)</f>
        <v>0</v>
      </c>
    </row>
    <row r="118">
      <c r="A118" s="78" t="s">
        <v>50</v>
      </c>
      <c r="B118" s="79"/>
      <c r="C118" s="79"/>
      <c r="D118" s="79"/>
      <c r="E118" s="83">
        <f>IFERROR(__xludf.DUMMYFUNCTION("MEDIAN(FILTER(E$1:E$103,$K$1:$K$103=""normal""))"),4.734999999999999)</f>
        <v>4.735</v>
      </c>
      <c r="F118" s="83">
        <f>IFERROR(__xludf.DUMMYFUNCTION("MEDIAN(FILTER(F$1:F$103,$K$1:$K$103=""normal""))"),0.0)</f>
        <v>0</v>
      </c>
      <c r="G118" s="83">
        <f>IFERROR(__xludf.DUMMYFUNCTION("MEDIAN(FILTER(G$1:G$103,$K$1:$K$103=""normal""))"),4.73)</f>
        <v>4.73</v>
      </c>
      <c r="H118" s="83">
        <f>IFERROR(__xludf.DUMMYFUNCTION("MEDIAN(FILTER(H$1:H$103,$K$1:$K$103=""normal""))"),168.0)</f>
        <v>168</v>
      </c>
      <c r="I118" s="83">
        <f>IFERROR(__xludf.DUMMYFUNCTION("MEDIAN(FILTER(I$1:I$103,$K$1:$K$103=""normal""))"),35.475)</f>
        <v>35.475</v>
      </c>
      <c r="J118" s="83">
        <f>IFERROR(__xludf.DUMMYFUNCTION("MEDIAN(FILTER(J$1:J$103,$K$1:$K$103=""normal""))"),35.5)</f>
        <v>35.5</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IFERROR(__xludf.DUMMYFUNCTION("STDEV.S(FILTER(E$1:E$103,$K$1:$K$103=""normal""))"),0.5560832841722877)</f>
        <v>0.5560832842</v>
      </c>
      <c r="F119" s="83">
        <f>IFERROR(__xludf.DUMMYFUNCTION("STDEV.S(FILTER(F$1:F$103,$K$1:$K$103=""normal""))"),0.0)</f>
        <v>0</v>
      </c>
      <c r="G119" s="83">
        <f>IFERROR(__xludf.DUMMYFUNCTION("STDEV.S(FILTER(G$1:G$103,$K$1:$K$103=""normal""))"),0.5553269560979497)</f>
        <v>0.5553269561</v>
      </c>
      <c r="H119" s="83">
        <f>IFERROR(__xludf.DUMMYFUNCTION("STDEV.S(FILTER(H$1:H$103,$K$1:$K$103=""normal""))"),0.0)</f>
        <v>0</v>
      </c>
      <c r="I119" s="83">
        <f>IFERROR(__xludf.DUMMYFUNCTION("STDEV.S(FILTER(I$1:I$103,$K$1:$K$103=""normal""))"),4.047173879679878)</f>
        <v>4.04717388</v>
      </c>
      <c r="J119" s="83">
        <f>IFERROR(__xludf.DUMMYFUNCTION("STDEV.S(FILTER(J$1:J$103,$K$1:$K$103=""normal""))"),4.052251591121466)</f>
        <v>4.052251591</v>
      </c>
      <c r="L119" s="83">
        <f>IFERROR(__xludf.DUMMYFUNCTION("STDEV.S(FILTER(L$1:L$103,$K$1:$K$103=""normal""))"),0.0)</f>
        <v>0</v>
      </c>
      <c r="M119" s="83">
        <f>IFERROR(__xludf.DUMMYFUNCTION("STDEV.S(FILTER(M$1:M$103,$K$1:$K$103=""normal""))"),0.0)</f>
        <v>0</v>
      </c>
    </row>
    <row r="130">
      <c r="A130" s="77" t="s">
        <v>53</v>
      </c>
      <c r="B130" s="3">
        <f>SUMIF(K2:K100, "epr",H2:H100)</f>
        <v>1440</v>
      </c>
    </row>
    <row r="131">
      <c r="A131" s="77" t="s">
        <v>54</v>
      </c>
      <c r="B131" s="3">
        <f>SUM(H2:H100)-B130</f>
        <v>15120</v>
      </c>
    </row>
    <row r="132">
      <c r="A132" s="77" t="s">
        <v>55</v>
      </c>
      <c r="B132" s="3">
        <f>SUM(M2:M100)</f>
        <v>13680</v>
      </c>
    </row>
    <row r="133">
      <c r="A133" s="77" t="s">
        <v>56</v>
      </c>
      <c r="B133" s="3">
        <f>B131/B132</f>
        <v>1.105263158</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10" max="10" width="26.86"/>
    <col customWidth="1" min="12" max="12" width="20.57"/>
    <col customWidth="1" min="13" max="13" width="22.29"/>
  </cols>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1.83</v>
      </c>
      <c r="D2" s="1">
        <v>6.99</v>
      </c>
      <c r="E2" s="1">
        <v>5.16</v>
      </c>
      <c r="F2" s="1">
        <v>0.0</v>
      </c>
      <c r="G2" s="1">
        <v>5.16</v>
      </c>
      <c r="H2" s="1">
        <v>160.0</v>
      </c>
      <c r="I2" s="1">
        <v>31.01</v>
      </c>
      <c r="J2" s="1">
        <v>31.01</v>
      </c>
      <c r="K2" s="1" t="s">
        <v>43</v>
      </c>
      <c r="L2" s="1">
        <v>-160.0</v>
      </c>
      <c r="M2" s="1">
        <v>0.0</v>
      </c>
    </row>
    <row r="3">
      <c r="A3" s="1" t="s">
        <v>41</v>
      </c>
      <c r="B3" s="1" t="s">
        <v>42</v>
      </c>
      <c r="C3" s="1">
        <v>7.03</v>
      </c>
      <c r="D3" s="1">
        <v>12.54</v>
      </c>
      <c r="E3" s="1">
        <v>5.51</v>
      </c>
      <c r="F3" s="1">
        <v>0.0</v>
      </c>
      <c r="G3" s="1">
        <v>5.51</v>
      </c>
      <c r="H3" s="1">
        <v>160.0</v>
      </c>
      <c r="I3" s="1">
        <v>29.06</v>
      </c>
      <c r="J3" s="1">
        <v>29.06</v>
      </c>
      <c r="K3" s="1" t="s">
        <v>43</v>
      </c>
      <c r="L3" s="1">
        <v>-160.0</v>
      </c>
      <c r="M3" s="1">
        <v>0.0</v>
      </c>
    </row>
    <row r="4">
      <c r="A4" s="1" t="s">
        <v>41</v>
      </c>
      <c r="B4" s="1" t="s">
        <v>42</v>
      </c>
      <c r="C4" s="1">
        <v>12.56</v>
      </c>
      <c r="D4" s="1">
        <v>14.89</v>
      </c>
      <c r="E4" s="1">
        <v>2.33</v>
      </c>
      <c r="F4" s="1">
        <v>0.0</v>
      </c>
      <c r="G4" s="1">
        <v>2.33</v>
      </c>
      <c r="H4" s="1">
        <v>168.0</v>
      </c>
      <c r="I4" s="1">
        <v>72.11</v>
      </c>
      <c r="J4" s="1">
        <v>72.15</v>
      </c>
      <c r="K4" s="1" t="s">
        <v>44</v>
      </c>
      <c r="L4" s="1">
        <v>84.0</v>
      </c>
      <c r="M4" s="1">
        <v>84.0</v>
      </c>
    </row>
    <row r="5">
      <c r="A5" s="1" t="s">
        <v>41</v>
      </c>
      <c r="B5" s="1" t="s">
        <v>42</v>
      </c>
      <c r="C5" s="1">
        <v>15.48</v>
      </c>
      <c r="D5" s="1">
        <v>18.04</v>
      </c>
      <c r="E5" s="1">
        <v>2.56</v>
      </c>
      <c r="F5" s="1">
        <v>0.0</v>
      </c>
      <c r="G5" s="1">
        <v>2.55</v>
      </c>
      <c r="H5" s="1">
        <v>168.0</v>
      </c>
      <c r="I5" s="1">
        <v>65.75</v>
      </c>
      <c r="J5" s="1">
        <v>65.79</v>
      </c>
      <c r="K5" s="1" t="s">
        <v>44</v>
      </c>
      <c r="L5" s="1">
        <v>84.0</v>
      </c>
      <c r="M5" s="1">
        <v>84.0</v>
      </c>
    </row>
    <row r="6">
      <c r="A6" s="1" t="s">
        <v>41</v>
      </c>
      <c r="B6" s="1" t="s">
        <v>42</v>
      </c>
      <c r="C6" s="1">
        <v>18.25</v>
      </c>
      <c r="D6" s="1">
        <v>21.29</v>
      </c>
      <c r="E6" s="1">
        <v>3.04</v>
      </c>
      <c r="F6" s="1">
        <v>0.0</v>
      </c>
      <c r="G6" s="1">
        <v>3.04</v>
      </c>
      <c r="H6" s="1">
        <v>168.0</v>
      </c>
      <c r="I6" s="1">
        <v>55.19</v>
      </c>
      <c r="J6" s="1">
        <v>55.22</v>
      </c>
      <c r="K6" s="1" t="s">
        <v>44</v>
      </c>
      <c r="L6" s="1">
        <v>84.0</v>
      </c>
      <c r="M6" s="1">
        <v>84.0</v>
      </c>
    </row>
    <row r="7">
      <c r="A7" s="1" t="s">
        <v>41</v>
      </c>
      <c r="B7" s="1" t="s">
        <v>42</v>
      </c>
      <c r="C7" s="1">
        <v>21.59</v>
      </c>
      <c r="D7" s="1">
        <v>23.98</v>
      </c>
      <c r="E7" s="1">
        <v>2.39</v>
      </c>
      <c r="F7" s="1">
        <v>0.0</v>
      </c>
      <c r="G7" s="1">
        <v>2.38</v>
      </c>
      <c r="H7" s="1">
        <v>168.0</v>
      </c>
      <c r="I7" s="1">
        <v>70.42</v>
      </c>
      <c r="J7" s="1">
        <v>70.47</v>
      </c>
      <c r="K7" s="1" t="s">
        <v>57</v>
      </c>
      <c r="L7" s="1">
        <v>68.0</v>
      </c>
      <c r="M7" s="1">
        <v>100.0</v>
      </c>
    </row>
    <row r="8">
      <c r="A8" s="1" t="s">
        <v>41</v>
      </c>
      <c r="B8" s="1" t="s">
        <v>42</v>
      </c>
      <c r="C8" s="1">
        <v>24.26</v>
      </c>
      <c r="D8" s="1">
        <v>29.55</v>
      </c>
      <c r="E8" s="1">
        <v>5.29</v>
      </c>
      <c r="F8" s="1">
        <v>0.0</v>
      </c>
      <c r="G8" s="1">
        <v>5.29</v>
      </c>
      <c r="H8" s="1">
        <v>168.0</v>
      </c>
      <c r="I8" s="1">
        <v>31.73</v>
      </c>
      <c r="J8" s="1">
        <v>31.75</v>
      </c>
      <c r="K8" s="1" t="s">
        <v>59</v>
      </c>
      <c r="L8" s="1">
        <v>0.0</v>
      </c>
      <c r="M8" s="1">
        <v>168.0</v>
      </c>
    </row>
    <row r="9">
      <c r="A9" s="1" t="s">
        <v>41</v>
      </c>
      <c r="B9" s="1" t="s">
        <v>42</v>
      </c>
      <c r="C9" s="1">
        <v>29.76</v>
      </c>
      <c r="D9" s="1">
        <v>35.02</v>
      </c>
      <c r="E9" s="1">
        <v>5.26</v>
      </c>
      <c r="F9" s="1">
        <v>0.0</v>
      </c>
      <c r="G9" s="1">
        <v>5.26</v>
      </c>
      <c r="H9" s="1">
        <v>168.0</v>
      </c>
      <c r="I9" s="1">
        <v>31.93</v>
      </c>
      <c r="J9" s="1">
        <v>31.95</v>
      </c>
      <c r="K9" s="1" t="s">
        <v>59</v>
      </c>
      <c r="L9" s="1">
        <v>0.0</v>
      </c>
      <c r="M9" s="1">
        <v>168.0</v>
      </c>
    </row>
    <row r="10">
      <c r="A10" s="1" t="s">
        <v>41</v>
      </c>
      <c r="B10" s="1" t="s">
        <v>42</v>
      </c>
      <c r="C10" s="1">
        <v>35.22</v>
      </c>
      <c r="D10" s="1">
        <v>40.02</v>
      </c>
      <c r="E10" s="1">
        <v>4.8</v>
      </c>
      <c r="F10" s="1">
        <v>0.0</v>
      </c>
      <c r="G10" s="1">
        <v>4.8</v>
      </c>
      <c r="H10" s="1">
        <v>168.0</v>
      </c>
      <c r="I10" s="1">
        <v>34.99</v>
      </c>
      <c r="J10" s="1">
        <v>35.01</v>
      </c>
      <c r="K10" s="1" t="s">
        <v>59</v>
      </c>
      <c r="L10" s="1">
        <v>0.0</v>
      </c>
      <c r="M10" s="1">
        <v>168.0</v>
      </c>
    </row>
    <row r="11">
      <c r="A11" s="1" t="s">
        <v>41</v>
      </c>
      <c r="B11" s="1" t="s">
        <v>42</v>
      </c>
      <c r="C11" s="1">
        <v>40.18</v>
      </c>
      <c r="D11" s="1">
        <v>45.38</v>
      </c>
      <c r="E11" s="1">
        <v>5.2</v>
      </c>
      <c r="F11" s="1">
        <v>0.0</v>
      </c>
      <c r="G11" s="1">
        <v>5.19</v>
      </c>
      <c r="H11" s="1">
        <v>168.0</v>
      </c>
      <c r="I11" s="1">
        <v>32.33</v>
      </c>
      <c r="J11" s="1">
        <v>32.35</v>
      </c>
      <c r="K11" s="1" t="s">
        <v>59</v>
      </c>
      <c r="L11" s="1">
        <v>0.0</v>
      </c>
      <c r="M11" s="1">
        <v>168.0</v>
      </c>
    </row>
    <row r="12">
      <c r="A12" s="1" t="s">
        <v>41</v>
      </c>
      <c r="B12" s="1" t="s">
        <v>42</v>
      </c>
      <c r="C12" s="1">
        <v>45.62</v>
      </c>
      <c r="D12" s="1">
        <v>49.97</v>
      </c>
      <c r="E12" s="1">
        <v>4.36</v>
      </c>
      <c r="F12" s="1">
        <v>0.0</v>
      </c>
      <c r="G12" s="1">
        <v>4.36</v>
      </c>
      <c r="H12" s="1">
        <v>168.0</v>
      </c>
      <c r="I12" s="1">
        <v>38.55</v>
      </c>
      <c r="J12" s="1">
        <v>38.57</v>
      </c>
      <c r="K12" s="1" t="s">
        <v>59</v>
      </c>
      <c r="L12" s="1">
        <v>0.0</v>
      </c>
      <c r="M12" s="1">
        <v>168.0</v>
      </c>
    </row>
    <row r="13">
      <c r="A13" s="1" t="s">
        <v>41</v>
      </c>
      <c r="B13" s="1" t="s">
        <v>42</v>
      </c>
      <c r="C13" s="1">
        <v>50.3</v>
      </c>
      <c r="D13" s="1">
        <v>55.54</v>
      </c>
      <c r="E13" s="1">
        <v>5.24</v>
      </c>
      <c r="F13" s="1">
        <v>0.0</v>
      </c>
      <c r="G13" s="1">
        <v>5.24</v>
      </c>
      <c r="H13" s="1">
        <v>168.0</v>
      </c>
      <c r="I13" s="1">
        <v>32.05</v>
      </c>
      <c r="J13" s="1">
        <v>32.06</v>
      </c>
      <c r="K13" s="1" t="s">
        <v>59</v>
      </c>
      <c r="L13" s="1">
        <v>0.0</v>
      </c>
      <c r="M13" s="1">
        <v>168.0</v>
      </c>
    </row>
    <row r="14">
      <c r="A14" s="1" t="s">
        <v>41</v>
      </c>
      <c r="B14" s="1" t="s">
        <v>42</v>
      </c>
      <c r="C14" s="1">
        <v>55.73</v>
      </c>
      <c r="D14" s="1">
        <v>63.07</v>
      </c>
      <c r="E14" s="1">
        <v>7.34</v>
      </c>
      <c r="F14" s="1">
        <v>0.0</v>
      </c>
      <c r="G14" s="1">
        <v>7.34</v>
      </c>
      <c r="H14" s="1">
        <v>160.0</v>
      </c>
      <c r="I14" s="1">
        <v>21.8</v>
      </c>
      <c r="J14" s="1">
        <v>21.8</v>
      </c>
      <c r="K14" s="1" t="s">
        <v>43</v>
      </c>
      <c r="L14" s="1">
        <v>-160.0</v>
      </c>
      <c r="M14" s="1">
        <v>0.0</v>
      </c>
    </row>
    <row r="15">
      <c r="A15" s="1" t="s">
        <v>41</v>
      </c>
      <c r="B15" s="1" t="s">
        <v>42</v>
      </c>
      <c r="C15" s="1">
        <v>63.21</v>
      </c>
      <c r="D15" s="1">
        <v>70.06</v>
      </c>
      <c r="E15" s="1">
        <v>6.85</v>
      </c>
      <c r="F15" s="1">
        <v>0.0</v>
      </c>
      <c r="G15" s="1">
        <v>6.85</v>
      </c>
      <c r="H15" s="1">
        <v>160.0</v>
      </c>
      <c r="I15" s="1">
        <v>23.34</v>
      </c>
      <c r="J15" s="1">
        <v>23.34</v>
      </c>
      <c r="K15" s="1" t="s">
        <v>43</v>
      </c>
      <c r="L15" s="1">
        <v>-160.0</v>
      </c>
      <c r="M15" s="1">
        <v>0.0</v>
      </c>
    </row>
    <row r="16">
      <c r="A16" s="1" t="s">
        <v>41</v>
      </c>
      <c r="B16" s="1" t="s">
        <v>42</v>
      </c>
      <c r="C16" s="1">
        <v>70.3</v>
      </c>
      <c r="D16" s="1">
        <v>73.11</v>
      </c>
      <c r="E16" s="1">
        <v>2.81</v>
      </c>
      <c r="F16" s="1">
        <v>0.0</v>
      </c>
      <c r="G16" s="1">
        <v>2.81</v>
      </c>
      <c r="H16" s="1">
        <v>168.0</v>
      </c>
      <c r="I16" s="1">
        <v>59.7</v>
      </c>
      <c r="J16" s="1">
        <v>59.72</v>
      </c>
      <c r="K16" s="1" t="s">
        <v>44</v>
      </c>
      <c r="L16" s="1">
        <v>84.0</v>
      </c>
      <c r="M16" s="1">
        <v>84.0</v>
      </c>
    </row>
    <row r="17">
      <c r="A17" s="1" t="s">
        <v>41</v>
      </c>
      <c r="B17" s="1" t="s">
        <v>42</v>
      </c>
      <c r="C17" s="1">
        <v>73.39</v>
      </c>
      <c r="D17" s="1">
        <v>75.52</v>
      </c>
      <c r="E17" s="1">
        <v>2.13</v>
      </c>
      <c r="F17" s="1">
        <v>0.0</v>
      </c>
      <c r="G17" s="1">
        <v>2.12</v>
      </c>
      <c r="H17" s="1">
        <v>168.0</v>
      </c>
      <c r="I17" s="1">
        <v>79.04</v>
      </c>
      <c r="J17" s="1">
        <v>79.09</v>
      </c>
      <c r="K17" s="1" t="s">
        <v>44</v>
      </c>
      <c r="L17" s="1">
        <v>84.0</v>
      </c>
      <c r="M17" s="1">
        <v>84.0</v>
      </c>
    </row>
    <row r="18">
      <c r="A18" s="1" t="s">
        <v>41</v>
      </c>
      <c r="B18" s="1" t="s">
        <v>42</v>
      </c>
      <c r="C18" s="1">
        <v>75.84</v>
      </c>
      <c r="D18" s="1">
        <v>78.08</v>
      </c>
      <c r="E18" s="1">
        <v>2.24</v>
      </c>
      <c r="F18" s="1">
        <v>0.0</v>
      </c>
      <c r="G18" s="1">
        <v>2.24</v>
      </c>
      <c r="H18" s="1">
        <v>168.0</v>
      </c>
      <c r="I18" s="1">
        <v>75.11</v>
      </c>
      <c r="J18" s="1">
        <v>75.15</v>
      </c>
      <c r="K18" s="1" t="s">
        <v>44</v>
      </c>
      <c r="L18" s="1">
        <v>84.0</v>
      </c>
      <c r="M18" s="1">
        <v>84.0</v>
      </c>
    </row>
    <row r="19">
      <c r="A19" s="1" t="s">
        <v>41</v>
      </c>
      <c r="B19" s="1" t="s">
        <v>42</v>
      </c>
      <c r="C19" s="1">
        <v>78.24</v>
      </c>
      <c r="D19" s="1">
        <v>81.12</v>
      </c>
      <c r="E19" s="1">
        <v>2.88</v>
      </c>
      <c r="F19" s="1">
        <v>0.0</v>
      </c>
      <c r="G19" s="1">
        <v>2.88</v>
      </c>
      <c r="H19" s="1">
        <v>168.0</v>
      </c>
      <c r="I19" s="1">
        <v>58.32</v>
      </c>
      <c r="J19" s="1">
        <v>58.34</v>
      </c>
      <c r="K19" s="1" t="s">
        <v>57</v>
      </c>
      <c r="L19" s="1">
        <v>68.0</v>
      </c>
      <c r="M19" s="1">
        <v>100.0</v>
      </c>
    </row>
    <row r="20">
      <c r="A20" s="1" t="s">
        <v>41</v>
      </c>
      <c r="B20" s="1" t="s">
        <v>42</v>
      </c>
      <c r="C20" s="1">
        <v>81.32</v>
      </c>
      <c r="D20" s="1">
        <v>85.78</v>
      </c>
      <c r="E20" s="1">
        <v>4.46</v>
      </c>
      <c r="F20" s="1">
        <v>0.0</v>
      </c>
      <c r="G20" s="1">
        <v>4.46</v>
      </c>
      <c r="H20" s="1">
        <v>168.0</v>
      </c>
      <c r="I20" s="1">
        <v>37.69</v>
      </c>
      <c r="J20" s="1">
        <v>37.71</v>
      </c>
      <c r="K20" s="1" t="s">
        <v>59</v>
      </c>
      <c r="L20" s="1">
        <v>0.0</v>
      </c>
      <c r="M20" s="1">
        <v>168.0</v>
      </c>
    </row>
    <row r="21">
      <c r="A21" s="1" t="s">
        <v>41</v>
      </c>
      <c r="B21" s="1" t="s">
        <v>42</v>
      </c>
      <c r="C21" s="1">
        <v>86.04</v>
      </c>
      <c r="D21" s="1">
        <v>91.7</v>
      </c>
      <c r="E21" s="1">
        <v>5.66</v>
      </c>
      <c r="F21" s="1">
        <v>0.0</v>
      </c>
      <c r="G21" s="1">
        <v>5.66</v>
      </c>
      <c r="H21" s="1">
        <v>168.0</v>
      </c>
      <c r="I21" s="1">
        <v>29.69</v>
      </c>
      <c r="J21" s="1">
        <v>29.7</v>
      </c>
      <c r="K21" s="1" t="s">
        <v>59</v>
      </c>
      <c r="L21" s="1">
        <v>0.0</v>
      </c>
      <c r="M21" s="1">
        <v>168.0</v>
      </c>
    </row>
    <row r="22">
      <c r="A22" s="1" t="s">
        <v>41</v>
      </c>
      <c r="B22" s="1" t="s">
        <v>42</v>
      </c>
      <c r="C22" s="1">
        <v>91.91</v>
      </c>
      <c r="D22" s="1">
        <v>97.44</v>
      </c>
      <c r="E22" s="1">
        <v>5.53</v>
      </c>
      <c r="F22" s="1">
        <v>0.0</v>
      </c>
      <c r="G22" s="1">
        <v>5.53</v>
      </c>
      <c r="H22" s="1">
        <v>168.0</v>
      </c>
      <c r="I22" s="1">
        <v>30.37</v>
      </c>
      <c r="J22" s="1">
        <v>30.39</v>
      </c>
      <c r="K22" s="1" t="s">
        <v>59</v>
      </c>
      <c r="L22" s="1">
        <v>0.0</v>
      </c>
      <c r="M22" s="1">
        <v>168.0</v>
      </c>
    </row>
    <row r="23">
      <c r="A23" s="1" t="s">
        <v>41</v>
      </c>
      <c r="B23" s="1" t="s">
        <v>42</v>
      </c>
      <c r="C23" s="1">
        <v>97.65</v>
      </c>
      <c r="D23" s="1">
        <v>102.95</v>
      </c>
      <c r="E23" s="1">
        <v>5.3</v>
      </c>
      <c r="F23" s="1">
        <v>0.0</v>
      </c>
      <c r="G23" s="1">
        <v>5.3</v>
      </c>
      <c r="H23" s="1">
        <v>168.0</v>
      </c>
      <c r="I23" s="1">
        <v>31.68</v>
      </c>
      <c r="J23" s="1">
        <v>31.69</v>
      </c>
      <c r="K23" s="1" t="s">
        <v>59</v>
      </c>
      <c r="L23" s="1">
        <v>0.0</v>
      </c>
      <c r="M23" s="1">
        <v>168.0</v>
      </c>
    </row>
    <row r="24">
      <c r="A24" s="1" t="s">
        <v>41</v>
      </c>
      <c r="B24" s="1" t="s">
        <v>42</v>
      </c>
      <c r="C24" s="1">
        <v>103.33</v>
      </c>
      <c r="D24" s="1">
        <v>108.94</v>
      </c>
      <c r="E24" s="1">
        <v>5.61</v>
      </c>
      <c r="F24" s="1">
        <v>0.0</v>
      </c>
      <c r="G24" s="1">
        <v>5.61</v>
      </c>
      <c r="H24" s="1">
        <v>168.0</v>
      </c>
      <c r="I24" s="1">
        <v>29.94</v>
      </c>
      <c r="J24" s="1">
        <v>29.95</v>
      </c>
      <c r="K24" s="1" t="s">
        <v>59</v>
      </c>
      <c r="L24" s="1">
        <v>0.0</v>
      </c>
      <c r="M24" s="1">
        <v>168.0</v>
      </c>
    </row>
    <row r="25">
      <c r="A25" s="1" t="s">
        <v>41</v>
      </c>
      <c r="B25" s="1" t="s">
        <v>42</v>
      </c>
      <c r="C25" s="1">
        <v>109.2</v>
      </c>
      <c r="D25" s="1">
        <v>114.09</v>
      </c>
      <c r="E25" s="1">
        <v>4.89</v>
      </c>
      <c r="F25" s="1">
        <v>0.0</v>
      </c>
      <c r="G25" s="1">
        <v>4.89</v>
      </c>
      <c r="H25" s="1">
        <v>168.0</v>
      </c>
      <c r="I25" s="1">
        <v>34.32</v>
      </c>
      <c r="J25" s="1">
        <v>34.34</v>
      </c>
      <c r="K25" s="1" t="s">
        <v>59</v>
      </c>
      <c r="L25" s="1">
        <v>0.0</v>
      </c>
      <c r="M25" s="1">
        <v>168.0</v>
      </c>
    </row>
    <row r="26">
      <c r="A26" s="1" t="s">
        <v>41</v>
      </c>
      <c r="B26" s="1" t="s">
        <v>42</v>
      </c>
      <c r="C26" s="1">
        <v>114.3</v>
      </c>
      <c r="D26" s="1">
        <v>120.42</v>
      </c>
      <c r="E26" s="1">
        <v>6.12</v>
      </c>
      <c r="F26" s="1">
        <v>0.0</v>
      </c>
      <c r="G26" s="1">
        <v>6.12</v>
      </c>
      <c r="H26" s="1">
        <v>160.0</v>
      </c>
      <c r="I26" s="1">
        <v>26.14</v>
      </c>
      <c r="J26" s="1">
        <v>26.14</v>
      </c>
      <c r="K26" s="1" t="s">
        <v>43</v>
      </c>
      <c r="L26" s="1">
        <v>-160.0</v>
      </c>
      <c r="M26" s="1">
        <v>0.0</v>
      </c>
    </row>
    <row r="27">
      <c r="A27" s="1" t="s">
        <v>41</v>
      </c>
      <c r="B27" s="1" t="s">
        <v>42</v>
      </c>
      <c r="C27" s="1">
        <v>120.49</v>
      </c>
      <c r="D27" s="1">
        <v>124.1</v>
      </c>
      <c r="E27" s="1">
        <v>3.61</v>
      </c>
      <c r="F27" s="1">
        <v>0.0</v>
      </c>
      <c r="G27" s="1">
        <v>3.61</v>
      </c>
      <c r="H27" s="1">
        <v>160.0</v>
      </c>
      <c r="I27" s="1">
        <v>44.37</v>
      </c>
      <c r="J27" s="1">
        <v>44.37</v>
      </c>
      <c r="K27" s="1" t="s">
        <v>43</v>
      </c>
      <c r="L27" s="1">
        <v>-160.0</v>
      </c>
      <c r="M27" s="1">
        <v>0.0</v>
      </c>
    </row>
    <row r="28">
      <c r="A28" s="1" t="s">
        <v>41</v>
      </c>
      <c r="B28" s="1" t="s">
        <v>42</v>
      </c>
      <c r="C28" s="1">
        <v>124.36</v>
      </c>
      <c r="D28" s="1">
        <v>126.71</v>
      </c>
      <c r="E28" s="1">
        <v>2.35</v>
      </c>
      <c r="F28" s="1">
        <v>0.0</v>
      </c>
      <c r="G28" s="1">
        <v>2.35</v>
      </c>
      <c r="H28" s="1">
        <v>168.0</v>
      </c>
      <c r="I28" s="1">
        <v>71.37</v>
      </c>
      <c r="J28" s="1">
        <v>71.41</v>
      </c>
      <c r="K28" s="1" t="s">
        <v>44</v>
      </c>
      <c r="L28" s="1">
        <v>84.0</v>
      </c>
      <c r="M28" s="1">
        <v>84.0</v>
      </c>
    </row>
    <row r="29">
      <c r="A29" s="1" t="s">
        <v>41</v>
      </c>
      <c r="B29" s="1" t="s">
        <v>42</v>
      </c>
      <c r="C29" s="1">
        <v>126.88</v>
      </c>
      <c r="D29" s="1">
        <v>128.89</v>
      </c>
      <c r="E29" s="1">
        <v>2.0</v>
      </c>
      <c r="F29" s="1">
        <v>0.0</v>
      </c>
      <c r="G29" s="1">
        <v>2.0</v>
      </c>
      <c r="H29" s="1">
        <v>168.0</v>
      </c>
      <c r="I29" s="1">
        <v>83.86</v>
      </c>
      <c r="J29" s="1">
        <v>83.91</v>
      </c>
      <c r="K29" s="1" t="s">
        <v>44</v>
      </c>
      <c r="L29" s="1">
        <v>84.0</v>
      </c>
      <c r="M29" s="1">
        <v>84.0</v>
      </c>
    </row>
    <row r="30">
      <c r="A30" s="1" t="s">
        <v>41</v>
      </c>
      <c r="B30" s="1" t="s">
        <v>42</v>
      </c>
      <c r="C30" s="1">
        <v>129.08</v>
      </c>
      <c r="D30" s="1">
        <v>131.05</v>
      </c>
      <c r="E30" s="1">
        <v>1.97</v>
      </c>
      <c r="F30" s="1">
        <v>0.0</v>
      </c>
      <c r="G30" s="1">
        <v>1.97</v>
      </c>
      <c r="H30" s="1">
        <v>168.0</v>
      </c>
      <c r="I30" s="1">
        <v>85.14</v>
      </c>
      <c r="J30" s="1">
        <v>85.2</v>
      </c>
      <c r="K30" s="1" t="s">
        <v>44</v>
      </c>
      <c r="L30" s="1">
        <v>84.0</v>
      </c>
      <c r="M30" s="1">
        <v>84.0</v>
      </c>
    </row>
    <row r="31">
      <c r="A31" s="1" t="s">
        <v>41</v>
      </c>
      <c r="B31" s="1" t="s">
        <v>42</v>
      </c>
      <c r="C31" s="1">
        <v>131.29</v>
      </c>
      <c r="D31" s="1">
        <v>134.17</v>
      </c>
      <c r="E31" s="1">
        <v>2.89</v>
      </c>
      <c r="F31" s="1">
        <v>0.0</v>
      </c>
      <c r="G31" s="1">
        <v>2.89</v>
      </c>
      <c r="H31" s="1">
        <v>168.0</v>
      </c>
      <c r="I31" s="1">
        <v>58.18</v>
      </c>
      <c r="J31" s="1">
        <v>58.21</v>
      </c>
      <c r="K31" s="1" t="s">
        <v>57</v>
      </c>
      <c r="L31" s="1">
        <v>68.0</v>
      </c>
      <c r="M31" s="1">
        <v>100.0</v>
      </c>
    </row>
    <row r="32">
      <c r="A32" s="1" t="s">
        <v>41</v>
      </c>
      <c r="B32" s="1" t="s">
        <v>42</v>
      </c>
      <c r="C32" s="1">
        <v>134.42</v>
      </c>
      <c r="D32" s="1">
        <v>139.06</v>
      </c>
      <c r="E32" s="1">
        <v>4.64</v>
      </c>
      <c r="F32" s="1">
        <v>0.0</v>
      </c>
      <c r="G32" s="1">
        <v>4.64</v>
      </c>
      <c r="H32" s="1">
        <v>168.0</v>
      </c>
      <c r="I32" s="1">
        <v>36.2</v>
      </c>
      <c r="J32" s="1">
        <v>36.21</v>
      </c>
      <c r="K32" s="1" t="s">
        <v>59</v>
      </c>
      <c r="L32" s="1">
        <v>0.0</v>
      </c>
      <c r="M32" s="1">
        <v>168.0</v>
      </c>
    </row>
    <row r="33">
      <c r="A33" s="1" t="s">
        <v>41</v>
      </c>
      <c r="B33" s="1" t="s">
        <v>42</v>
      </c>
      <c r="C33" s="1">
        <v>139.53</v>
      </c>
      <c r="D33" s="1">
        <v>144.45</v>
      </c>
      <c r="E33" s="1">
        <v>4.92</v>
      </c>
      <c r="F33" s="1">
        <v>0.0</v>
      </c>
      <c r="G33" s="1">
        <v>4.92</v>
      </c>
      <c r="H33" s="1">
        <v>168.0</v>
      </c>
      <c r="I33" s="1">
        <v>34.11</v>
      </c>
      <c r="J33" s="1">
        <v>34.14</v>
      </c>
      <c r="K33" s="1" t="s">
        <v>59</v>
      </c>
      <c r="L33" s="1">
        <v>0.0</v>
      </c>
      <c r="M33" s="1">
        <v>168.0</v>
      </c>
    </row>
    <row r="34">
      <c r="A34" s="1" t="s">
        <v>41</v>
      </c>
      <c r="B34" s="1" t="s">
        <v>42</v>
      </c>
      <c r="C34" s="1">
        <v>144.61</v>
      </c>
      <c r="D34" s="1">
        <v>149.06</v>
      </c>
      <c r="E34" s="1">
        <v>4.45</v>
      </c>
      <c r="F34" s="1">
        <v>0.0</v>
      </c>
      <c r="G34" s="1">
        <v>4.45</v>
      </c>
      <c r="H34" s="1">
        <v>168.0</v>
      </c>
      <c r="I34" s="1">
        <v>37.75</v>
      </c>
      <c r="J34" s="1">
        <v>37.77</v>
      </c>
      <c r="K34" s="1" t="s">
        <v>59</v>
      </c>
      <c r="L34" s="1">
        <v>0.0</v>
      </c>
      <c r="M34" s="1">
        <v>168.0</v>
      </c>
    </row>
    <row r="35">
      <c r="A35" s="1" t="s">
        <v>41</v>
      </c>
      <c r="B35" s="1" t="s">
        <v>42</v>
      </c>
      <c r="C35" s="1">
        <v>149.45</v>
      </c>
      <c r="D35" s="1">
        <v>154.25</v>
      </c>
      <c r="E35" s="1">
        <v>4.8</v>
      </c>
      <c r="F35" s="1">
        <v>0.0</v>
      </c>
      <c r="G35" s="1">
        <v>4.8</v>
      </c>
      <c r="H35" s="1">
        <v>168.0</v>
      </c>
      <c r="I35" s="1">
        <v>35.0</v>
      </c>
      <c r="J35" s="1">
        <v>35.02</v>
      </c>
      <c r="K35" s="1" t="s">
        <v>59</v>
      </c>
      <c r="L35" s="1">
        <v>0.0</v>
      </c>
      <c r="M35" s="1">
        <v>168.0</v>
      </c>
    </row>
    <row r="36">
      <c r="A36" s="1" t="s">
        <v>41</v>
      </c>
      <c r="B36" s="1" t="s">
        <v>42</v>
      </c>
      <c r="C36" s="1">
        <v>154.55</v>
      </c>
      <c r="D36" s="1">
        <v>159.25</v>
      </c>
      <c r="E36" s="1">
        <v>4.71</v>
      </c>
      <c r="F36" s="1">
        <v>0.0</v>
      </c>
      <c r="G36" s="1">
        <v>4.7</v>
      </c>
      <c r="H36" s="1">
        <v>168.0</v>
      </c>
      <c r="I36" s="1">
        <v>35.7</v>
      </c>
      <c r="J36" s="1">
        <v>35.72</v>
      </c>
      <c r="K36" s="1" t="s">
        <v>59</v>
      </c>
      <c r="L36" s="1">
        <v>0.0</v>
      </c>
      <c r="M36" s="1">
        <v>168.0</v>
      </c>
    </row>
    <row r="37">
      <c r="A37" s="1" t="s">
        <v>41</v>
      </c>
      <c r="B37" s="1" t="s">
        <v>42</v>
      </c>
      <c r="C37" s="1">
        <v>159.53</v>
      </c>
      <c r="D37" s="1">
        <v>163.28</v>
      </c>
      <c r="E37" s="1">
        <v>3.75</v>
      </c>
      <c r="F37" s="1">
        <v>0.0</v>
      </c>
      <c r="G37" s="1">
        <v>3.75</v>
      </c>
      <c r="H37" s="1">
        <v>168.0</v>
      </c>
      <c r="I37" s="1">
        <v>44.81</v>
      </c>
      <c r="J37" s="1">
        <v>44.84</v>
      </c>
      <c r="K37" s="1" t="s">
        <v>59</v>
      </c>
      <c r="L37" s="1">
        <v>0.0</v>
      </c>
      <c r="M37" s="1">
        <v>168.0</v>
      </c>
    </row>
    <row r="38">
      <c r="A38" s="1" t="s">
        <v>41</v>
      </c>
      <c r="B38" s="1" t="s">
        <v>42</v>
      </c>
      <c r="C38" s="1">
        <v>163.57</v>
      </c>
      <c r="D38" s="1">
        <v>170.82</v>
      </c>
      <c r="E38" s="1">
        <v>7.25</v>
      </c>
      <c r="F38" s="1">
        <v>0.0</v>
      </c>
      <c r="G38" s="1">
        <v>7.25</v>
      </c>
      <c r="H38" s="1">
        <v>160.0</v>
      </c>
      <c r="I38" s="1">
        <v>22.07</v>
      </c>
      <c r="J38" s="1">
        <v>22.07</v>
      </c>
      <c r="K38" s="1" t="s">
        <v>43</v>
      </c>
      <c r="L38" s="1">
        <v>-160.0</v>
      </c>
      <c r="M38" s="1">
        <v>0.0</v>
      </c>
    </row>
    <row r="39">
      <c r="A39" s="1" t="s">
        <v>41</v>
      </c>
      <c r="B39" s="1" t="s">
        <v>42</v>
      </c>
      <c r="C39" s="1">
        <v>170.85</v>
      </c>
      <c r="D39" s="1">
        <v>178.64</v>
      </c>
      <c r="E39" s="1">
        <v>7.79</v>
      </c>
      <c r="F39" s="1">
        <v>0.0</v>
      </c>
      <c r="G39" s="1">
        <v>7.79</v>
      </c>
      <c r="H39" s="1">
        <v>160.0</v>
      </c>
      <c r="I39" s="1">
        <v>20.55</v>
      </c>
      <c r="J39" s="1">
        <v>20.55</v>
      </c>
      <c r="K39" s="1" t="s">
        <v>43</v>
      </c>
      <c r="L39" s="1">
        <v>-160.0</v>
      </c>
      <c r="M39" s="1">
        <v>0.0</v>
      </c>
    </row>
    <row r="40">
      <c r="A40" s="1" t="s">
        <v>41</v>
      </c>
      <c r="B40" s="1" t="s">
        <v>42</v>
      </c>
      <c r="C40" s="1">
        <v>178.79</v>
      </c>
      <c r="D40" s="1">
        <v>180.99</v>
      </c>
      <c r="E40" s="1">
        <v>2.2</v>
      </c>
      <c r="F40" s="1">
        <v>0.0</v>
      </c>
      <c r="G40" s="1">
        <v>2.2</v>
      </c>
      <c r="H40" s="1">
        <v>168.0</v>
      </c>
      <c r="I40" s="1">
        <v>76.4</v>
      </c>
      <c r="J40" s="1">
        <v>76.44</v>
      </c>
      <c r="K40" s="1" t="s">
        <v>44</v>
      </c>
      <c r="L40" s="1">
        <v>84.0</v>
      </c>
      <c r="M40" s="1">
        <v>84.0</v>
      </c>
    </row>
    <row r="41">
      <c r="A41" s="1" t="s">
        <v>41</v>
      </c>
      <c r="B41" s="1" t="s">
        <v>42</v>
      </c>
      <c r="C41" s="1">
        <v>181.66</v>
      </c>
      <c r="D41" s="1">
        <v>184.72</v>
      </c>
      <c r="E41" s="1">
        <v>3.06</v>
      </c>
      <c r="F41" s="1">
        <v>0.0</v>
      </c>
      <c r="G41" s="1">
        <v>3.06</v>
      </c>
      <c r="H41" s="1">
        <v>168.0</v>
      </c>
      <c r="I41" s="1">
        <v>54.88</v>
      </c>
      <c r="J41" s="1">
        <v>54.9</v>
      </c>
      <c r="K41" s="1" t="s">
        <v>44</v>
      </c>
      <c r="L41" s="1">
        <v>84.0</v>
      </c>
      <c r="M41" s="1">
        <v>84.0</v>
      </c>
    </row>
    <row r="42">
      <c r="A42" s="1" t="s">
        <v>41</v>
      </c>
      <c r="B42" s="1" t="s">
        <v>42</v>
      </c>
      <c r="C42" s="1">
        <v>184.91</v>
      </c>
      <c r="D42" s="1">
        <v>188.04</v>
      </c>
      <c r="E42" s="1">
        <v>3.13</v>
      </c>
      <c r="F42" s="1">
        <v>0.0</v>
      </c>
      <c r="G42" s="1">
        <v>3.13</v>
      </c>
      <c r="H42" s="1">
        <v>168.0</v>
      </c>
      <c r="I42" s="1">
        <v>53.66</v>
      </c>
      <c r="J42" s="1">
        <v>53.68</v>
      </c>
      <c r="K42" s="1" t="s">
        <v>44</v>
      </c>
      <c r="L42" s="1">
        <v>84.0</v>
      </c>
      <c r="M42" s="1">
        <v>84.0</v>
      </c>
    </row>
    <row r="43">
      <c r="A43" s="1" t="s">
        <v>41</v>
      </c>
      <c r="B43" s="1" t="s">
        <v>42</v>
      </c>
      <c r="C43" s="1">
        <v>188.22</v>
      </c>
      <c r="D43" s="1">
        <v>190.62</v>
      </c>
      <c r="E43" s="1">
        <v>2.41</v>
      </c>
      <c r="F43" s="1">
        <v>0.0</v>
      </c>
      <c r="G43" s="1">
        <v>2.41</v>
      </c>
      <c r="H43" s="1">
        <v>168.0</v>
      </c>
      <c r="I43" s="1">
        <v>69.76</v>
      </c>
      <c r="J43" s="1">
        <v>69.8</v>
      </c>
      <c r="K43" s="1" t="s">
        <v>57</v>
      </c>
      <c r="L43" s="1">
        <v>68.0</v>
      </c>
      <c r="M43" s="1">
        <v>100.0</v>
      </c>
    </row>
    <row r="44">
      <c r="A44" s="1" t="s">
        <v>41</v>
      </c>
      <c r="B44" s="1" t="s">
        <v>42</v>
      </c>
      <c r="C44" s="1">
        <v>191.44</v>
      </c>
      <c r="D44" s="1">
        <v>197.21</v>
      </c>
      <c r="E44" s="1">
        <v>5.78</v>
      </c>
      <c r="F44" s="1">
        <v>0.0</v>
      </c>
      <c r="G44" s="1">
        <v>5.77</v>
      </c>
      <c r="H44" s="1">
        <v>168.0</v>
      </c>
      <c r="I44" s="1">
        <v>29.09</v>
      </c>
      <c r="J44" s="1">
        <v>29.1</v>
      </c>
      <c r="K44" s="1" t="s">
        <v>59</v>
      </c>
      <c r="L44" s="1">
        <v>0.0</v>
      </c>
      <c r="M44" s="1">
        <v>168.0</v>
      </c>
    </row>
    <row r="45">
      <c r="A45" s="1" t="s">
        <v>41</v>
      </c>
      <c r="B45" s="1" t="s">
        <v>42</v>
      </c>
      <c r="C45" s="1">
        <v>197.57</v>
      </c>
      <c r="D45" s="1">
        <v>201.7</v>
      </c>
      <c r="E45" s="1">
        <v>4.12</v>
      </c>
      <c r="F45" s="1">
        <v>0.0</v>
      </c>
      <c r="G45" s="1">
        <v>4.12</v>
      </c>
      <c r="H45" s="1">
        <v>168.0</v>
      </c>
      <c r="I45" s="1">
        <v>40.73</v>
      </c>
      <c r="J45" s="1">
        <v>40.76</v>
      </c>
      <c r="K45" s="1" t="s">
        <v>59</v>
      </c>
      <c r="L45" s="1">
        <v>0.0</v>
      </c>
      <c r="M45" s="1">
        <v>168.0</v>
      </c>
    </row>
    <row r="46">
      <c r="A46" s="1" t="s">
        <v>41</v>
      </c>
      <c r="B46" s="1" t="s">
        <v>42</v>
      </c>
      <c r="C46" s="1">
        <v>202.28</v>
      </c>
      <c r="D46" s="1">
        <v>206.61</v>
      </c>
      <c r="E46" s="1">
        <v>4.34</v>
      </c>
      <c r="F46" s="1">
        <v>0.0</v>
      </c>
      <c r="G46" s="1">
        <v>4.33</v>
      </c>
      <c r="H46" s="1">
        <v>168.0</v>
      </c>
      <c r="I46" s="1">
        <v>38.74</v>
      </c>
      <c r="J46" s="1">
        <v>38.76</v>
      </c>
      <c r="K46" s="1" t="s">
        <v>59</v>
      </c>
      <c r="L46" s="1">
        <v>0.0</v>
      </c>
      <c r="M46" s="1">
        <v>168.0</v>
      </c>
    </row>
    <row r="47">
      <c r="A47" s="1" t="s">
        <v>41</v>
      </c>
      <c r="B47" s="1" t="s">
        <v>42</v>
      </c>
      <c r="C47" s="1">
        <v>207.02</v>
      </c>
      <c r="D47" s="1">
        <v>211.89</v>
      </c>
      <c r="E47" s="1">
        <v>4.87</v>
      </c>
      <c r="F47" s="1">
        <v>0.0</v>
      </c>
      <c r="G47" s="1">
        <v>4.87</v>
      </c>
      <c r="H47" s="1">
        <v>168.0</v>
      </c>
      <c r="I47" s="1">
        <v>34.49</v>
      </c>
      <c r="J47" s="1">
        <v>34.51</v>
      </c>
      <c r="K47" s="1" t="s">
        <v>59</v>
      </c>
      <c r="L47" s="1">
        <v>0.0</v>
      </c>
      <c r="M47" s="1">
        <v>168.0</v>
      </c>
    </row>
    <row r="48">
      <c r="A48" s="1" t="s">
        <v>41</v>
      </c>
      <c r="B48" s="1" t="s">
        <v>42</v>
      </c>
      <c r="C48" s="1">
        <v>212.13</v>
      </c>
      <c r="D48" s="1">
        <v>217.05</v>
      </c>
      <c r="E48" s="1">
        <v>4.92</v>
      </c>
      <c r="F48" s="1">
        <v>0.0</v>
      </c>
      <c r="G48" s="1">
        <v>4.92</v>
      </c>
      <c r="H48" s="1">
        <v>168.0</v>
      </c>
      <c r="I48" s="1">
        <v>34.14</v>
      </c>
      <c r="J48" s="1">
        <v>34.15</v>
      </c>
      <c r="K48" s="1" t="s">
        <v>59</v>
      </c>
      <c r="L48" s="1">
        <v>0.0</v>
      </c>
      <c r="M48" s="1">
        <v>168.0</v>
      </c>
    </row>
    <row r="49">
      <c r="A49" s="1" t="s">
        <v>41</v>
      </c>
      <c r="B49" s="1" t="s">
        <v>42</v>
      </c>
      <c r="C49" s="1">
        <v>217.27</v>
      </c>
      <c r="D49" s="1">
        <v>221.68</v>
      </c>
      <c r="E49" s="1">
        <v>4.42</v>
      </c>
      <c r="F49" s="1">
        <v>0.0</v>
      </c>
      <c r="G49" s="1">
        <v>4.41</v>
      </c>
      <c r="H49" s="1">
        <v>168.0</v>
      </c>
      <c r="I49" s="1">
        <v>38.05</v>
      </c>
      <c r="J49" s="1">
        <v>38.07</v>
      </c>
      <c r="K49" s="1" t="s">
        <v>59</v>
      </c>
      <c r="L49" s="1">
        <v>0.0</v>
      </c>
      <c r="M49" s="1">
        <v>168.0</v>
      </c>
    </row>
    <row r="50">
      <c r="A50" s="1" t="s">
        <v>41</v>
      </c>
      <c r="B50" s="1" t="s">
        <v>42</v>
      </c>
      <c r="C50" s="1">
        <v>221.98</v>
      </c>
      <c r="D50" s="1">
        <v>228.3</v>
      </c>
      <c r="E50" s="1">
        <v>6.32</v>
      </c>
      <c r="F50" s="1">
        <v>0.0</v>
      </c>
      <c r="G50" s="1">
        <v>6.32</v>
      </c>
      <c r="H50" s="1">
        <v>160.0</v>
      </c>
      <c r="I50" s="1">
        <v>25.32</v>
      </c>
      <c r="J50" s="1">
        <v>25.32</v>
      </c>
      <c r="K50" s="1" t="s">
        <v>43</v>
      </c>
      <c r="L50" s="1">
        <v>-160.0</v>
      </c>
      <c r="M50" s="1">
        <v>0.0</v>
      </c>
    </row>
    <row r="51">
      <c r="A51" s="1" t="s">
        <v>41</v>
      </c>
      <c r="B51" s="1" t="s">
        <v>42</v>
      </c>
      <c r="C51" s="1">
        <v>228.38</v>
      </c>
      <c r="D51" s="1">
        <v>235.67</v>
      </c>
      <c r="E51" s="1">
        <v>7.28</v>
      </c>
      <c r="F51" s="1">
        <v>0.0</v>
      </c>
      <c r="G51" s="1">
        <v>7.28</v>
      </c>
      <c r="H51" s="1">
        <v>160.0</v>
      </c>
      <c r="I51" s="1">
        <v>21.97</v>
      </c>
      <c r="J51" s="1">
        <v>21.97</v>
      </c>
      <c r="K51" s="1" t="s">
        <v>43</v>
      </c>
      <c r="L51" s="1">
        <v>-160.0</v>
      </c>
      <c r="M51" s="1">
        <v>0.0</v>
      </c>
    </row>
    <row r="52">
      <c r="A52" s="1" t="s">
        <v>41</v>
      </c>
      <c r="B52" s="1" t="s">
        <v>42</v>
      </c>
      <c r="C52" s="1">
        <v>235.82</v>
      </c>
      <c r="D52" s="1">
        <v>238.13</v>
      </c>
      <c r="E52" s="1">
        <v>2.31</v>
      </c>
      <c r="F52" s="1">
        <v>0.0</v>
      </c>
      <c r="G52" s="1">
        <v>2.31</v>
      </c>
      <c r="H52" s="1">
        <v>168.0</v>
      </c>
      <c r="I52" s="1">
        <v>72.82</v>
      </c>
      <c r="J52" s="1">
        <v>72.85</v>
      </c>
      <c r="K52" s="1" t="s">
        <v>44</v>
      </c>
      <c r="L52" s="1">
        <v>84.0</v>
      </c>
      <c r="M52" s="1">
        <v>84.0</v>
      </c>
    </row>
    <row r="53">
      <c r="A53" s="1" t="s">
        <v>41</v>
      </c>
      <c r="B53" s="1" t="s">
        <v>42</v>
      </c>
      <c r="C53" s="1">
        <v>238.54</v>
      </c>
      <c r="D53" s="1">
        <v>241.48</v>
      </c>
      <c r="E53" s="1">
        <v>2.95</v>
      </c>
      <c r="F53" s="1">
        <v>0.0</v>
      </c>
      <c r="G53" s="1">
        <v>2.94</v>
      </c>
      <c r="H53" s="1">
        <v>168.0</v>
      </c>
      <c r="I53" s="1">
        <v>57.04</v>
      </c>
      <c r="J53" s="1">
        <v>57.06</v>
      </c>
      <c r="K53" s="1" t="s">
        <v>44</v>
      </c>
      <c r="L53" s="1">
        <v>84.0</v>
      </c>
      <c r="M53" s="1">
        <v>84.0</v>
      </c>
    </row>
    <row r="54">
      <c r="A54" s="1" t="s">
        <v>41</v>
      </c>
      <c r="B54" s="1" t="s">
        <v>42</v>
      </c>
      <c r="C54" s="1">
        <v>241.61</v>
      </c>
      <c r="D54" s="1">
        <v>244.0</v>
      </c>
      <c r="E54" s="1">
        <v>2.39</v>
      </c>
      <c r="F54" s="1">
        <v>0.0</v>
      </c>
      <c r="G54" s="1">
        <v>2.39</v>
      </c>
      <c r="H54" s="1">
        <v>168.0</v>
      </c>
      <c r="I54" s="1">
        <v>70.35</v>
      </c>
      <c r="J54" s="1">
        <v>70.39</v>
      </c>
      <c r="K54" s="1" t="s">
        <v>44</v>
      </c>
      <c r="L54" s="1">
        <v>84.0</v>
      </c>
      <c r="M54" s="1">
        <v>84.0</v>
      </c>
    </row>
    <row r="55">
      <c r="A55" s="1" t="s">
        <v>41</v>
      </c>
      <c r="B55" s="1" t="s">
        <v>42</v>
      </c>
      <c r="C55" s="1">
        <v>244.25</v>
      </c>
      <c r="D55" s="1">
        <v>246.94</v>
      </c>
      <c r="E55" s="1">
        <v>2.69</v>
      </c>
      <c r="F55" s="1">
        <v>0.0</v>
      </c>
      <c r="G55" s="1">
        <v>2.69</v>
      </c>
      <c r="H55" s="1">
        <v>168.0</v>
      </c>
      <c r="I55" s="1">
        <v>62.38</v>
      </c>
      <c r="J55" s="1">
        <v>62.42</v>
      </c>
      <c r="K55" s="1" t="s">
        <v>57</v>
      </c>
      <c r="L55" s="1">
        <v>68.0</v>
      </c>
      <c r="M55" s="1">
        <v>100.0</v>
      </c>
    </row>
    <row r="56">
      <c r="A56" s="1" t="s">
        <v>41</v>
      </c>
      <c r="B56" s="1" t="s">
        <v>42</v>
      </c>
      <c r="C56" s="1">
        <v>247.14</v>
      </c>
      <c r="D56" s="1">
        <v>252.23</v>
      </c>
      <c r="E56" s="1">
        <v>5.09</v>
      </c>
      <c r="F56" s="1">
        <v>0.0</v>
      </c>
      <c r="G56" s="1">
        <v>5.09</v>
      </c>
      <c r="H56" s="1">
        <v>168.0</v>
      </c>
      <c r="I56" s="1">
        <v>33.0</v>
      </c>
      <c r="J56" s="1">
        <v>33.02</v>
      </c>
      <c r="K56" s="1" t="s">
        <v>59</v>
      </c>
      <c r="L56" s="1">
        <v>0.0</v>
      </c>
      <c r="M56" s="1">
        <v>168.0</v>
      </c>
    </row>
    <row r="57">
      <c r="A57" s="1" t="s">
        <v>41</v>
      </c>
      <c r="B57" s="1" t="s">
        <v>42</v>
      </c>
      <c r="C57" s="1">
        <v>252.46</v>
      </c>
      <c r="D57" s="1">
        <v>259.07</v>
      </c>
      <c r="E57" s="1">
        <v>6.62</v>
      </c>
      <c r="F57" s="1">
        <v>0.0</v>
      </c>
      <c r="G57" s="1">
        <v>6.61</v>
      </c>
      <c r="H57" s="1">
        <v>168.0</v>
      </c>
      <c r="I57" s="1">
        <v>25.4</v>
      </c>
      <c r="J57" s="1">
        <v>25.41</v>
      </c>
      <c r="K57" s="1" t="s">
        <v>59</v>
      </c>
      <c r="L57" s="1">
        <v>0.0</v>
      </c>
      <c r="M57" s="1">
        <v>168.0</v>
      </c>
    </row>
    <row r="58">
      <c r="A58" s="1" t="s">
        <v>41</v>
      </c>
      <c r="B58" s="1" t="s">
        <v>42</v>
      </c>
      <c r="C58" s="1">
        <v>259.34</v>
      </c>
      <c r="D58" s="1">
        <v>265.48</v>
      </c>
      <c r="E58" s="1">
        <v>6.15</v>
      </c>
      <c r="F58" s="1">
        <v>0.0</v>
      </c>
      <c r="G58" s="1">
        <v>6.14</v>
      </c>
      <c r="H58" s="1">
        <v>168.0</v>
      </c>
      <c r="I58" s="1">
        <v>27.34</v>
      </c>
      <c r="J58" s="1">
        <v>27.35</v>
      </c>
      <c r="K58" s="1" t="s">
        <v>59</v>
      </c>
      <c r="L58" s="1">
        <v>0.0</v>
      </c>
      <c r="M58" s="1">
        <v>168.0</v>
      </c>
    </row>
    <row r="59">
      <c r="A59" s="1" t="s">
        <v>41</v>
      </c>
      <c r="B59" s="1" t="s">
        <v>42</v>
      </c>
      <c r="C59" s="1">
        <v>266.13</v>
      </c>
      <c r="D59" s="1">
        <v>270.61</v>
      </c>
      <c r="E59" s="1">
        <v>4.48</v>
      </c>
      <c r="F59" s="1">
        <v>0.0</v>
      </c>
      <c r="G59" s="1">
        <v>4.48</v>
      </c>
      <c r="H59" s="1">
        <v>168.0</v>
      </c>
      <c r="I59" s="1">
        <v>37.51</v>
      </c>
      <c r="J59" s="1">
        <v>37.53</v>
      </c>
      <c r="K59" s="1" t="s">
        <v>59</v>
      </c>
      <c r="L59" s="1">
        <v>0.0</v>
      </c>
      <c r="M59" s="1">
        <v>168.0</v>
      </c>
    </row>
    <row r="60">
      <c r="A60" s="1" t="s">
        <v>41</v>
      </c>
      <c r="B60" s="1" t="s">
        <v>42</v>
      </c>
      <c r="C60" s="1">
        <v>270.75</v>
      </c>
      <c r="D60" s="1">
        <v>275.81</v>
      </c>
      <c r="E60" s="1">
        <v>5.06</v>
      </c>
      <c r="F60" s="1">
        <v>0.0</v>
      </c>
      <c r="G60" s="1">
        <v>5.06</v>
      </c>
      <c r="H60" s="1">
        <v>168.0</v>
      </c>
      <c r="I60" s="1">
        <v>33.2</v>
      </c>
      <c r="J60" s="1">
        <v>33.22</v>
      </c>
      <c r="K60" s="1" t="s">
        <v>59</v>
      </c>
      <c r="L60" s="1">
        <v>0.0</v>
      </c>
      <c r="M60" s="1">
        <v>168.0</v>
      </c>
    </row>
    <row r="61">
      <c r="A61" s="1" t="s">
        <v>41</v>
      </c>
      <c r="B61" s="1" t="s">
        <v>42</v>
      </c>
      <c r="C61" s="1">
        <v>276.07</v>
      </c>
      <c r="D61" s="1">
        <v>282.11</v>
      </c>
      <c r="E61" s="1">
        <v>6.04</v>
      </c>
      <c r="F61" s="1">
        <v>0.0</v>
      </c>
      <c r="G61" s="1">
        <v>6.04</v>
      </c>
      <c r="H61" s="1">
        <v>168.0</v>
      </c>
      <c r="I61" s="1">
        <v>27.82</v>
      </c>
      <c r="J61" s="1">
        <v>27.83</v>
      </c>
      <c r="K61" s="1" t="s">
        <v>59</v>
      </c>
      <c r="L61" s="1">
        <v>0.0</v>
      </c>
      <c r="M61" s="1">
        <v>168.0</v>
      </c>
    </row>
    <row r="62">
      <c r="A62" s="1" t="s">
        <v>41</v>
      </c>
      <c r="B62" s="1" t="s">
        <v>42</v>
      </c>
      <c r="C62" s="1">
        <v>282.58</v>
      </c>
      <c r="D62" s="1">
        <v>290.65</v>
      </c>
      <c r="E62" s="1">
        <v>8.07</v>
      </c>
      <c r="F62" s="1">
        <v>0.0</v>
      </c>
      <c r="G62" s="1">
        <v>8.07</v>
      </c>
      <c r="H62" s="1">
        <v>160.0</v>
      </c>
      <c r="I62" s="1">
        <v>19.84</v>
      </c>
      <c r="J62" s="1">
        <v>19.84</v>
      </c>
      <c r="K62" s="1" t="s">
        <v>43</v>
      </c>
      <c r="L62" s="1">
        <v>-160.0</v>
      </c>
      <c r="M62" s="1">
        <v>0.0</v>
      </c>
    </row>
    <row r="63">
      <c r="A63" s="1" t="s">
        <v>41</v>
      </c>
      <c r="B63" s="1" t="s">
        <v>42</v>
      </c>
      <c r="C63" s="1">
        <v>290.75</v>
      </c>
      <c r="D63" s="1">
        <v>298.36</v>
      </c>
      <c r="E63" s="1">
        <v>7.61</v>
      </c>
      <c r="F63" s="1">
        <v>0.0</v>
      </c>
      <c r="G63" s="1">
        <v>7.61</v>
      </c>
      <c r="H63" s="1">
        <v>160.0</v>
      </c>
      <c r="I63" s="1">
        <v>21.03</v>
      </c>
      <c r="J63" s="1">
        <v>21.03</v>
      </c>
      <c r="K63" s="1" t="s">
        <v>43</v>
      </c>
      <c r="L63" s="1">
        <v>-160.0</v>
      </c>
      <c r="M63" s="1">
        <v>0.0</v>
      </c>
    </row>
    <row r="64">
      <c r="A64" s="1" t="s">
        <v>41</v>
      </c>
      <c r="B64" s="1" t="s">
        <v>42</v>
      </c>
      <c r="C64" s="1">
        <v>298.42</v>
      </c>
      <c r="D64" s="1">
        <v>300.92</v>
      </c>
      <c r="E64" s="1">
        <v>2.5</v>
      </c>
      <c r="F64" s="1">
        <v>0.0</v>
      </c>
      <c r="G64" s="1">
        <v>2.5</v>
      </c>
      <c r="H64" s="1">
        <v>168.0</v>
      </c>
      <c r="I64" s="1">
        <v>67.1</v>
      </c>
      <c r="J64" s="1">
        <v>67.13</v>
      </c>
      <c r="K64" s="1" t="s">
        <v>44</v>
      </c>
      <c r="L64" s="1">
        <v>84.0</v>
      </c>
      <c r="M64" s="1">
        <v>84.0</v>
      </c>
    </row>
    <row r="65">
      <c r="A65" s="1" t="s">
        <v>41</v>
      </c>
      <c r="B65" s="1" t="s">
        <v>42</v>
      </c>
      <c r="C65" s="1">
        <v>301.14</v>
      </c>
      <c r="D65" s="1">
        <v>303.79</v>
      </c>
      <c r="E65" s="1">
        <v>2.65</v>
      </c>
      <c r="F65" s="1">
        <v>0.0</v>
      </c>
      <c r="G65" s="1">
        <v>2.65</v>
      </c>
      <c r="H65" s="1">
        <v>168.0</v>
      </c>
      <c r="I65" s="1">
        <v>63.44</v>
      </c>
      <c r="J65" s="1">
        <v>63.47</v>
      </c>
      <c r="K65" s="1" t="s">
        <v>44</v>
      </c>
      <c r="L65" s="1">
        <v>84.0</v>
      </c>
      <c r="M65" s="1">
        <v>84.0</v>
      </c>
    </row>
    <row r="66">
      <c r="A66" s="1" t="s">
        <v>41</v>
      </c>
      <c r="B66" s="1" t="s">
        <v>42</v>
      </c>
      <c r="C66" s="1">
        <v>303.96</v>
      </c>
      <c r="D66" s="1">
        <v>306.44</v>
      </c>
      <c r="E66" s="1">
        <v>2.48</v>
      </c>
      <c r="F66" s="1">
        <v>0.0</v>
      </c>
      <c r="G66" s="1">
        <v>2.48</v>
      </c>
      <c r="H66" s="1">
        <v>168.0</v>
      </c>
      <c r="I66" s="1">
        <v>67.69</v>
      </c>
      <c r="J66" s="1">
        <v>67.73</v>
      </c>
      <c r="K66" s="1" t="s">
        <v>44</v>
      </c>
      <c r="L66" s="1">
        <v>84.0</v>
      </c>
      <c r="M66" s="1">
        <v>84.0</v>
      </c>
    </row>
    <row r="67">
      <c r="A67" s="1" t="s">
        <v>41</v>
      </c>
      <c r="B67" s="1" t="s">
        <v>42</v>
      </c>
      <c r="C67" s="1">
        <v>306.6</v>
      </c>
      <c r="D67" s="1">
        <v>309.49</v>
      </c>
      <c r="E67" s="1">
        <v>2.89</v>
      </c>
      <c r="F67" s="1">
        <v>0.0</v>
      </c>
      <c r="G67" s="1">
        <v>2.89</v>
      </c>
      <c r="H67" s="1">
        <v>168.0</v>
      </c>
      <c r="I67" s="1">
        <v>58.16</v>
      </c>
      <c r="J67" s="1">
        <v>58.19</v>
      </c>
      <c r="K67" s="1" t="s">
        <v>57</v>
      </c>
      <c r="L67" s="1">
        <v>68.0</v>
      </c>
      <c r="M67" s="1">
        <v>100.0</v>
      </c>
    </row>
    <row r="68">
      <c r="A68" s="1" t="s">
        <v>41</v>
      </c>
      <c r="B68" s="1" t="s">
        <v>42</v>
      </c>
      <c r="C68" s="1">
        <v>309.88</v>
      </c>
      <c r="D68" s="1">
        <v>316.22</v>
      </c>
      <c r="E68" s="1">
        <v>6.34</v>
      </c>
      <c r="F68" s="1">
        <v>0.0</v>
      </c>
      <c r="G68" s="1">
        <v>6.33</v>
      </c>
      <c r="H68" s="1">
        <v>168.0</v>
      </c>
      <c r="I68" s="1">
        <v>26.51</v>
      </c>
      <c r="J68" s="1">
        <v>26.52</v>
      </c>
      <c r="K68" s="1" t="s">
        <v>59</v>
      </c>
      <c r="L68" s="1">
        <v>0.0</v>
      </c>
      <c r="M68" s="1">
        <v>168.0</v>
      </c>
    </row>
    <row r="69">
      <c r="A69" s="1" t="s">
        <v>41</v>
      </c>
      <c r="B69" s="1" t="s">
        <v>42</v>
      </c>
      <c r="C69" s="1">
        <v>316.43</v>
      </c>
      <c r="D69" s="1">
        <v>321.43</v>
      </c>
      <c r="E69" s="1">
        <v>5.0</v>
      </c>
      <c r="F69" s="1">
        <v>0.0</v>
      </c>
      <c r="G69" s="1">
        <v>4.99</v>
      </c>
      <c r="H69" s="1">
        <v>168.0</v>
      </c>
      <c r="I69" s="1">
        <v>33.63</v>
      </c>
      <c r="J69" s="1">
        <v>33.64</v>
      </c>
      <c r="K69" s="1" t="s">
        <v>59</v>
      </c>
      <c r="L69" s="1">
        <v>0.0</v>
      </c>
      <c r="M69" s="1">
        <v>168.0</v>
      </c>
    </row>
    <row r="70">
      <c r="A70" s="1" t="s">
        <v>41</v>
      </c>
      <c r="B70" s="1" t="s">
        <v>42</v>
      </c>
      <c r="C70" s="1">
        <v>322.29</v>
      </c>
      <c r="D70" s="1">
        <v>326.61</v>
      </c>
      <c r="E70" s="1">
        <v>4.32</v>
      </c>
      <c r="F70" s="1">
        <v>0.0</v>
      </c>
      <c r="G70" s="1">
        <v>4.31</v>
      </c>
      <c r="H70" s="1">
        <v>168.0</v>
      </c>
      <c r="I70" s="1">
        <v>38.92</v>
      </c>
      <c r="J70" s="1">
        <v>38.94</v>
      </c>
      <c r="K70" s="1" t="s">
        <v>59</v>
      </c>
      <c r="L70" s="1">
        <v>0.0</v>
      </c>
      <c r="M70" s="1">
        <v>168.0</v>
      </c>
    </row>
    <row r="71">
      <c r="A71" s="1" t="s">
        <v>41</v>
      </c>
      <c r="B71" s="1" t="s">
        <v>42</v>
      </c>
      <c r="C71" s="1">
        <v>326.91</v>
      </c>
      <c r="D71" s="1">
        <v>330.96</v>
      </c>
      <c r="E71" s="1">
        <v>4.05</v>
      </c>
      <c r="F71" s="1">
        <v>0.0</v>
      </c>
      <c r="G71" s="1">
        <v>4.05</v>
      </c>
      <c r="H71" s="1">
        <v>168.0</v>
      </c>
      <c r="I71" s="1">
        <v>41.49</v>
      </c>
      <c r="J71" s="1">
        <v>41.52</v>
      </c>
      <c r="K71" s="1" t="s">
        <v>59</v>
      </c>
      <c r="L71" s="1">
        <v>0.0</v>
      </c>
      <c r="M71" s="1">
        <v>168.0</v>
      </c>
    </row>
    <row r="72">
      <c r="A72" s="1" t="s">
        <v>41</v>
      </c>
      <c r="B72" s="1" t="s">
        <v>42</v>
      </c>
      <c r="C72" s="1">
        <v>331.23</v>
      </c>
      <c r="D72" s="1">
        <v>337.68</v>
      </c>
      <c r="E72" s="1">
        <v>6.45</v>
      </c>
      <c r="F72" s="1">
        <v>0.0</v>
      </c>
      <c r="G72" s="1">
        <v>6.45</v>
      </c>
      <c r="H72" s="1">
        <v>168.0</v>
      </c>
      <c r="I72" s="1">
        <v>26.05</v>
      </c>
      <c r="J72" s="1">
        <v>26.06</v>
      </c>
      <c r="K72" s="1" t="s">
        <v>59</v>
      </c>
      <c r="L72" s="1">
        <v>0.0</v>
      </c>
      <c r="M72" s="1">
        <v>168.0</v>
      </c>
    </row>
    <row r="73">
      <c r="A73" s="1" t="s">
        <v>41</v>
      </c>
      <c r="B73" s="1" t="s">
        <v>42</v>
      </c>
      <c r="C73" s="1">
        <v>337.92</v>
      </c>
      <c r="D73" s="1">
        <v>343.13</v>
      </c>
      <c r="E73" s="1">
        <v>5.22</v>
      </c>
      <c r="F73" s="1">
        <v>0.0</v>
      </c>
      <c r="G73" s="1">
        <v>5.21</v>
      </c>
      <c r="H73" s="1">
        <v>168.0</v>
      </c>
      <c r="I73" s="1">
        <v>32.21</v>
      </c>
      <c r="J73" s="1">
        <v>32.22</v>
      </c>
      <c r="K73" s="1" t="s">
        <v>59</v>
      </c>
      <c r="L73" s="1">
        <v>0.0</v>
      </c>
      <c r="M73" s="1">
        <v>168.0</v>
      </c>
    </row>
    <row r="74">
      <c r="A74" s="1" t="s">
        <v>41</v>
      </c>
      <c r="B74" s="1" t="s">
        <v>42</v>
      </c>
      <c r="C74" s="1">
        <v>343.43</v>
      </c>
      <c r="D74" s="1">
        <v>349.5</v>
      </c>
      <c r="E74" s="1">
        <v>6.07</v>
      </c>
      <c r="F74" s="1">
        <v>0.0</v>
      </c>
      <c r="G74" s="1">
        <v>6.07</v>
      </c>
      <c r="H74" s="1">
        <v>160.0</v>
      </c>
      <c r="I74" s="1">
        <v>26.34</v>
      </c>
      <c r="J74" s="1">
        <v>26.34</v>
      </c>
      <c r="K74" s="1" t="s">
        <v>43</v>
      </c>
      <c r="L74" s="1">
        <v>-160.0</v>
      </c>
      <c r="M74" s="1">
        <v>0.0</v>
      </c>
    </row>
    <row r="75">
      <c r="A75" s="1" t="s">
        <v>41</v>
      </c>
      <c r="B75" s="1" t="s">
        <v>42</v>
      </c>
      <c r="C75" s="1">
        <v>349.62</v>
      </c>
      <c r="D75" s="1">
        <v>354.68</v>
      </c>
      <c r="E75" s="1">
        <v>5.07</v>
      </c>
      <c r="F75" s="1">
        <v>0.0</v>
      </c>
      <c r="G75" s="1">
        <v>5.07</v>
      </c>
      <c r="H75" s="1">
        <v>160.0</v>
      </c>
      <c r="I75" s="1">
        <v>31.58</v>
      </c>
      <c r="J75" s="1">
        <v>31.58</v>
      </c>
      <c r="K75" s="1" t="s">
        <v>43</v>
      </c>
      <c r="L75" s="1">
        <v>-160.0</v>
      </c>
      <c r="M75" s="1">
        <v>0.0</v>
      </c>
    </row>
    <row r="76">
      <c r="A76" s="1" t="s">
        <v>41</v>
      </c>
      <c r="B76" s="1" t="s">
        <v>42</v>
      </c>
      <c r="C76" s="1">
        <v>354.71</v>
      </c>
      <c r="D76" s="1">
        <v>357.78</v>
      </c>
      <c r="E76" s="1">
        <v>3.07</v>
      </c>
      <c r="F76" s="1">
        <v>0.0</v>
      </c>
      <c r="G76" s="1">
        <v>3.07</v>
      </c>
      <c r="H76" s="1">
        <v>168.0</v>
      </c>
      <c r="I76" s="1">
        <v>54.78</v>
      </c>
      <c r="J76" s="1">
        <v>54.81</v>
      </c>
      <c r="K76" s="1" t="s">
        <v>44</v>
      </c>
      <c r="L76" s="1">
        <v>84.0</v>
      </c>
      <c r="M76" s="1">
        <v>84.0</v>
      </c>
    </row>
    <row r="77">
      <c r="A77" s="1" t="s">
        <v>41</v>
      </c>
      <c r="B77" s="1" t="s">
        <v>42</v>
      </c>
      <c r="C77" s="1">
        <v>358.11</v>
      </c>
      <c r="D77" s="1">
        <v>360.61</v>
      </c>
      <c r="E77" s="1">
        <v>2.5</v>
      </c>
      <c r="F77" s="1">
        <v>0.0</v>
      </c>
      <c r="G77" s="1">
        <v>2.5</v>
      </c>
      <c r="H77" s="1">
        <v>168.0</v>
      </c>
      <c r="I77" s="1">
        <v>67.25</v>
      </c>
      <c r="J77" s="1">
        <v>67.28</v>
      </c>
      <c r="K77" s="1" t="s">
        <v>44</v>
      </c>
      <c r="L77" s="1">
        <v>84.0</v>
      </c>
      <c r="M77" s="1">
        <v>84.0</v>
      </c>
    </row>
    <row r="78">
      <c r="A78" s="1" t="s">
        <v>41</v>
      </c>
      <c r="B78" s="1" t="s">
        <v>42</v>
      </c>
      <c r="C78" s="1">
        <v>360.74</v>
      </c>
      <c r="D78" s="1">
        <v>363.27</v>
      </c>
      <c r="E78" s="1">
        <v>2.53</v>
      </c>
      <c r="F78" s="1">
        <v>0.0</v>
      </c>
      <c r="G78" s="1">
        <v>2.53</v>
      </c>
      <c r="H78" s="1">
        <v>168.0</v>
      </c>
      <c r="I78" s="1">
        <v>66.3</v>
      </c>
      <c r="J78" s="1">
        <v>66.33</v>
      </c>
      <c r="K78" s="1" t="s">
        <v>44</v>
      </c>
      <c r="L78" s="1">
        <v>84.0</v>
      </c>
      <c r="M78" s="1">
        <v>84.0</v>
      </c>
    </row>
    <row r="79">
      <c r="A79" s="1" t="s">
        <v>41</v>
      </c>
      <c r="B79" s="1" t="s">
        <v>42</v>
      </c>
      <c r="C79" s="1">
        <v>363.45</v>
      </c>
      <c r="D79" s="1">
        <v>365.91</v>
      </c>
      <c r="E79" s="1">
        <v>2.46</v>
      </c>
      <c r="F79" s="1">
        <v>0.0</v>
      </c>
      <c r="G79" s="1">
        <v>2.46</v>
      </c>
      <c r="H79" s="1">
        <v>168.0</v>
      </c>
      <c r="I79" s="1">
        <v>68.29</v>
      </c>
      <c r="J79" s="1">
        <v>68.33</v>
      </c>
      <c r="K79" s="1" t="s">
        <v>57</v>
      </c>
      <c r="L79" s="1">
        <v>68.0</v>
      </c>
      <c r="M79" s="1">
        <v>100.0</v>
      </c>
    </row>
    <row r="80">
      <c r="A80" s="1" t="s">
        <v>41</v>
      </c>
      <c r="B80" s="1" t="s">
        <v>42</v>
      </c>
      <c r="C80" s="1">
        <v>366.23</v>
      </c>
      <c r="D80" s="1">
        <v>371.0</v>
      </c>
      <c r="E80" s="1">
        <v>4.77</v>
      </c>
      <c r="F80" s="1">
        <v>0.0</v>
      </c>
      <c r="G80" s="1">
        <v>4.77</v>
      </c>
      <c r="H80" s="1">
        <v>168.0</v>
      </c>
      <c r="I80" s="1">
        <v>35.22</v>
      </c>
      <c r="J80" s="1">
        <v>35.24</v>
      </c>
      <c r="K80" s="1" t="s">
        <v>59</v>
      </c>
      <c r="L80" s="1">
        <v>0.0</v>
      </c>
      <c r="M80" s="1">
        <v>168.0</v>
      </c>
    </row>
    <row r="81">
      <c r="A81" s="1" t="s">
        <v>41</v>
      </c>
      <c r="B81" s="1" t="s">
        <v>42</v>
      </c>
      <c r="C81" s="1">
        <v>371.43</v>
      </c>
      <c r="D81" s="1">
        <v>376.62</v>
      </c>
      <c r="E81" s="1">
        <v>5.19</v>
      </c>
      <c r="F81" s="1">
        <v>0.0</v>
      </c>
      <c r="G81" s="1">
        <v>5.19</v>
      </c>
      <c r="H81" s="1">
        <v>168.0</v>
      </c>
      <c r="I81" s="1">
        <v>32.37</v>
      </c>
      <c r="J81" s="1">
        <v>32.39</v>
      </c>
      <c r="K81" s="1" t="s">
        <v>59</v>
      </c>
      <c r="L81" s="1">
        <v>0.0</v>
      </c>
      <c r="M81" s="1">
        <v>168.0</v>
      </c>
    </row>
    <row r="82">
      <c r="A82" s="1" t="s">
        <v>41</v>
      </c>
      <c r="B82" s="1" t="s">
        <v>42</v>
      </c>
      <c r="C82" s="1">
        <v>377.06</v>
      </c>
      <c r="D82" s="1">
        <v>382.62</v>
      </c>
      <c r="E82" s="1">
        <v>5.56</v>
      </c>
      <c r="F82" s="1">
        <v>0.0</v>
      </c>
      <c r="G82" s="1">
        <v>5.56</v>
      </c>
      <c r="H82" s="1">
        <v>168.0</v>
      </c>
      <c r="I82" s="1">
        <v>30.2</v>
      </c>
      <c r="J82" s="1">
        <v>30.22</v>
      </c>
      <c r="K82" s="1" t="s">
        <v>59</v>
      </c>
      <c r="L82" s="1">
        <v>0.0</v>
      </c>
      <c r="M82" s="1">
        <v>168.0</v>
      </c>
    </row>
    <row r="83">
      <c r="A83" s="1" t="s">
        <v>41</v>
      </c>
      <c r="B83" s="1" t="s">
        <v>42</v>
      </c>
      <c r="C83" s="1">
        <v>382.89</v>
      </c>
      <c r="D83" s="1">
        <v>387.0</v>
      </c>
      <c r="E83" s="1">
        <v>4.11</v>
      </c>
      <c r="F83" s="1">
        <v>0.0</v>
      </c>
      <c r="G83" s="1">
        <v>4.11</v>
      </c>
      <c r="H83" s="1">
        <v>168.0</v>
      </c>
      <c r="I83" s="1">
        <v>40.88</v>
      </c>
      <c r="J83" s="1">
        <v>40.9</v>
      </c>
      <c r="K83" s="1" t="s">
        <v>59</v>
      </c>
      <c r="L83" s="1">
        <v>0.0</v>
      </c>
      <c r="M83" s="1">
        <v>168.0</v>
      </c>
    </row>
    <row r="84">
      <c r="A84" s="1" t="s">
        <v>41</v>
      </c>
      <c r="B84" s="1" t="s">
        <v>42</v>
      </c>
      <c r="C84" s="1">
        <v>387.75</v>
      </c>
      <c r="D84" s="1">
        <v>391.95</v>
      </c>
      <c r="E84" s="1">
        <v>4.2</v>
      </c>
      <c r="F84" s="1">
        <v>0.0</v>
      </c>
      <c r="G84" s="1">
        <v>4.2</v>
      </c>
      <c r="H84" s="1">
        <v>168.0</v>
      </c>
      <c r="I84" s="1">
        <v>39.96</v>
      </c>
      <c r="J84" s="1">
        <v>39.98</v>
      </c>
      <c r="K84" s="1" t="s">
        <v>59</v>
      </c>
      <c r="L84" s="1">
        <v>0.0</v>
      </c>
      <c r="M84" s="1">
        <v>168.0</v>
      </c>
    </row>
    <row r="85">
      <c r="A85" s="1" t="s">
        <v>41</v>
      </c>
      <c r="B85" s="1" t="s">
        <v>42</v>
      </c>
      <c r="C85" s="1">
        <v>392.18</v>
      </c>
      <c r="D85" s="1">
        <v>397.03</v>
      </c>
      <c r="E85" s="1">
        <v>4.85</v>
      </c>
      <c r="F85" s="1">
        <v>0.0</v>
      </c>
      <c r="G85" s="1">
        <v>4.85</v>
      </c>
      <c r="H85" s="1">
        <v>168.0</v>
      </c>
      <c r="I85" s="1">
        <v>34.66</v>
      </c>
      <c r="J85" s="1">
        <v>34.67</v>
      </c>
      <c r="K85" s="1" t="s">
        <v>59</v>
      </c>
      <c r="L85" s="1">
        <v>0.0</v>
      </c>
      <c r="M85" s="1">
        <v>168.0</v>
      </c>
    </row>
    <row r="86">
      <c r="A86" s="1" t="s">
        <v>41</v>
      </c>
      <c r="B86" s="1" t="s">
        <v>42</v>
      </c>
      <c r="C86" s="1">
        <v>397.21</v>
      </c>
      <c r="D86" s="1">
        <v>406.0</v>
      </c>
      <c r="E86" s="1">
        <v>8.79</v>
      </c>
      <c r="F86" s="1">
        <v>0.0</v>
      </c>
      <c r="G86" s="1">
        <v>8.79</v>
      </c>
      <c r="H86" s="1">
        <v>160.0</v>
      </c>
      <c r="I86" s="1">
        <v>18.2</v>
      </c>
      <c r="J86" s="1">
        <v>18.2</v>
      </c>
      <c r="K86" s="1" t="s">
        <v>43</v>
      </c>
      <c r="L86" s="1">
        <v>-160.0</v>
      </c>
      <c r="M86" s="1">
        <v>0.0</v>
      </c>
    </row>
    <row r="87">
      <c r="A87" s="1" t="s">
        <v>41</v>
      </c>
      <c r="B87" s="1" t="s">
        <v>42</v>
      </c>
      <c r="C87" s="1">
        <v>406.11</v>
      </c>
      <c r="D87" s="1">
        <v>414.53</v>
      </c>
      <c r="E87" s="1">
        <v>8.42</v>
      </c>
      <c r="F87" s="1">
        <v>0.0</v>
      </c>
      <c r="G87" s="1">
        <v>8.42</v>
      </c>
      <c r="H87" s="1">
        <v>160.0</v>
      </c>
      <c r="I87" s="1">
        <v>19.0</v>
      </c>
      <c r="J87" s="1">
        <v>19.0</v>
      </c>
      <c r="K87" s="1" t="s">
        <v>43</v>
      </c>
      <c r="L87" s="1">
        <v>-160.0</v>
      </c>
      <c r="M87" s="1">
        <v>0.0</v>
      </c>
    </row>
    <row r="88">
      <c r="A88" s="1" t="s">
        <v>41</v>
      </c>
      <c r="B88" s="1" t="s">
        <v>42</v>
      </c>
      <c r="C88" s="1">
        <v>414.84</v>
      </c>
      <c r="D88" s="1">
        <v>417.21</v>
      </c>
      <c r="E88" s="1">
        <v>2.37</v>
      </c>
      <c r="F88" s="1">
        <v>0.0</v>
      </c>
      <c r="G88" s="1">
        <v>2.37</v>
      </c>
      <c r="H88" s="1">
        <v>168.0</v>
      </c>
      <c r="I88" s="1">
        <v>70.96</v>
      </c>
      <c r="J88" s="1">
        <v>71.01</v>
      </c>
      <c r="K88" s="1" t="s">
        <v>44</v>
      </c>
      <c r="L88" s="1">
        <v>84.0</v>
      </c>
      <c r="M88" s="1">
        <v>84.0</v>
      </c>
    </row>
    <row r="89">
      <c r="A89" s="1" t="s">
        <v>41</v>
      </c>
      <c r="B89" s="1" t="s">
        <v>42</v>
      </c>
      <c r="C89" s="1">
        <v>417.53</v>
      </c>
      <c r="D89" s="1">
        <v>420.86</v>
      </c>
      <c r="E89" s="1">
        <v>3.33</v>
      </c>
      <c r="F89" s="1">
        <v>0.0</v>
      </c>
      <c r="G89" s="1">
        <v>3.33</v>
      </c>
      <c r="H89" s="1">
        <v>168.0</v>
      </c>
      <c r="I89" s="1">
        <v>50.47</v>
      </c>
      <c r="J89" s="1">
        <v>50.49</v>
      </c>
      <c r="K89" s="1" t="s">
        <v>44</v>
      </c>
      <c r="L89" s="1">
        <v>84.0</v>
      </c>
      <c r="M89" s="1">
        <v>84.0</v>
      </c>
    </row>
    <row r="90">
      <c r="A90" s="1" t="s">
        <v>41</v>
      </c>
      <c r="B90" s="1" t="s">
        <v>42</v>
      </c>
      <c r="C90" s="1">
        <v>421.06</v>
      </c>
      <c r="D90" s="1">
        <v>424.63</v>
      </c>
      <c r="E90" s="1">
        <v>3.56</v>
      </c>
      <c r="F90" s="1">
        <v>0.0</v>
      </c>
      <c r="G90" s="1">
        <v>3.56</v>
      </c>
      <c r="H90" s="1">
        <v>168.0</v>
      </c>
      <c r="I90" s="1">
        <v>47.14</v>
      </c>
      <c r="J90" s="1">
        <v>47.15</v>
      </c>
      <c r="K90" s="1" t="s">
        <v>44</v>
      </c>
      <c r="L90" s="1">
        <v>84.0</v>
      </c>
      <c r="M90" s="1">
        <v>84.0</v>
      </c>
    </row>
    <row r="91">
      <c r="A91" s="1" t="s">
        <v>41</v>
      </c>
      <c r="B91" s="1" t="s">
        <v>42</v>
      </c>
      <c r="C91" s="1">
        <v>424.78</v>
      </c>
      <c r="D91" s="1">
        <v>427.94</v>
      </c>
      <c r="E91" s="1">
        <v>3.16</v>
      </c>
      <c r="F91" s="1">
        <v>0.0</v>
      </c>
      <c r="G91" s="1">
        <v>3.16</v>
      </c>
      <c r="H91" s="1">
        <v>168.0</v>
      </c>
      <c r="I91" s="1">
        <v>53.2</v>
      </c>
      <c r="J91" s="1">
        <v>53.22</v>
      </c>
      <c r="K91" s="1" t="s">
        <v>57</v>
      </c>
      <c r="L91" s="1">
        <v>68.0</v>
      </c>
      <c r="M91" s="1">
        <v>100.0</v>
      </c>
    </row>
    <row r="92">
      <c r="A92" s="1" t="s">
        <v>41</v>
      </c>
      <c r="B92" s="1" t="s">
        <v>42</v>
      </c>
      <c r="C92" s="1">
        <v>428.12</v>
      </c>
      <c r="D92" s="1">
        <v>432.17</v>
      </c>
      <c r="E92" s="1">
        <v>4.04</v>
      </c>
      <c r="F92" s="1">
        <v>0.0</v>
      </c>
      <c r="G92" s="1">
        <v>4.04</v>
      </c>
      <c r="H92" s="1">
        <v>168.0</v>
      </c>
      <c r="I92" s="1">
        <v>41.57</v>
      </c>
      <c r="J92" s="1">
        <v>41.59</v>
      </c>
      <c r="K92" s="1" t="s">
        <v>59</v>
      </c>
      <c r="L92" s="1">
        <v>0.0</v>
      </c>
      <c r="M92" s="1">
        <v>168.0</v>
      </c>
    </row>
    <row r="93">
      <c r="A93" s="1" t="s">
        <v>41</v>
      </c>
      <c r="B93" s="1" t="s">
        <v>42</v>
      </c>
      <c r="C93" s="1">
        <v>432.37</v>
      </c>
      <c r="D93" s="1">
        <v>437.01</v>
      </c>
      <c r="E93" s="1">
        <v>4.64</v>
      </c>
      <c r="F93" s="1">
        <v>0.0</v>
      </c>
      <c r="G93" s="1">
        <v>4.63</v>
      </c>
      <c r="H93" s="1">
        <v>168.0</v>
      </c>
      <c r="I93" s="1">
        <v>36.24</v>
      </c>
      <c r="J93" s="1">
        <v>36.25</v>
      </c>
      <c r="K93" s="1" t="s">
        <v>59</v>
      </c>
      <c r="L93" s="1">
        <v>0.0</v>
      </c>
      <c r="M93" s="1">
        <v>168.0</v>
      </c>
    </row>
    <row r="94">
      <c r="A94" s="1" t="s">
        <v>41</v>
      </c>
      <c r="B94" s="1" t="s">
        <v>42</v>
      </c>
      <c r="C94" s="1">
        <v>437.22</v>
      </c>
      <c r="D94" s="1">
        <v>441.46</v>
      </c>
      <c r="E94" s="1">
        <v>4.25</v>
      </c>
      <c r="F94" s="1">
        <v>0.0</v>
      </c>
      <c r="G94" s="1">
        <v>4.24</v>
      </c>
      <c r="H94" s="1">
        <v>168.0</v>
      </c>
      <c r="I94" s="1">
        <v>39.58</v>
      </c>
      <c r="J94" s="1">
        <v>39.6</v>
      </c>
      <c r="K94" s="1" t="s">
        <v>59</v>
      </c>
      <c r="L94" s="1">
        <v>0.0</v>
      </c>
      <c r="M94" s="1">
        <v>168.0</v>
      </c>
    </row>
    <row r="95">
      <c r="A95" s="1" t="s">
        <v>41</v>
      </c>
      <c r="B95" s="1" t="s">
        <v>42</v>
      </c>
      <c r="C95" s="1">
        <v>441.66</v>
      </c>
      <c r="D95" s="1">
        <v>446.54</v>
      </c>
      <c r="E95" s="1">
        <v>4.88</v>
      </c>
      <c r="F95" s="1">
        <v>0.0</v>
      </c>
      <c r="G95" s="1">
        <v>4.87</v>
      </c>
      <c r="H95" s="1">
        <v>168.0</v>
      </c>
      <c r="I95" s="1">
        <v>34.46</v>
      </c>
      <c r="J95" s="1">
        <v>34.48</v>
      </c>
      <c r="K95" s="1" t="s">
        <v>59</v>
      </c>
      <c r="L95" s="1">
        <v>0.0</v>
      </c>
      <c r="M95" s="1">
        <v>168.0</v>
      </c>
    </row>
    <row r="96">
      <c r="A96" s="1" t="s">
        <v>41</v>
      </c>
      <c r="B96" s="1" t="s">
        <v>42</v>
      </c>
      <c r="C96" s="1">
        <v>446.81</v>
      </c>
      <c r="D96" s="1">
        <v>451.12</v>
      </c>
      <c r="E96" s="1">
        <v>4.31</v>
      </c>
      <c r="F96" s="1">
        <v>0.0</v>
      </c>
      <c r="G96" s="1">
        <v>4.3</v>
      </c>
      <c r="H96" s="1">
        <v>168.0</v>
      </c>
      <c r="I96" s="1">
        <v>39.01</v>
      </c>
      <c r="J96" s="1">
        <v>39.04</v>
      </c>
      <c r="K96" s="1" t="s">
        <v>59</v>
      </c>
      <c r="L96" s="1">
        <v>0.0</v>
      </c>
      <c r="M96" s="1">
        <v>168.0</v>
      </c>
    </row>
    <row r="97">
      <c r="A97" s="1" t="s">
        <v>41</v>
      </c>
      <c r="B97" s="1" t="s">
        <v>42</v>
      </c>
      <c r="C97" s="1">
        <v>451.5</v>
      </c>
      <c r="D97" s="1">
        <v>457.8</v>
      </c>
      <c r="E97" s="1">
        <v>6.3</v>
      </c>
      <c r="F97" s="1">
        <v>0.0</v>
      </c>
      <c r="G97" s="1">
        <v>6.29</v>
      </c>
      <c r="H97" s="1">
        <v>168.0</v>
      </c>
      <c r="I97" s="1">
        <v>26.69</v>
      </c>
      <c r="J97" s="1">
        <v>26.7</v>
      </c>
      <c r="K97" s="1" t="s">
        <v>59</v>
      </c>
      <c r="L97" s="1">
        <v>0.0</v>
      </c>
      <c r="M97" s="1">
        <v>168.0</v>
      </c>
    </row>
    <row r="98">
      <c r="A98" s="1" t="s">
        <v>41</v>
      </c>
      <c r="B98" s="1" t="s">
        <v>42</v>
      </c>
      <c r="C98" s="1">
        <v>458.1</v>
      </c>
      <c r="D98" s="1">
        <v>465.71</v>
      </c>
      <c r="E98" s="1">
        <v>7.61</v>
      </c>
      <c r="F98" s="1">
        <v>0.0</v>
      </c>
      <c r="G98" s="1">
        <v>7.61</v>
      </c>
      <c r="H98" s="1">
        <v>160.0</v>
      </c>
      <c r="I98" s="1">
        <v>21.01</v>
      </c>
      <c r="J98" s="1">
        <v>21.01</v>
      </c>
      <c r="K98" s="1" t="s">
        <v>43</v>
      </c>
      <c r="L98" s="1">
        <v>-160.0</v>
      </c>
      <c r="M98" s="1">
        <v>0.0</v>
      </c>
    </row>
    <row r="99">
      <c r="A99" s="1" t="s">
        <v>41</v>
      </c>
      <c r="B99" s="1" t="s">
        <v>42</v>
      </c>
      <c r="C99" s="1">
        <v>465.71</v>
      </c>
      <c r="D99" s="1">
        <v>473.09</v>
      </c>
      <c r="E99" s="1">
        <v>7.38</v>
      </c>
      <c r="F99" s="1">
        <v>0.0</v>
      </c>
      <c r="G99" s="1">
        <v>7.38</v>
      </c>
      <c r="H99" s="1">
        <v>160.0</v>
      </c>
      <c r="I99" s="1">
        <v>21.67</v>
      </c>
      <c r="J99" s="1">
        <v>21.67</v>
      </c>
      <c r="K99" s="1" t="s">
        <v>43</v>
      </c>
      <c r="L99" s="1">
        <v>-160.0</v>
      </c>
      <c r="M99" s="1">
        <v>0.0</v>
      </c>
    </row>
    <row r="100">
      <c r="A100" s="1" t="s">
        <v>41</v>
      </c>
      <c r="B100" s="1" t="s">
        <v>42</v>
      </c>
      <c r="C100" s="1">
        <v>473.12</v>
      </c>
      <c r="D100" s="1">
        <v>475.78</v>
      </c>
      <c r="E100" s="1">
        <v>2.67</v>
      </c>
      <c r="F100" s="1">
        <v>0.0</v>
      </c>
      <c r="G100" s="1">
        <v>2.66</v>
      </c>
      <c r="H100" s="1">
        <v>168.0</v>
      </c>
      <c r="I100" s="1">
        <v>63.03</v>
      </c>
      <c r="J100" s="1">
        <v>63.06</v>
      </c>
      <c r="K100" s="1" t="s">
        <v>44</v>
      </c>
      <c r="L100" s="1">
        <v>84.0</v>
      </c>
      <c r="M100" s="1">
        <v>84.0</v>
      </c>
    </row>
    <row r="101">
      <c r="A101" s="1" t="s">
        <v>41</v>
      </c>
      <c r="B101" s="1" t="s">
        <v>42</v>
      </c>
      <c r="C101" s="1">
        <v>476.08</v>
      </c>
      <c r="D101" s="1">
        <v>478.72</v>
      </c>
      <c r="E101" s="1">
        <v>2.64</v>
      </c>
      <c r="F101" s="1">
        <v>0.0</v>
      </c>
      <c r="G101" s="1">
        <v>2.64</v>
      </c>
      <c r="H101" s="1">
        <v>168.0</v>
      </c>
      <c r="I101" s="1">
        <v>63.6</v>
      </c>
      <c r="J101" s="1">
        <v>63.63</v>
      </c>
      <c r="K101" s="1" t="s">
        <v>44</v>
      </c>
      <c r="L101" s="1">
        <v>84.0</v>
      </c>
      <c r="M101" s="1">
        <v>84.0</v>
      </c>
    </row>
    <row r="102">
      <c r="A102" s="1" t="s">
        <v>41</v>
      </c>
      <c r="B102" s="1" t="s">
        <v>42</v>
      </c>
      <c r="C102" s="1">
        <v>478.95</v>
      </c>
      <c r="D102" s="1">
        <v>481.68</v>
      </c>
      <c r="E102" s="1">
        <v>2.72</v>
      </c>
      <c r="F102" s="1">
        <v>0.0</v>
      </c>
      <c r="G102" s="1">
        <v>2.72</v>
      </c>
      <c r="H102" s="1">
        <v>168.0</v>
      </c>
      <c r="I102" s="1">
        <v>61.7</v>
      </c>
      <c r="J102" s="1">
        <v>61.73</v>
      </c>
      <c r="K102" s="1" t="s">
        <v>44</v>
      </c>
      <c r="L102" s="1">
        <v>84.0</v>
      </c>
      <c r="M102" s="1">
        <v>84.0</v>
      </c>
    </row>
    <row r="103">
      <c r="A103" s="1" t="s">
        <v>41</v>
      </c>
      <c r="B103" s="1" t="s">
        <v>42</v>
      </c>
      <c r="C103" s="1">
        <v>482.03</v>
      </c>
      <c r="D103" s="1">
        <v>484.72</v>
      </c>
      <c r="E103" s="1">
        <v>2.69</v>
      </c>
      <c r="F103" s="1">
        <v>0.0</v>
      </c>
      <c r="G103" s="1">
        <v>2.69</v>
      </c>
      <c r="H103" s="1">
        <v>168.0</v>
      </c>
      <c r="I103" s="1">
        <v>62.35</v>
      </c>
      <c r="J103" s="1">
        <v>62.38</v>
      </c>
      <c r="K103" s="1" t="s">
        <v>57</v>
      </c>
      <c r="L103" s="1">
        <v>68.0</v>
      </c>
      <c r="M103" s="1">
        <v>100.0</v>
      </c>
    </row>
    <row r="104">
      <c r="A104" s="1" t="s">
        <v>41</v>
      </c>
      <c r="B104" s="1" t="s">
        <v>42</v>
      </c>
      <c r="C104" s="1">
        <v>484.95</v>
      </c>
      <c r="D104" s="1">
        <v>490.28</v>
      </c>
      <c r="E104" s="1">
        <v>5.33</v>
      </c>
      <c r="F104" s="1">
        <v>0.0</v>
      </c>
      <c r="G104" s="1">
        <v>5.33</v>
      </c>
      <c r="H104" s="1">
        <v>168.0</v>
      </c>
      <c r="I104" s="1">
        <v>31.5</v>
      </c>
      <c r="J104" s="1">
        <v>31.52</v>
      </c>
      <c r="K104" s="1" t="s">
        <v>59</v>
      </c>
      <c r="L104" s="1">
        <v>0.0</v>
      </c>
      <c r="M104" s="1">
        <v>168.0</v>
      </c>
    </row>
    <row r="105">
      <c r="A105" s="77" t="s">
        <v>45</v>
      </c>
    </row>
    <row r="106">
      <c r="A106" s="78" t="s">
        <v>46</v>
      </c>
      <c r="B106" s="79"/>
      <c r="C106" s="79"/>
      <c r="D106" s="79"/>
      <c r="E106" s="80">
        <f t="shared" ref="E106:J106" si="1">SUMIF($K$2:$K$103,"superdense",E2:E104)</f>
        <v>70.49</v>
      </c>
      <c r="F106" s="80">
        <f t="shared" si="1"/>
        <v>0</v>
      </c>
      <c r="G106" s="80">
        <f t="shared" si="1"/>
        <v>70.45</v>
      </c>
      <c r="H106" s="80">
        <f t="shared" si="1"/>
        <v>4536</v>
      </c>
      <c r="I106" s="80">
        <f t="shared" si="1"/>
        <v>1775.88</v>
      </c>
      <c r="J106" s="80">
        <f t="shared" si="1"/>
        <v>1776.78</v>
      </c>
      <c r="K106" s="80"/>
      <c r="L106" s="80">
        <f>IFERROR(__xludf.DUMMYFUNCTION("SUM(FILTER(L$1:L$103,$K$1:$K$103=""superdense""))"),2268.0)</f>
        <v>2268</v>
      </c>
      <c r="M106" s="80">
        <f>IFERROR(__xludf.DUMMYFUNCTION("SUM(FILTER(M2:M104,$K$1:$K$103=""superdense""))"),2412.0)</f>
        <v>2412</v>
      </c>
      <c r="N106" s="79"/>
      <c r="O106" s="79"/>
      <c r="P106" s="79"/>
      <c r="Q106" s="79"/>
      <c r="R106" s="79"/>
      <c r="S106" s="79"/>
      <c r="T106" s="79"/>
      <c r="U106" s="79"/>
      <c r="V106" s="79"/>
      <c r="W106" s="79"/>
      <c r="X106" s="79"/>
      <c r="Y106" s="79"/>
      <c r="Z106" s="79"/>
    </row>
    <row r="107">
      <c r="A107" s="78" t="s">
        <v>47</v>
      </c>
      <c r="B107" s="79"/>
      <c r="C107" s="79"/>
      <c r="D107" s="79"/>
      <c r="E107" s="80">
        <f>AVERAGEIF(K3:K104,"superdense",E3:E104)</f>
        <v>2.610740741</v>
      </c>
      <c r="F107" s="80">
        <f t="shared" ref="F107:J107" si="2">AVERAGEIF($K$2:$K$103,"superdense",F3:F104)</f>
        <v>0</v>
      </c>
      <c r="G107" s="80">
        <f t="shared" si="2"/>
        <v>2.677777778</v>
      </c>
      <c r="H107" s="80">
        <f t="shared" si="2"/>
        <v>168</v>
      </c>
      <c r="I107" s="80">
        <f t="shared" si="2"/>
        <v>64.02481481</v>
      </c>
      <c r="J107" s="80">
        <f t="shared" si="2"/>
        <v>64.05777778</v>
      </c>
      <c r="K107" s="80"/>
      <c r="L107" s="80">
        <f>AVERAGEIF($K$2:$K$103,"superdense",L3:L104)</f>
        <v>78.66666667</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IFERROR(__xludf.DUMMYFUNCTION("MAX(FILTER(E2:E104,$K$1:$K$103=""superdense""))"),3.56)</f>
        <v>3.56</v>
      </c>
      <c r="F108" s="81">
        <f>IFERROR(__xludf.DUMMYFUNCTION("MAX(FILTER(F2:F104,$K$1:$K$103=""superdense""))"),0.0)</f>
        <v>0</v>
      </c>
      <c r="G108" s="81">
        <f>IFERROR(__xludf.DUMMYFUNCTION("MAX(FILTER(G2:G104,$K$1:$K$103=""superdense""))"),3.56)</f>
        <v>3.56</v>
      </c>
      <c r="H108" s="81">
        <f>IFERROR(__xludf.DUMMYFUNCTION("MAX(FILTER(H2:H104,$K$1:$K$103=""superdense""))"),168.0)</f>
        <v>168</v>
      </c>
      <c r="I108" s="81">
        <f>IFERROR(__xludf.DUMMYFUNCTION("MAX(FILTER(I2:I104,$K$1:$K$103=""superdense""))"),85.14)</f>
        <v>85.14</v>
      </c>
      <c r="J108" s="81">
        <f>IFERROR(__xludf.DUMMYFUNCTION("MAX(FILTER(J2:J104,$K$1:$K$103=""superdense""))"),85.2)</f>
        <v>85.2</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IFERROR(__xludf.DUMMYFUNCTION("MIN(FILTER(E2:E104,$K$1:$K$103=""superdense""))"),1.97)</f>
        <v>1.97</v>
      </c>
      <c r="F109" s="82">
        <f>IFERROR(__xludf.DUMMYFUNCTION("MIN(FILTER(F2:F104,$K$1:$K$103=""superdense""))"),0.0)</f>
        <v>0</v>
      </c>
      <c r="G109" s="82">
        <f>IFERROR(__xludf.DUMMYFUNCTION("MIN(FILTER(G2:G104,$K$1:$K$103=""superdense""))"),1.97)</f>
        <v>1.97</v>
      </c>
      <c r="H109" s="82">
        <f>IFERROR(__xludf.DUMMYFUNCTION("MIN(FILTER(H2:H104,$K$1:$K$103=""superdense""))"),168.0)</f>
        <v>168</v>
      </c>
      <c r="I109" s="82">
        <f>IFERROR(__xludf.DUMMYFUNCTION("MIN(FILTER(I2:I104,$K2:$K104=""superdense""))"),47.14)</f>
        <v>47.14</v>
      </c>
      <c r="J109" s="82">
        <f>IFERROR(__xludf.DUMMYFUNCTION("MIN(FILTER(J2:J104,$K2:$K104=""superdense""))"),47.15)</f>
        <v>47.15</v>
      </c>
      <c r="K109" s="82"/>
      <c r="L109" s="82">
        <f>IFERROR(__xludf.DUMMYFUNCTION("MIN(FILTER(L$1:L$103,$K2:$K104=""superdense""))"),-160.0)</f>
        <v>-160</v>
      </c>
      <c r="M109" s="82">
        <f>IFERROR(__xludf.DUMMYFUNCTION("MIN(FILTER(M$1:M$103,$K2:$K104=""superdense""))"),0.0)</f>
        <v>0</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IFERROR(__xludf.DUMMYFUNCTION("MEDIAN(FILTER(E2:E104,$K$1:$K$103=""superdense""))"),2.65)</f>
        <v>2.65</v>
      </c>
      <c r="F110" s="83">
        <f>IFERROR(__xludf.DUMMYFUNCTION("MEDIAN(FILTER(F2:F104,$K$1:$K$103=""superdense""))"),0.0)</f>
        <v>0</v>
      </c>
      <c r="G110" s="83">
        <f>IFERROR(__xludf.DUMMYFUNCTION("MEDIAN(FILTER(G2:G104,$K$1:$K$103=""superdense""))"),2.65)</f>
        <v>2.65</v>
      </c>
      <c r="H110" s="83">
        <f>IFERROR(__xludf.DUMMYFUNCTION("MEDIAN(FILTER(H2:H104,$K$1:$K$103=""superdense""))"),168.0)</f>
        <v>168</v>
      </c>
      <c r="I110" s="83">
        <f>IFERROR(__xludf.DUMMYFUNCTION("MEDIAN(FILTER(I2:I104,$K$1:$K$103=""superdense""))"),63.44)</f>
        <v>63.44</v>
      </c>
      <c r="J110" s="83">
        <f>IFERROR(__xludf.DUMMYFUNCTION("MEDIAN(FILTER(J2:J104,$K$1:$K$103=""superdense""))"),63.47)</f>
        <v>63.47</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IFERROR(__xludf.DUMMYFUNCTION("STDEV.S(FILTER(E2:E104,$K$1:$K$103=""superdense""))"),0.3907874291924127)</f>
        <v>0.3907874292</v>
      </c>
      <c r="F111" s="83">
        <f>IFERROR(__xludf.DUMMYFUNCTION("STDEV.S(FILTER(F2:F104,$K$1:$K$103=""superdense""))"),0.0)</f>
        <v>0</v>
      </c>
      <c r="G111" s="83">
        <f>IFERROR(__xludf.DUMMYFUNCTION("STDEV.S(FILTER(G2:G104,$K$1:$K$103=""superdense""))"),0.39147976991973704)</f>
        <v>0.3914797699</v>
      </c>
      <c r="H111" s="83">
        <f>IFERROR(__xludf.DUMMYFUNCTION("STDEV.S(FILTER(H2:H104,$K$1:$K$103=""superdense""))"),0.0)</f>
        <v>0</v>
      </c>
      <c r="I111" s="83">
        <f>IFERROR(__xludf.DUMMYFUNCTION("STDEV.S(FILTER(I2:I104,$K$1:$K$103=""superdense""))"),9.54351788483857)</f>
        <v>9.543517885</v>
      </c>
      <c r="J111" s="83">
        <f>IFERROR(__xludf.DUMMYFUNCTION("STDEV.S(FILTER(J2:J104,$K$1:$K$103=""superdense""))"),9.554293168451442)</f>
        <v>9.554293168</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SUMIF($K$2:$K$103,"normal",E$1:E104)</f>
        <v>220.3</v>
      </c>
      <c r="F114" s="80">
        <f t="shared" si="3"/>
        <v>0</v>
      </c>
      <c r="G114" s="80">
        <f t="shared" si="3"/>
        <v>220.16</v>
      </c>
      <c r="H114" s="80">
        <f t="shared" si="3"/>
        <v>8064</v>
      </c>
      <c r="I114" s="80">
        <f t="shared" si="3"/>
        <v>1876.1</v>
      </c>
      <c r="J114" s="80">
        <f t="shared" si="3"/>
        <v>1877.09</v>
      </c>
      <c r="L114" s="80">
        <f>IFERROR(__xludf.DUMMYFUNCTION("SUM(FILTER(L$1:L$103,$K$1:$K$103=""normal""))"),0.0)</f>
        <v>0</v>
      </c>
      <c r="M114" s="80" t="str">
        <f>IFERROR(__xludf.DUMMYFUNCTION("SUM(FILTER(M10:M111,$K$1:$K$103=""normal""))"),"#N/A")</f>
        <v>#N/A</v>
      </c>
    </row>
    <row r="115">
      <c r="A115" s="78" t="s">
        <v>47</v>
      </c>
      <c r="B115" s="79"/>
      <c r="C115" s="79"/>
      <c r="D115" s="79"/>
      <c r="E115" s="80">
        <f t="shared" ref="E115:J115" si="4">AVERAGEIF($K$1:$K$103,"normal",E$1:E$103)</f>
        <v>4.984166667</v>
      </c>
      <c r="F115" s="80">
        <f t="shared" si="4"/>
        <v>0</v>
      </c>
      <c r="G115" s="80">
        <f t="shared" si="4"/>
        <v>4.980833333</v>
      </c>
      <c r="H115" s="80">
        <f t="shared" si="4"/>
        <v>168</v>
      </c>
      <c r="I115" s="80">
        <f t="shared" si="4"/>
        <v>34.33333333</v>
      </c>
      <c r="J115" s="80">
        <f t="shared" si="4"/>
        <v>34.35083333</v>
      </c>
      <c r="L115" s="80">
        <f>AVERAGEIF($K$2:$K$103,"normal",L11:L111)</f>
        <v>88.42553191</v>
      </c>
      <c r="M115" s="80">
        <f>AVERAGEIF($K$2:$K$103,"normal",M$2:M$103)</f>
        <v>168</v>
      </c>
    </row>
    <row r="116">
      <c r="A116" s="78" t="s">
        <v>48</v>
      </c>
      <c r="B116" s="79"/>
      <c r="C116" s="79"/>
      <c r="D116" s="79"/>
      <c r="E116" s="81">
        <f>IFERROR(__xludf.DUMMYFUNCTION("MAX(FILTER(E$1:E$103,$K$1:$K$103=""normal""))"),6.62)</f>
        <v>6.62</v>
      </c>
      <c r="F116" s="81">
        <f>IFERROR(__xludf.DUMMYFUNCTION("MAX(FILTER(F$1:F$103,$K$1:$K$103=""normal""))"),0.0)</f>
        <v>0</v>
      </c>
      <c r="G116" s="81">
        <f>IFERROR(__xludf.DUMMYFUNCTION("MAX(FILTER(G$1:G$103,$K$1:$K$103=""normal""))"),6.61)</f>
        <v>6.61</v>
      </c>
      <c r="H116" s="81">
        <f>IFERROR(__xludf.DUMMYFUNCTION("MAX(FILTER(H$1:H$103,$K$1:$K$103=""normal""))"),168.0)</f>
        <v>168</v>
      </c>
      <c r="I116" s="81">
        <f>IFERROR(__xludf.DUMMYFUNCTION("MAX(FILTER(I$1:I$103,$K$1:$K$103=""normal""))"),44.81)</f>
        <v>44.81</v>
      </c>
      <c r="J116" s="81">
        <f>IFERROR(__xludf.DUMMYFUNCTION("MAX(FILTER(J$1:J$103,$K$1:$K$103=""normal""))"),44.84)</f>
        <v>44.84</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IFERROR(__xludf.DUMMYFUNCTION("MIN(FILTER(E$1:E$103,$K$1:$K$103=""normal""))"),3.75)</f>
        <v>3.75</v>
      </c>
      <c r="F117" s="82">
        <f>IFERROR(__xludf.DUMMYFUNCTION("MIN(FILTER(F$1:F$103,$K$1:$K$103=""normal""))"),0.0)</f>
        <v>0</v>
      </c>
      <c r="G117" s="82">
        <f>IFERROR(__xludf.DUMMYFUNCTION("MIN(FILTER(G$1:G$103,$K$1:$K$103=""normal""))"),3.75)</f>
        <v>3.75</v>
      </c>
      <c r="H117" s="82">
        <f>IFERROR(__xludf.DUMMYFUNCTION("MIN(FILTER(H$1:H$103,$K$1:$K$103=""normal""))"),168.0)</f>
        <v>168</v>
      </c>
      <c r="I117" s="82">
        <f>IFERROR(__xludf.DUMMYFUNCTION("MIN(FILTER(I$1:I$103,$K$1:$K$103=""normal""))"),25.4)</f>
        <v>25.4</v>
      </c>
      <c r="J117" s="82">
        <f>IFERROR(__xludf.DUMMYFUNCTION("MIN(FILTER(J$1:J$103,$K$1:$K$103=""normal""))"),25.41)</f>
        <v>25.41</v>
      </c>
      <c r="L117" s="82" t="str">
        <f>IFERROR(__xludf.DUMMYFUNCTION("MIN(FILTER(L$1:L$103,$K10:$K111=""normal""))"),"#N/A")</f>
        <v>#N/A</v>
      </c>
      <c r="M117" s="82" t="str">
        <f>IFERROR(__xludf.DUMMYFUNCTION("MIN(FILTER(M$1:M$103,$K10:$K111=""normal""))"),"#N/A")</f>
        <v>#N/A</v>
      </c>
    </row>
    <row r="118">
      <c r="A118" s="78" t="s">
        <v>50</v>
      </c>
      <c r="B118" s="79"/>
      <c r="C118" s="79"/>
      <c r="D118" s="79"/>
      <c r="E118" s="83">
        <f>IFERROR(__xludf.DUMMYFUNCTION("MEDIAN(FILTER(E$1:E$103,$K$1:$K$103=""normal""))"),4.885)</f>
        <v>4.885</v>
      </c>
      <c r="F118" s="83">
        <f>IFERROR(__xludf.DUMMYFUNCTION("MEDIAN(FILTER(F$1:F$103,$K$1:$K$103=""normal""))"),0.0)</f>
        <v>0</v>
      </c>
      <c r="G118" s="83">
        <f>IFERROR(__xludf.DUMMYFUNCTION("MEDIAN(FILTER(G$1:G$103,$K$1:$K$103=""normal""))"),4.88)</f>
        <v>4.88</v>
      </c>
      <c r="H118" s="83">
        <f>IFERROR(__xludf.DUMMYFUNCTION("MEDIAN(FILTER(H$1:H$103,$K$1:$K$103=""normal""))"),168.0)</f>
        <v>168</v>
      </c>
      <c r="I118" s="83">
        <f>IFERROR(__xludf.DUMMYFUNCTION("MEDIAN(FILTER(I$1:I$103,$K$1:$K$103=""normal""))"),34.39)</f>
        <v>34.39</v>
      </c>
      <c r="J118" s="83">
        <f>IFERROR(__xludf.DUMMYFUNCTION("MEDIAN(FILTER(J$1:J$103,$K$1:$K$103=""normal""))"),34.41)</f>
        <v>34.41</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IFERROR(__xludf.DUMMYFUNCTION("STDEV.S(FILTER(E$1:E$103,$K$1:$K$103=""normal""))"),0.6956669334311524)</f>
        <v>0.6956669334</v>
      </c>
      <c r="F119" s="83">
        <f>IFERROR(__xludf.DUMMYFUNCTION("STDEV.S(FILTER(F$1:F$103,$K$1:$K$103=""normal""))"),0.0)</f>
        <v>0</v>
      </c>
      <c r="G119" s="83">
        <f>IFERROR(__xludf.DUMMYFUNCTION("STDEV.S(FILTER(G$1:G$103,$K$1:$K$103=""normal""))"),0.694846786520301)</f>
        <v>0.6948467865</v>
      </c>
      <c r="H119" s="83">
        <f>IFERROR(__xludf.DUMMYFUNCTION("STDEV.S(FILTER(H$1:H$103,$K$1:$K$103=""normal""))"),0.0)</f>
        <v>0</v>
      </c>
      <c r="I119" s="83">
        <f>IFERROR(__xludf.DUMMYFUNCTION("STDEV.S(FILTER(I$1:I$103,$K$1:$K$103=""normal""))"),4.602056123883746)</f>
        <v>4.602056124</v>
      </c>
      <c r="J119" s="83">
        <f>IFERROR(__xludf.DUMMYFUNCTION("STDEV.S(FILTER(J$1:J$103,$K$1:$K$103=""normal""))"),4.6063493799243105)</f>
        <v>4.60634938</v>
      </c>
      <c r="L119" s="83">
        <f>IFERROR(__xludf.DUMMYFUNCTION("STDEV.S(FILTER(L$1:L$103,$K$1:$K$103=""normal""))"),0.0)</f>
        <v>0</v>
      </c>
      <c r="M119" s="83">
        <f>IFERROR(__xludf.DUMMYFUNCTION("STDEV.S(FILTER(M$1:M$103,$K$1:$K$103=""normal""))"),0.0)</f>
        <v>0</v>
      </c>
    </row>
    <row r="130">
      <c r="A130" s="77" t="s">
        <v>53</v>
      </c>
      <c r="B130" s="3">
        <f>SUMIF(K2:K103, "epr",H2:H103)</f>
        <v>2880</v>
      </c>
    </row>
    <row r="131">
      <c r="A131" s="77" t="s">
        <v>54</v>
      </c>
      <c r="B131" s="3">
        <f>SUM(H2:H103)-B130</f>
        <v>14112</v>
      </c>
    </row>
    <row r="132">
      <c r="A132" s="77" t="s">
        <v>55</v>
      </c>
      <c r="B132" s="3">
        <f>SUM(M2:M103)</f>
        <v>11232</v>
      </c>
    </row>
    <row r="133">
      <c r="A133" s="77" t="s">
        <v>56</v>
      </c>
      <c r="B133" s="3">
        <f>B131/B132</f>
        <v>1.256410256</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1.82</v>
      </c>
      <c r="D2" s="1">
        <v>9.69</v>
      </c>
      <c r="E2" s="1">
        <v>7.87</v>
      </c>
      <c r="F2" s="1">
        <v>0.0</v>
      </c>
      <c r="G2" s="1">
        <v>7.87</v>
      </c>
      <c r="H2" s="1">
        <v>160.0</v>
      </c>
      <c r="I2" s="1">
        <v>20.33</v>
      </c>
      <c r="J2" s="1">
        <v>20.33</v>
      </c>
      <c r="K2" s="1" t="s">
        <v>43</v>
      </c>
      <c r="L2" s="1">
        <v>-160.0</v>
      </c>
      <c r="M2" s="1">
        <v>0.0</v>
      </c>
    </row>
    <row r="3">
      <c r="A3" s="1" t="s">
        <v>41</v>
      </c>
      <c r="B3" s="1" t="s">
        <v>42</v>
      </c>
      <c r="C3" s="1">
        <v>9.77</v>
      </c>
      <c r="D3" s="1">
        <v>18.53</v>
      </c>
      <c r="E3" s="1">
        <v>8.76</v>
      </c>
      <c r="F3" s="1">
        <v>0.0</v>
      </c>
      <c r="G3" s="1">
        <v>8.76</v>
      </c>
      <c r="H3" s="1">
        <v>160.0</v>
      </c>
      <c r="I3" s="1">
        <v>18.26</v>
      </c>
      <c r="J3" s="1">
        <v>18.26</v>
      </c>
      <c r="K3" s="1" t="s">
        <v>43</v>
      </c>
      <c r="L3" s="1">
        <v>-160.0</v>
      </c>
      <c r="M3" s="1">
        <v>0.0</v>
      </c>
    </row>
    <row r="4">
      <c r="A4" s="1" t="s">
        <v>41</v>
      </c>
      <c r="B4" s="1" t="s">
        <v>42</v>
      </c>
      <c r="C4" s="1">
        <v>18.63</v>
      </c>
      <c r="D4" s="1">
        <v>24.49</v>
      </c>
      <c r="E4" s="1">
        <v>5.87</v>
      </c>
      <c r="F4" s="1">
        <v>0.0</v>
      </c>
      <c r="G4" s="1">
        <v>5.87</v>
      </c>
      <c r="H4" s="1">
        <v>160.0</v>
      </c>
      <c r="I4" s="1">
        <v>27.27</v>
      </c>
      <c r="J4" s="1">
        <v>27.27</v>
      </c>
      <c r="K4" s="1" t="s">
        <v>43</v>
      </c>
      <c r="L4" s="1">
        <v>-160.0</v>
      </c>
      <c r="M4" s="1">
        <v>0.0</v>
      </c>
    </row>
    <row r="5">
      <c r="A5" s="1" t="s">
        <v>41</v>
      </c>
      <c r="B5" s="1" t="s">
        <v>42</v>
      </c>
      <c r="C5" s="1">
        <v>24.5</v>
      </c>
      <c r="D5" s="1">
        <v>26.78</v>
      </c>
      <c r="E5" s="1">
        <v>2.29</v>
      </c>
      <c r="F5" s="1">
        <v>0.0</v>
      </c>
      <c r="G5" s="1">
        <v>2.29</v>
      </c>
      <c r="H5" s="1">
        <v>168.0</v>
      </c>
      <c r="I5" s="1">
        <v>73.39</v>
      </c>
      <c r="J5" s="1">
        <v>73.43</v>
      </c>
      <c r="K5" s="1" t="s">
        <v>44</v>
      </c>
      <c r="L5" s="1">
        <v>84.0</v>
      </c>
      <c r="M5" s="1">
        <v>84.0</v>
      </c>
    </row>
    <row r="6">
      <c r="A6" s="1" t="s">
        <v>41</v>
      </c>
      <c r="B6" s="1" t="s">
        <v>42</v>
      </c>
      <c r="C6" s="1">
        <v>27.32</v>
      </c>
      <c r="D6" s="1">
        <v>30.04</v>
      </c>
      <c r="E6" s="1">
        <v>2.72</v>
      </c>
      <c r="F6" s="1">
        <v>0.0</v>
      </c>
      <c r="G6" s="1">
        <v>2.72</v>
      </c>
      <c r="H6" s="1">
        <v>168.0</v>
      </c>
      <c r="I6" s="1">
        <v>61.8</v>
      </c>
      <c r="J6" s="1">
        <v>61.83</v>
      </c>
      <c r="K6" s="1" t="s">
        <v>44</v>
      </c>
      <c r="L6" s="1">
        <v>84.0</v>
      </c>
      <c r="M6" s="1">
        <v>84.0</v>
      </c>
    </row>
    <row r="7">
      <c r="A7" s="1" t="s">
        <v>41</v>
      </c>
      <c r="B7" s="1" t="s">
        <v>42</v>
      </c>
      <c r="C7" s="1">
        <v>30.31</v>
      </c>
      <c r="D7" s="1">
        <v>34.09</v>
      </c>
      <c r="E7" s="1">
        <v>3.78</v>
      </c>
      <c r="F7" s="1">
        <v>0.0</v>
      </c>
      <c r="G7" s="1">
        <v>3.78</v>
      </c>
      <c r="H7" s="1">
        <v>168.0</v>
      </c>
      <c r="I7" s="1">
        <v>44.42</v>
      </c>
      <c r="J7" s="1">
        <v>44.43</v>
      </c>
      <c r="K7" s="1" t="s">
        <v>44</v>
      </c>
      <c r="L7" s="1">
        <v>84.0</v>
      </c>
      <c r="M7" s="1">
        <v>84.0</v>
      </c>
    </row>
    <row r="8">
      <c r="A8" s="1" t="s">
        <v>41</v>
      </c>
      <c r="B8" s="1" t="s">
        <v>42</v>
      </c>
      <c r="C8" s="1">
        <v>34.26</v>
      </c>
      <c r="D8" s="1">
        <v>37.52</v>
      </c>
      <c r="E8" s="1">
        <v>3.27</v>
      </c>
      <c r="F8" s="1">
        <v>0.0</v>
      </c>
      <c r="G8" s="1">
        <v>3.27</v>
      </c>
      <c r="H8" s="1">
        <v>168.0</v>
      </c>
      <c r="I8" s="1">
        <v>51.4</v>
      </c>
      <c r="J8" s="1">
        <v>51.42</v>
      </c>
      <c r="K8" s="1" t="s">
        <v>44</v>
      </c>
      <c r="L8" s="1">
        <v>84.0</v>
      </c>
      <c r="M8" s="1">
        <v>84.0</v>
      </c>
    </row>
    <row r="9">
      <c r="A9" s="1" t="s">
        <v>41</v>
      </c>
      <c r="B9" s="1" t="s">
        <v>42</v>
      </c>
      <c r="C9" s="1">
        <v>37.83</v>
      </c>
      <c r="D9" s="1">
        <v>40.22</v>
      </c>
      <c r="E9" s="1">
        <v>2.39</v>
      </c>
      <c r="F9" s="1">
        <v>0.0</v>
      </c>
      <c r="G9" s="1">
        <v>2.39</v>
      </c>
      <c r="H9" s="1">
        <v>168.0</v>
      </c>
      <c r="I9" s="1">
        <v>70.29</v>
      </c>
      <c r="J9" s="1">
        <v>70.33</v>
      </c>
      <c r="K9" s="1" t="s">
        <v>44</v>
      </c>
      <c r="L9" s="1">
        <v>84.0</v>
      </c>
      <c r="M9" s="1">
        <v>84.0</v>
      </c>
    </row>
    <row r="10">
      <c r="A10" s="1" t="s">
        <v>41</v>
      </c>
      <c r="B10" s="1" t="s">
        <v>42</v>
      </c>
      <c r="C10" s="1">
        <v>40.37</v>
      </c>
      <c r="D10" s="1">
        <v>43.26</v>
      </c>
      <c r="E10" s="1">
        <v>2.89</v>
      </c>
      <c r="F10" s="1">
        <v>0.0</v>
      </c>
      <c r="G10" s="1">
        <v>2.89</v>
      </c>
      <c r="H10" s="1">
        <v>168.0</v>
      </c>
      <c r="I10" s="1">
        <v>58.15</v>
      </c>
      <c r="J10" s="1">
        <v>58.18</v>
      </c>
      <c r="K10" s="1" t="s">
        <v>57</v>
      </c>
      <c r="L10" s="1">
        <v>60.0</v>
      </c>
      <c r="M10" s="1">
        <v>108.0</v>
      </c>
    </row>
    <row r="11">
      <c r="A11" s="1" t="s">
        <v>41</v>
      </c>
      <c r="B11" s="1" t="s">
        <v>42</v>
      </c>
      <c r="C11" s="1">
        <v>43.49</v>
      </c>
      <c r="D11" s="1">
        <v>47.91</v>
      </c>
      <c r="E11" s="1">
        <v>4.42</v>
      </c>
      <c r="F11" s="1">
        <v>0.0</v>
      </c>
      <c r="G11" s="1">
        <v>4.42</v>
      </c>
      <c r="H11" s="1">
        <v>168.0</v>
      </c>
      <c r="I11" s="1">
        <v>37.97</v>
      </c>
      <c r="J11" s="1">
        <v>37.99</v>
      </c>
      <c r="K11" s="1" t="s">
        <v>59</v>
      </c>
      <c r="L11" s="1">
        <v>0.0</v>
      </c>
      <c r="M11" s="1">
        <v>168.0</v>
      </c>
    </row>
    <row r="12">
      <c r="A12" s="1" t="s">
        <v>41</v>
      </c>
      <c r="B12" s="1" t="s">
        <v>42</v>
      </c>
      <c r="C12" s="1">
        <v>48.26</v>
      </c>
      <c r="D12" s="1">
        <v>53.22</v>
      </c>
      <c r="E12" s="1">
        <v>4.96</v>
      </c>
      <c r="F12" s="1">
        <v>0.0</v>
      </c>
      <c r="G12" s="1">
        <v>4.96</v>
      </c>
      <c r="H12" s="1">
        <v>168.0</v>
      </c>
      <c r="I12" s="1">
        <v>33.86</v>
      </c>
      <c r="J12" s="1">
        <v>33.87</v>
      </c>
      <c r="K12" s="1" t="s">
        <v>59</v>
      </c>
      <c r="L12" s="1">
        <v>0.0</v>
      </c>
      <c r="M12" s="1">
        <v>168.0</v>
      </c>
    </row>
    <row r="13">
      <c r="A13" s="1" t="s">
        <v>41</v>
      </c>
      <c r="B13" s="1" t="s">
        <v>42</v>
      </c>
      <c r="C13" s="1">
        <v>53.45</v>
      </c>
      <c r="D13" s="1">
        <v>60.6</v>
      </c>
      <c r="E13" s="1">
        <v>7.14</v>
      </c>
      <c r="F13" s="1">
        <v>0.0</v>
      </c>
      <c r="G13" s="1">
        <v>7.14</v>
      </c>
      <c r="H13" s="1">
        <v>168.0</v>
      </c>
      <c r="I13" s="1">
        <v>23.52</v>
      </c>
      <c r="J13" s="1">
        <v>23.53</v>
      </c>
      <c r="K13" s="1" t="s">
        <v>59</v>
      </c>
      <c r="L13" s="1">
        <v>0.0</v>
      </c>
      <c r="M13" s="1">
        <v>168.0</v>
      </c>
    </row>
    <row r="14">
      <c r="A14" s="1" t="s">
        <v>41</v>
      </c>
      <c r="B14" s="1" t="s">
        <v>42</v>
      </c>
      <c r="C14" s="1">
        <v>60.79</v>
      </c>
      <c r="D14" s="1">
        <v>65.9</v>
      </c>
      <c r="E14" s="1">
        <v>5.11</v>
      </c>
      <c r="F14" s="1">
        <v>0.0</v>
      </c>
      <c r="G14" s="1">
        <v>5.1</v>
      </c>
      <c r="H14" s="1">
        <v>168.0</v>
      </c>
      <c r="I14" s="1">
        <v>32.9</v>
      </c>
      <c r="J14" s="1">
        <v>32.92</v>
      </c>
      <c r="K14" s="1" t="s">
        <v>59</v>
      </c>
      <c r="L14" s="1">
        <v>0.0</v>
      </c>
      <c r="M14" s="1">
        <v>168.0</v>
      </c>
    </row>
    <row r="15">
      <c r="A15" s="1" t="s">
        <v>41</v>
      </c>
      <c r="B15" s="1" t="s">
        <v>42</v>
      </c>
      <c r="C15" s="1">
        <v>66.14</v>
      </c>
      <c r="D15" s="1">
        <v>73.13</v>
      </c>
      <c r="E15" s="1">
        <v>6.99</v>
      </c>
      <c r="F15" s="1">
        <v>0.0</v>
      </c>
      <c r="G15" s="1">
        <v>6.99</v>
      </c>
      <c r="H15" s="1">
        <v>160.0</v>
      </c>
      <c r="I15" s="1">
        <v>22.91</v>
      </c>
      <c r="J15" s="1">
        <v>22.91</v>
      </c>
      <c r="K15" s="1" t="s">
        <v>43</v>
      </c>
      <c r="L15" s="1">
        <v>-160.0</v>
      </c>
      <c r="M15" s="1">
        <v>0.0</v>
      </c>
    </row>
    <row r="16">
      <c r="A16" s="1" t="s">
        <v>41</v>
      </c>
      <c r="B16" s="1" t="s">
        <v>42</v>
      </c>
      <c r="C16" s="1">
        <v>73.29</v>
      </c>
      <c r="D16" s="1">
        <v>81.43</v>
      </c>
      <c r="E16" s="1">
        <v>8.13</v>
      </c>
      <c r="F16" s="1">
        <v>0.0</v>
      </c>
      <c r="G16" s="1">
        <v>8.13</v>
      </c>
      <c r="H16" s="1">
        <v>160.0</v>
      </c>
      <c r="I16" s="1">
        <v>19.67</v>
      </c>
      <c r="J16" s="1">
        <v>19.67</v>
      </c>
      <c r="K16" s="1" t="s">
        <v>43</v>
      </c>
      <c r="L16" s="1">
        <v>-160.0</v>
      </c>
      <c r="M16" s="1">
        <v>0.0</v>
      </c>
    </row>
    <row r="17">
      <c r="A17" s="1" t="s">
        <v>41</v>
      </c>
      <c r="B17" s="1" t="s">
        <v>42</v>
      </c>
      <c r="C17" s="1">
        <v>81.54</v>
      </c>
      <c r="D17" s="1">
        <v>89.24</v>
      </c>
      <c r="E17" s="1">
        <v>7.7</v>
      </c>
      <c r="F17" s="1">
        <v>0.0</v>
      </c>
      <c r="G17" s="1">
        <v>7.7</v>
      </c>
      <c r="H17" s="1">
        <v>160.0</v>
      </c>
      <c r="I17" s="1">
        <v>20.78</v>
      </c>
      <c r="J17" s="1">
        <v>20.78</v>
      </c>
      <c r="K17" s="1" t="s">
        <v>43</v>
      </c>
      <c r="L17" s="1">
        <v>-160.0</v>
      </c>
      <c r="M17" s="1">
        <v>0.0</v>
      </c>
    </row>
    <row r="18">
      <c r="A18" s="1" t="s">
        <v>41</v>
      </c>
      <c r="B18" s="1" t="s">
        <v>42</v>
      </c>
      <c r="C18" s="1">
        <v>89.25</v>
      </c>
      <c r="D18" s="1">
        <v>92.05</v>
      </c>
      <c r="E18" s="1">
        <v>2.8</v>
      </c>
      <c r="F18" s="1">
        <v>0.0</v>
      </c>
      <c r="G18" s="1">
        <v>2.8</v>
      </c>
      <c r="H18" s="1">
        <v>168.0</v>
      </c>
      <c r="I18" s="1">
        <v>59.92</v>
      </c>
      <c r="J18" s="1">
        <v>59.94</v>
      </c>
      <c r="K18" s="1" t="s">
        <v>44</v>
      </c>
      <c r="L18" s="1">
        <v>84.0</v>
      </c>
      <c r="M18" s="1">
        <v>84.0</v>
      </c>
    </row>
    <row r="19">
      <c r="A19" s="1" t="s">
        <v>41</v>
      </c>
      <c r="B19" s="1" t="s">
        <v>42</v>
      </c>
      <c r="C19" s="1">
        <v>92.22</v>
      </c>
      <c r="D19" s="1">
        <v>94.64</v>
      </c>
      <c r="E19" s="1">
        <v>2.42</v>
      </c>
      <c r="F19" s="1">
        <v>0.0</v>
      </c>
      <c r="G19" s="1">
        <v>2.42</v>
      </c>
      <c r="H19" s="1">
        <v>168.0</v>
      </c>
      <c r="I19" s="1">
        <v>69.4</v>
      </c>
      <c r="J19" s="1">
        <v>69.43</v>
      </c>
      <c r="K19" s="1" t="s">
        <v>44</v>
      </c>
      <c r="L19" s="1">
        <v>84.0</v>
      </c>
      <c r="M19" s="1">
        <v>84.0</v>
      </c>
    </row>
    <row r="20">
      <c r="A20" s="1" t="s">
        <v>41</v>
      </c>
      <c r="B20" s="1" t="s">
        <v>42</v>
      </c>
      <c r="C20" s="1">
        <v>94.9</v>
      </c>
      <c r="D20" s="1">
        <v>97.97</v>
      </c>
      <c r="E20" s="1">
        <v>3.08</v>
      </c>
      <c r="F20" s="1">
        <v>0.0</v>
      </c>
      <c r="G20" s="1">
        <v>3.07</v>
      </c>
      <c r="H20" s="1">
        <v>168.0</v>
      </c>
      <c r="I20" s="1">
        <v>54.61</v>
      </c>
      <c r="J20" s="1">
        <v>54.64</v>
      </c>
      <c r="K20" s="1" t="s">
        <v>44</v>
      </c>
      <c r="L20" s="1">
        <v>84.0</v>
      </c>
      <c r="M20" s="1">
        <v>84.0</v>
      </c>
    </row>
    <row r="21">
      <c r="A21" s="1" t="s">
        <v>41</v>
      </c>
      <c r="B21" s="1" t="s">
        <v>42</v>
      </c>
      <c r="C21" s="1">
        <v>98.21</v>
      </c>
      <c r="D21" s="1">
        <v>101.53</v>
      </c>
      <c r="E21" s="1">
        <v>3.32</v>
      </c>
      <c r="F21" s="1">
        <v>0.0</v>
      </c>
      <c r="G21" s="1">
        <v>3.32</v>
      </c>
      <c r="H21" s="1">
        <v>168.0</v>
      </c>
      <c r="I21" s="1">
        <v>50.6</v>
      </c>
      <c r="J21" s="1">
        <v>50.62</v>
      </c>
      <c r="K21" s="1" t="s">
        <v>44</v>
      </c>
      <c r="L21" s="1">
        <v>84.0</v>
      </c>
      <c r="M21" s="1">
        <v>84.0</v>
      </c>
    </row>
    <row r="22">
      <c r="A22" s="1" t="s">
        <v>41</v>
      </c>
      <c r="B22" s="1" t="s">
        <v>42</v>
      </c>
      <c r="C22" s="1">
        <v>101.84</v>
      </c>
      <c r="D22" s="1">
        <v>104.57</v>
      </c>
      <c r="E22" s="1">
        <v>2.73</v>
      </c>
      <c r="F22" s="1">
        <v>0.0</v>
      </c>
      <c r="G22" s="1">
        <v>2.73</v>
      </c>
      <c r="H22" s="1">
        <v>168.0</v>
      </c>
      <c r="I22" s="1">
        <v>61.56</v>
      </c>
      <c r="J22" s="1">
        <v>61.59</v>
      </c>
      <c r="K22" s="1" t="s">
        <v>44</v>
      </c>
      <c r="L22" s="1">
        <v>84.0</v>
      </c>
      <c r="M22" s="1">
        <v>84.0</v>
      </c>
    </row>
    <row r="23">
      <c r="A23" s="1" t="s">
        <v>41</v>
      </c>
      <c r="B23" s="1" t="s">
        <v>42</v>
      </c>
      <c r="C23" s="1">
        <v>104.79</v>
      </c>
      <c r="D23" s="1">
        <v>108.42</v>
      </c>
      <c r="E23" s="1">
        <v>3.64</v>
      </c>
      <c r="F23" s="1">
        <v>0.0</v>
      </c>
      <c r="G23" s="1">
        <v>3.64</v>
      </c>
      <c r="H23" s="1">
        <v>168.0</v>
      </c>
      <c r="I23" s="1">
        <v>46.2</v>
      </c>
      <c r="J23" s="1">
        <v>46.22</v>
      </c>
      <c r="K23" s="1" t="s">
        <v>57</v>
      </c>
      <c r="L23" s="1">
        <v>60.0</v>
      </c>
      <c r="M23" s="1">
        <v>108.0</v>
      </c>
    </row>
    <row r="24">
      <c r="A24" s="1" t="s">
        <v>41</v>
      </c>
      <c r="B24" s="1" t="s">
        <v>42</v>
      </c>
      <c r="C24" s="1">
        <v>108.56</v>
      </c>
      <c r="D24" s="1">
        <v>113.64</v>
      </c>
      <c r="E24" s="1">
        <v>5.08</v>
      </c>
      <c r="F24" s="1">
        <v>0.0</v>
      </c>
      <c r="G24" s="1">
        <v>5.08</v>
      </c>
      <c r="H24" s="1">
        <v>168.0</v>
      </c>
      <c r="I24" s="1">
        <v>33.06</v>
      </c>
      <c r="J24" s="1">
        <v>33.07</v>
      </c>
      <c r="K24" s="1" t="s">
        <v>59</v>
      </c>
      <c r="L24" s="1">
        <v>0.0</v>
      </c>
      <c r="M24" s="1">
        <v>168.0</v>
      </c>
    </row>
    <row r="25">
      <c r="A25" s="1" t="s">
        <v>41</v>
      </c>
      <c r="B25" s="1" t="s">
        <v>42</v>
      </c>
      <c r="C25" s="1">
        <v>113.88</v>
      </c>
      <c r="D25" s="1">
        <v>118.34</v>
      </c>
      <c r="E25" s="1">
        <v>4.46</v>
      </c>
      <c r="F25" s="1">
        <v>0.0</v>
      </c>
      <c r="G25" s="1">
        <v>4.46</v>
      </c>
      <c r="H25" s="1">
        <v>168.0</v>
      </c>
      <c r="I25" s="1">
        <v>37.68</v>
      </c>
      <c r="J25" s="1">
        <v>37.7</v>
      </c>
      <c r="K25" s="1" t="s">
        <v>59</v>
      </c>
      <c r="L25" s="1">
        <v>0.0</v>
      </c>
      <c r="M25" s="1">
        <v>168.0</v>
      </c>
    </row>
    <row r="26">
      <c r="A26" s="1" t="s">
        <v>41</v>
      </c>
      <c r="B26" s="1" t="s">
        <v>42</v>
      </c>
      <c r="C26" s="1">
        <v>118.48</v>
      </c>
      <c r="D26" s="1">
        <v>123.89</v>
      </c>
      <c r="E26" s="1">
        <v>5.4</v>
      </c>
      <c r="F26" s="1">
        <v>0.0</v>
      </c>
      <c r="G26" s="1">
        <v>5.4</v>
      </c>
      <c r="H26" s="1">
        <v>168.0</v>
      </c>
      <c r="I26" s="1">
        <v>31.11</v>
      </c>
      <c r="J26" s="1">
        <v>31.12</v>
      </c>
      <c r="K26" s="1" t="s">
        <v>59</v>
      </c>
      <c r="L26" s="1">
        <v>0.0</v>
      </c>
      <c r="M26" s="1">
        <v>168.0</v>
      </c>
    </row>
    <row r="27">
      <c r="A27" s="1" t="s">
        <v>41</v>
      </c>
      <c r="B27" s="1" t="s">
        <v>42</v>
      </c>
      <c r="C27" s="1">
        <v>124.07</v>
      </c>
      <c r="D27" s="1">
        <v>130.08</v>
      </c>
      <c r="E27" s="1">
        <v>6.02</v>
      </c>
      <c r="F27" s="1">
        <v>0.0</v>
      </c>
      <c r="G27" s="1">
        <v>6.01</v>
      </c>
      <c r="H27" s="1">
        <v>168.0</v>
      </c>
      <c r="I27" s="1">
        <v>27.93</v>
      </c>
      <c r="J27" s="1">
        <v>27.94</v>
      </c>
      <c r="K27" s="1" t="s">
        <v>59</v>
      </c>
      <c r="L27" s="1">
        <v>0.0</v>
      </c>
      <c r="M27" s="1">
        <v>168.0</v>
      </c>
    </row>
    <row r="28">
      <c r="A28" s="1" t="s">
        <v>41</v>
      </c>
      <c r="B28" s="1" t="s">
        <v>42</v>
      </c>
      <c r="C28" s="1">
        <v>130.31</v>
      </c>
      <c r="D28" s="1">
        <v>137.3</v>
      </c>
      <c r="E28" s="1">
        <v>6.99</v>
      </c>
      <c r="F28" s="1">
        <v>0.0</v>
      </c>
      <c r="G28" s="1">
        <v>6.99</v>
      </c>
      <c r="H28" s="1">
        <v>160.0</v>
      </c>
      <c r="I28" s="1">
        <v>22.89</v>
      </c>
      <c r="J28" s="1">
        <v>22.89</v>
      </c>
      <c r="K28" s="1" t="s">
        <v>43</v>
      </c>
      <c r="L28" s="1">
        <v>-160.0</v>
      </c>
      <c r="M28" s="1">
        <v>0.0</v>
      </c>
    </row>
    <row r="29">
      <c r="A29" s="1" t="s">
        <v>41</v>
      </c>
      <c r="B29" s="1" t="s">
        <v>42</v>
      </c>
      <c r="C29" s="1">
        <v>137.32</v>
      </c>
      <c r="D29" s="1">
        <v>145.07</v>
      </c>
      <c r="E29" s="1">
        <v>7.75</v>
      </c>
      <c r="F29" s="1">
        <v>0.0</v>
      </c>
      <c r="G29" s="1">
        <v>7.75</v>
      </c>
      <c r="H29" s="1">
        <v>160.0</v>
      </c>
      <c r="I29" s="1">
        <v>20.65</v>
      </c>
      <c r="J29" s="1">
        <v>20.65</v>
      </c>
      <c r="K29" s="1" t="s">
        <v>43</v>
      </c>
      <c r="L29" s="1">
        <v>-160.0</v>
      </c>
      <c r="M29" s="1">
        <v>0.0</v>
      </c>
    </row>
    <row r="30">
      <c r="A30" s="1" t="s">
        <v>41</v>
      </c>
      <c r="B30" s="1" t="s">
        <v>42</v>
      </c>
      <c r="C30" s="1">
        <v>145.22</v>
      </c>
      <c r="D30" s="1">
        <v>151.05</v>
      </c>
      <c r="E30" s="1">
        <v>5.84</v>
      </c>
      <c r="F30" s="1">
        <v>0.0</v>
      </c>
      <c r="G30" s="1">
        <v>5.84</v>
      </c>
      <c r="H30" s="1">
        <v>160.0</v>
      </c>
      <c r="I30" s="1">
        <v>27.41</v>
      </c>
      <c r="J30" s="1">
        <v>27.41</v>
      </c>
      <c r="K30" s="1" t="s">
        <v>43</v>
      </c>
      <c r="L30" s="1">
        <v>-160.0</v>
      </c>
      <c r="M30" s="1">
        <v>0.0</v>
      </c>
    </row>
    <row r="31">
      <c r="A31" s="1" t="s">
        <v>41</v>
      </c>
      <c r="B31" s="1" t="s">
        <v>42</v>
      </c>
      <c r="C31" s="1">
        <v>151.08</v>
      </c>
      <c r="D31" s="1">
        <v>153.11</v>
      </c>
      <c r="E31" s="1">
        <v>2.03</v>
      </c>
      <c r="F31" s="1">
        <v>0.0</v>
      </c>
      <c r="G31" s="1">
        <v>2.03</v>
      </c>
      <c r="H31" s="1">
        <v>168.0</v>
      </c>
      <c r="I31" s="1">
        <v>82.65</v>
      </c>
      <c r="J31" s="1">
        <v>82.7</v>
      </c>
      <c r="K31" s="1" t="s">
        <v>44</v>
      </c>
      <c r="L31" s="1">
        <v>84.0</v>
      </c>
      <c r="M31" s="1">
        <v>84.0</v>
      </c>
    </row>
    <row r="32">
      <c r="A32" s="1" t="s">
        <v>41</v>
      </c>
      <c r="B32" s="1" t="s">
        <v>42</v>
      </c>
      <c r="C32" s="1">
        <v>153.73</v>
      </c>
      <c r="D32" s="1">
        <v>156.37</v>
      </c>
      <c r="E32" s="1">
        <v>2.64</v>
      </c>
      <c r="F32" s="1">
        <v>0.0</v>
      </c>
      <c r="G32" s="1">
        <v>2.63</v>
      </c>
      <c r="H32" s="1">
        <v>168.0</v>
      </c>
      <c r="I32" s="1">
        <v>63.74</v>
      </c>
      <c r="J32" s="1">
        <v>63.78</v>
      </c>
      <c r="K32" s="1" t="s">
        <v>44</v>
      </c>
      <c r="L32" s="1">
        <v>84.0</v>
      </c>
      <c r="M32" s="1">
        <v>84.0</v>
      </c>
    </row>
    <row r="33">
      <c r="A33" s="1" t="s">
        <v>41</v>
      </c>
      <c r="B33" s="1" t="s">
        <v>42</v>
      </c>
      <c r="C33" s="1">
        <v>156.49</v>
      </c>
      <c r="D33" s="1">
        <v>159.17</v>
      </c>
      <c r="E33" s="1">
        <v>2.67</v>
      </c>
      <c r="F33" s="1">
        <v>0.0</v>
      </c>
      <c r="G33" s="1">
        <v>2.67</v>
      </c>
      <c r="H33" s="1">
        <v>168.0</v>
      </c>
      <c r="I33" s="1">
        <v>62.82</v>
      </c>
      <c r="J33" s="1">
        <v>62.84</v>
      </c>
      <c r="K33" s="1" t="s">
        <v>44</v>
      </c>
      <c r="L33" s="1">
        <v>84.0</v>
      </c>
      <c r="M33" s="1">
        <v>84.0</v>
      </c>
    </row>
    <row r="34">
      <c r="A34" s="1" t="s">
        <v>41</v>
      </c>
      <c r="B34" s="1" t="s">
        <v>42</v>
      </c>
      <c r="C34" s="1">
        <v>159.4</v>
      </c>
      <c r="D34" s="1">
        <v>161.98</v>
      </c>
      <c r="E34" s="1">
        <v>2.58</v>
      </c>
      <c r="F34" s="1">
        <v>0.0</v>
      </c>
      <c r="G34" s="1">
        <v>2.58</v>
      </c>
      <c r="H34" s="1">
        <v>168.0</v>
      </c>
      <c r="I34" s="1">
        <v>65.09</v>
      </c>
      <c r="J34" s="1">
        <v>65.12</v>
      </c>
      <c r="K34" s="1" t="s">
        <v>44</v>
      </c>
      <c r="L34" s="1">
        <v>84.0</v>
      </c>
      <c r="M34" s="1">
        <v>84.0</v>
      </c>
    </row>
    <row r="35">
      <c r="A35" s="1" t="s">
        <v>41</v>
      </c>
      <c r="B35" s="1" t="s">
        <v>42</v>
      </c>
      <c r="C35" s="1">
        <v>162.34</v>
      </c>
      <c r="D35" s="1">
        <v>165.11</v>
      </c>
      <c r="E35" s="1">
        <v>2.77</v>
      </c>
      <c r="F35" s="1">
        <v>0.0</v>
      </c>
      <c r="G35" s="1">
        <v>2.77</v>
      </c>
      <c r="H35" s="1">
        <v>168.0</v>
      </c>
      <c r="I35" s="1">
        <v>60.71</v>
      </c>
      <c r="J35" s="1">
        <v>60.74</v>
      </c>
      <c r="K35" s="1" t="s">
        <v>44</v>
      </c>
      <c r="L35" s="1">
        <v>84.0</v>
      </c>
      <c r="M35" s="1">
        <v>84.0</v>
      </c>
    </row>
    <row r="36">
      <c r="A36" s="1" t="s">
        <v>41</v>
      </c>
      <c r="B36" s="1" t="s">
        <v>42</v>
      </c>
      <c r="C36" s="1">
        <v>165.42</v>
      </c>
      <c r="D36" s="1">
        <v>168.25</v>
      </c>
      <c r="E36" s="1">
        <v>2.83</v>
      </c>
      <c r="F36" s="1">
        <v>0.0</v>
      </c>
      <c r="G36" s="1">
        <v>2.82</v>
      </c>
      <c r="H36" s="1">
        <v>168.0</v>
      </c>
      <c r="I36" s="1">
        <v>59.44</v>
      </c>
      <c r="J36" s="1">
        <v>59.47</v>
      </c>
      <c r="K36" s="1" t="s">
        <v>57</v>
      </c>
      <c r="L36" s="1">
        <v>60.0</v>
      </c>
      <c r="M36" s="1">
        <v>108.0</v>
      </c>
    </row>
    <row r="37">
      <c r="A37" s="1" t="s">
        <v>41</v>
      </c>
      <c r="B37" s="1" t="s">
        <v>42</v>
      </c>
      <c r="C37" s="1">
        <v>168.55</v>
      </c>
      <c r="D37" s="1">
        <v>172.65</v>
      </c>
      <c r="E37" s="1">
        <v>4.1</v>
      </c>
      <c r="F37" s="1">
        <v>0.0</v>
      </c>
      <c r="G37" s="1">
        <v>4.1</v>
      </c>
      <c r="H37" s="1">
        <v>168.0</v>
      </c>
      <c r="I37" s="1">
        <v>40.99</v>
      </c>
      <c r="J37" s="1">
        <v>41.01</v>
      </c>
      <c r="K37" s="1" t="s">
        <v>59</v>
      </c>
      <c r="L37" s="1">
        <v>0.0</v>
      </c>
      <c r="M37" s="1">
        <v>168.0</v>
      </c>
    </row>
    <row r="38">
      <c r="A38" s="1" t="s">
        <v>41</v>
      </c>
      <c r="B38" s="1" t="s">
        <v>42</v>
      </c>
      <c r="C38" s="1">
        <v>172.93</v>
      </c>
      <c r="D38" s="1">
        <v>176.77</v>
      </c>
      <c r="E38" s="1">
        <v>3.85</v>
      </c>
      <c r="F38" s="1">
        <v>0.0</v>
      </c>
      <c r="G38" s="1">
        <v>3.84</v>
      </c>
      <c r="H38" s="1">
        <v>168.0</v>
      </c>
      <c r="I38" s="1">
        <v>43.68</v>
      </c>
      <c r="J38" s="1">
        <v>43.71</v>
      </c>
      <c r="K38" s="1" t="s">
        <v>59</v>
      </c>
      <c r="L38" s="1">
        <v>0.0</v>
      </c>
      <c r="M38" s="1">
        <v>168.0</v>
      </c>
    </row>
    <row r="39">
      <c r="A39" s="1" t="s">
        <v>41</v>
      </c>
      <c r="B39" s="1" t="s">
        <v>42</v>
      </c>
      <c r="C39" s="1">
        <v>177.01</v>
      </c>
      <c r="D39" s="1">
        <v>180.97</v>
      </c>
      <c r="E39" s="1">
        <v>3.95</v>
      </c>
      <c r="F39" s="1">
        <v>0.0</v>
      </c>
      <c r="G39" s="1">
        <v>3.95</v>
      </c>
      <c r="H39" s="1">
        <v>168.0</v>
      </c>
      <c r="I39" s="1">
        <v>42.49</v>
      </c>
      <c r="J39" s="1">
        <v>42.51</v>
      </c>
      <c r="K39" s="1" t="s">
        <v>59</v>
      </c>
      <c r="L39" s="1">
        <v>0.0</v>
      </c>
      <c r="M39" s="1">
        <v>168.0</v>
      </c>
    </row>
    <row r="40">
      <c r="A40" s="1" t="s">
        <v>41</v>
      </c>
      <c r="B40" s="1" t="s">
        <v>42</v>
      </c>
      <c r="C40" s="1">
        <v>181.19</v>
      </c>
      <c r="D40" s="1">
        <v>185.15</v>
      </c>
      <c r="E40" s="1">
        <v>3.96</v>
      </c>
      <c r="F40" s="1">
        <v>0.0</v>
      </c>
      <c r="G40" s="1">
        <v>3.96</v>
      </c>
      <c r="H40" s="1">
        <v>168.0</v>
      </c>
      <c r="I40" s="1">
        <v>42.43</v>
      </c>
      <c r="J40" s="1">
        <v>42.46</v>
      </c>
      <c r="K40" s="1" t="s">
        <v>59</v>
      </c>
      <c r="L40" s="1">
        <v>0.0</v>
      </c>
      <c r="M40" s="1">
        <v>168.0</v>
      </c>
    </row>
    <row r="41">
      <c r="A41" s="1" t="s">
        <v>41</v>
      </c>
      <c r="B41" s="1" t="s">
        <v>42</v>
      </c>
      <c r="C41" s="1">
        <v>185.75</v>
      </c>
      <c r="D41" s="1">
        <v>191.86</v>
      </c>
      <c r="E41" s="1">
        <v>6.11</v>
      </c>
      <c r="F41" s="1">
        <v>0.0</v>
      </c>
      <c r="G41" s="1">
        <v>6.11</v>
      </c>
      <c r="H41" s="1">
        <v>160.0</v>
      </c>
      <c r="I41" s="1">
        <v>26.19</v>
      </c>
      <c r="J41" s="1">
        <v>26.19</v>
      </c>
      <c r="K41" s="1" t="s">
        <v>43</v>
      </c>
      <c r="L41" s="1">
        <v>-160.0</v>
      </c>
      <c r="M41" s="1">
        <v>0.0</v>
      </c>
    </row>
    <row r="42">
      <c r="A42" s="1" t="s">
        <v>41</v>
      </c>
      <c r="B42" s="1" t="s">
        <v>42</v>
      </c>
      <c r="C42" s="1">
        <v>191.96</v>
      </c>
      <c r="D42" s="1">
        <v>198.3</v>
      </c>
      <c r="E42" s="1">
        <v>6.35</v>
      </c>
      <c r="F42" s="1">
        <v>0.0</v>
      </c>
      <c r="G42" s="1">
        <v>6.35</v>
      </c>
      <c r="H42" s="1">
        <v>160.0</v>
      </c>
      <c r="I42" s="1">
        <v>25.2</v>
      </c>
      <c r="J42" s="1">
        <v>25.2</v>
      </c>
      <c r="K42" s="1" t="s">
        <v>43</v>
      </c>
      <c r="L42" s="1">
        <v>-160.0</v>
      </c>
      <c r="M42" s="1">
        <v>0.0</v>
      </c>
    </row>
    <row r="43">
      <c r="A43" s="1" t="s">
        <v>41</v>
      </c>
      <c r="B43" s="1" t="s">
        <v>42</v>
      </c>
      <c r="C43" s="1">
        <v>198.31</v>
      </c>
      <c r="D43" s="1">
        <v>204.43</v>
      </c>
      <c r="E43" s="1">
        <v>6.12</v>
      </c>
      <c r="F43" s="1">
        <v>0.0</v>
      </c>
      <c r="G43" s="1">
        <v>6.12</v>
      </c>
      <c r="H43" s="1">
        <v>160.0</v>
      </c>
      <c r="I43" s="1">
        <v>26.13</v>
      </c>
      <c r="J43" s="1">
        <v>26.13</v>
      </c>
      <c r="K43" s="1" t="s">
        <v>43</v>
      </c>
      <c r="L43" s="1">
        <v>-160.0</v>
      </c>
      <c r="M43" s="1">
        <v>0.0</v>
      </c>
    </row>
    <row r="44">
      <c r="A44" s="1" t="s">
        <v>41</v>
      </c>
      <c r="B44" s="1" t="s">
        <v>42</v>
      </c>
      <c r="C44" s="1">
        <v>204.53</v>
      </c>
      <c r="D44" s="1">
        <v>207.22</v>
      </c>
      <c r="E44" s="1">
        <v>2.68</v>
      </c>
      <c r="F44" s="1">
        <v>0.0</v>
      </c>
      <c r="G44" s="1">
        <v>2.68</v>
      </c>
      <c r="H44" s="1">
        <v>168.0</v>
      </c>
      <c r="I44" s="1">
        <v>62.59</v>
      </c>
      <c r="J44" s="1">
        <v>62.62</v>
      </c>
      <c r="K44" s="1" t="s">
        <v>44</v>
      </c>
      <c r="L44" s="1">
        <v>84.0</v>
      </c>
      <c r="M44" s="1">
        <v>84.0</v>
      </c>
    </row>
    <row r="45">
      <c r="A45" s="1" t="s">
        <v>41</v>
      </c>
      <c r="B45" s="1" t="s">
        <v>42</v>
      </c>
      <c r="C45" s="1">
        <v>207.41</v>
      </c>
      <c r="D45" s="1">
        <v>210.23</v>
      </c>
      <c r="E45" s="1">
        <v>2.82</v>
      </c>
      <c r="F45" s="1">
        <v>0.0</v>
      </c>
      <c r="G45" s="1">
        <v>2.82</v>
      </c>
      <c r="H45" s="1">
        <v>168.0</v>
      </c>
      <c r="I45" s="1">
        <v>59.63</v>
      </c>
      <c r="J45" s="1">
        <v>59.66</v>
      </c>
      <c r="K45" s="1" t="s">
        <v>44</v>
      </c>
      <c r="L45" s="1">
        <v>84.0</v>
      </c>
      <c r="M45" s="1">
        <v>84.0</v>
      </c>
    </row>
    <row r="46">
      <c r="A46" s="1" t="s">
        <v>41</v>
      </c>
      <c r="B46" s="1" t="s">
        <v>42</v>
      </c>
      <c r="C46" s="1">
        <v>210.43</v>
      </c>
      <c r="D46" s="1">
        <v>212.53</v>
      </c>
      <c r="E46" s="1">
        <v>2.1</v>
      </c>
      <c r="F46" s="1">
        <v>0.0</v>
      </c>
      <c r="G46" s="1">
        <v>2.1</v>
      </c>
      <c r="H46" s="1">
        <v>168.0</v>
      </c>
      <c r="I46" s="1">
        <v>79.93</v>
      </c>
      <c r="J46" s="1">
        <v>79.98</v>
      </c>
      <c r="K46" s="1" t="s">
        <v>44</v>
      </c>
      <c r="L46" s="1">
        <v>84.0</v>
      </c>
      <c r="M46" s="1">
        <v>84.0</v>
      </c>
    </row>
    <row r="47">
      <c r="A47" s="1" t="s">
        <v>41</v>
      </c>
      <c r="B47" s="1" t="s">
        <v>42</v>
      </c>
      <c r="C47" s="1">
        <v>212.64</v>
      </c>
      <c r="D47" s="1">
        <v>215.96</v>
      </c>
      <c r="E47" s="1">
        <v>3.32</v>
      </c>
      <c r="F47" s="1">
        <v>0.0</v>
      </c>
      <c r="G47" s="1">
        <v>3.32</v>
      </c>
      <c r="H47" s="1">
        <v>168.0</v>
      </c>
      <c r="I47" s="1">
        <v>50.59</v>
      </c>
      <c r="J47" s="1">
        <v>50.6</v>
      </c>
      <c r="K47" s="1" t="s">
        <v>44</v>
      </c>
      <c r="L47" s="1">
        <v>84.0</v>
      </c>
      <c r="M47" s="1">
        <v>84.0</v>
      </c>
    </row>
    <row r="48">
      <c r="A48" s="1" t="s">
        <v>41</v>
      </c>
      <c r="B48" s="1" t="s">
        <v>42</v>
      </c>
      <c r="C48" s="1">
        <v>216.7</v>
      </c>
      <c r="D48" s="1">
        <v>219.53</v>
      </c>
      <c r="E48" s="1">
        <v>2.83</v>
      </c>
      <c r="F48" s="1">
        <v>0.0</v>
      </c>
      <c r="G48" s="1">
        <v>2.83</v>
      </c>
      <c r="H48" s="1">
        <v>168.0</v>
      </c>
      <c r="I48" s="1">
        <v>59.29</v>
      </c>
      <c r="J48" s="1">
        <v>59.31</v>
      </c>
      <c r="K48" s="1" t="s">
        <v>44</v>
      </c>
      <c r="L48" s="1">
        <v>84.0</v>
      </c>
      <c r="M48" s="1">
        <v>84.0</v>
      </c>
    </row>
    <row r="49">
      <c r="A49" s="1" t="s">
        <v>41</v>
      </c>
      <c r="B49" s="1" t="s">
        <v>42</v>
      </c>
      <c r="C49" s="1">
        <v>219.72</v>
      </c>
      <c r="D49" s="1">
        <v>223.69</v>
      </c>
      <c r="E49" s="1">
        <v>3.97</v>
      </c>
      <c r="F49" s="1">
        <v>0.0</v>
      </c>
      <c r="G49" s="1">
        <v>3.97</v>
      </c>
      <c r="H49" s="1">
        <v>168.0</v>
      </c>
      <c r="I49" s="1">
        <v>42.35</v>
      </c>
      <c r="J49" s="1">
        <v>42.37</v>
      </c>
      <c r="K49" s="1" t="s">
        <v>57</v>
      </c>
      <c r="L49" s="1">
        <v>60.0</v>
      </c>
      <c r="M49" s="1">
        <v>108.0</v>
      </c>
    </row>
    <row r="50">
      <c r="A50" s="1" t="s">
        <v>41</v>
      </c>
      <c r="B50" s="1" t="s">
        <v>42</v>
      </c>
      <c r="C50" s="1">
        <v>223.89</v>
      </c>
      <c r="D50" s="1">
        <v>229.03</v>
      </c>
      <c r="E50" s="1">
        <v>5.14</v>
      </c>
      <c r="F50" s="1">
        <v>0.0</v>
      </c>
      <c r="G50" s="1">
        <v>5.14</v>
      </c>
      <c r="H50" s="1">
        <v>168.0</v>
      </c>
      <c r="I50" s="1">
        <v>32.67</v>
      </c>
      <c r="J50" s="1">
        <v>32.69</v>
      </c>
      <c r="K50" s="1" t="s">
        <v>59</v>
      </c>
      <c r="L50" s="1">
        <v>0.0</v>
      </c>
      <c r="M50" s="1">
        <v>168.0</v>
      </c>
    </row>
    <row r="51">
      <c r="A51" s="1" t="s">
        <v>41</v>
      </c>
      <c r="B51" s="1" t="s">
        <v>42</v>
      </c>
      <c r="C51" s="1">
        <v>229.72</v>
      </c>
      <c r="D51" s="1">
        <v>233.85</v>
      </c>
      <c r="E51" s="1">
        <v>4.13</v>
      </c>
      <c r="F51" s="1">
        <v>0.0</v>
      </c>
      <c r="G51" s="1">
        <v>4.13</v>
      </c>
      <c r="H51" s="1">
        <v>168.0</v>
      </c>
      <c r="I51" s="1">
        <v>40.63</v>
      </c>
      <c r="J51" s="1">
        <v>40.66</v>
      </c>
      <c r="K51" s="1" t="s">
        <v>59</v>
      </c>
      <c r="L51" s="1">
        <v>0.0</v>
      </c>
      <c r="M51" s="1">
        <v>168.0</v>
      </c>
    </row>
    <row r="52">
      <c r="A52" s="1" t="s">
        <v>41</v>
      </c>
      <c r="B52" s="1" t="s">
        <v>42</v>
      </c>
      <c r="C52" s="1">
        <v>234.0</v>
      </c>
      <c r="D52" s="1">
        <v>239.12</v>
      </c>
      <c r="E52" s="1">
        <v>5.12</v>
      </c>
      <c r="F52" s="1">
        <v>0.0</v>
      </c>
      <c r="G52" s="1">
        <v>5.11</v>
      </c>
      <c r="H52" s="1">
        <v>168.0</v>
      </c>
      <c r="I52" s="1">
        <v>32.84</v>
      </c>
      <c r="J52" s="1">
        <v>32.85</v>
      </c>
      <c r="K52" s="1" t="s">
        <v>59</v>
      </c>
      <c r="L52" s="1">
        <v>0.0</v>
      </c>
      <c r="M52" s="1">
        <v>168.0</v>
      </c>
    </row>
    <row r="53">
      <c r="A53" s="1" t="s">
        <v>41</v>
      </c>
      <c r="B53" s="1" t="s">
        <v>42</v>
      </c>
      <c r="C53" s="1">
        <v>239.25</v>
      </c>
      <c r="D53" s="1">
        <v>243.25</v>
      </c>
      <c r="E53" s="1">
        <v>4.0</v>
      </c>
      <c r="F53" s="1">
        <v>0.0</v>
      </c>
      <c r="G53" s="1">
        <v>4.0</v>
      </c>
      <c r="H53" s="1">
        <v>168.0</v>
      </c>
      <c r="I53" s="1">
        <v>41.96</v>
      </c>
      <c r="J53" s="1">
        <v>41.98</v>
      </c>
      <c r="K53" s="1" t="s">
        <v>59</v>
      </c>
      <c r="L53" s="1">
        <v>0.0</v>
      </c>
      <c r="M53" s="1">
        <v>168.0</v>
      </c>
    </row>
    <row r="54">
      <c r="A54" s="1" t="s">
        <v>41</v>
      </c>
      <c r="B54" s="1" t="s">
        <v>42</v>
      </c>
      <c r="C54" s="1">
        <v>243.49</v>
      </c>
      <c r="D54" s="1">
        <v>250.82</v>
      </c>
      <c r="E54" s="1">
        <v>7.33</v>
      </c>
      <c r="F54" s="1">
        <v>0.0</v>
      </c>
      <c r="G54" s="1">
        <v>7.33</v>
      </c>
      <c r="H54" s="1">
        <v>160.0</v>
      </c>
      <c r="I54" s="1">
        <v>21.83</v>
      </c>
      <c r="J54" s="1">
        <v>21.83</v>
      </c>
      <c r="K54" s="1" t="s">
        <v>43</v>
      </c>
      <c r="L54" s="1">
        <v>-160.0</v>
      </c>
      <c r="M54" s="1">
        <v>0.0</v>
      </c>
    </row>
    <row r="55">
      <c r="A55" s="1" t="s">
        <v>41</v>
      </c>
      <c r="B55" s="1" t="s">
        <v>42</v>
      </c>
      <c r="C55" s="1">
        <v>250.87</v>
      </c>
      <c r="D55" s="1">
        <v>257.5</v>
      </c>
      <c r="E55" s="1">
        <v>6.64</v>
      </c>
      <c r="F55" s="1">
        <v>0.0</v>
      </c>
      <c r="G55" s="1">
        <v>6.64</v>
      </c>
      <c r="H55" s="1">
        <v>160.0</v>
      </c>
      <c r="I55" s="1">
        <v>24.11</v>
      </c>
      <c r="J55" s="1">
        <v>24.11</v>
      </c>
      <c r="K55" s="1" t="s">
        <v>43</v>
      </c>
      <c r="L55" s="1">
        <v>-160.0</v>
      </c>
      <c r="M55" s="1">
        <v>0.0</v>
      </c>
    </row>
    <row r="56">
      <c r="A56" s="1" t="s">
        <v>41</v>
      </c>
      <c r="B56" s="1" t="s">
        <v>42</v>
      </c>
      <c r="C56" s="1">
        <v>257.53</v>
      </c>
      <c r="D56" s="1">
        <v>265.33</v>
      </c>
      <c r="E56" s="1">
        <v>7.81</v>
      </c>
      <c r="F56" s="1">
        <v>0.0</v>
      </c>
      <c r="G56" s="1">
        <v>7.81</v>
      </c>
      <c r="H56" s="1">
        <v>160.0</v>
      </c>
      <c r="I56" s="1">
        <v>20.5</v>
      </c>
      <c r="J56" s="1">
        <v>20.5</v>
      </c>
      <c r="K56" s="1" t="s">
        <v>43</v>
      </c>
      <c r="L56" s="1">
        <v>-160.0</v>
      </c>
      <c r="M56" s="1">
        <v>0.0</v>
      </c>
    </row>
    <row r="57">
      <c r="A57" s="1" t="s">
        <v>41</v>
      </c>
      <c r="B57" s="1" t="s">
        <v>42</v>
      </c>
      <c r="C57" s="1">
        <v>265.44</v>
      </c>
      <c r="D57" s="1">
        <v>267.59</v>
      </c>
      <c r="E57" s="1">
        <v>2.16</v>
      </c>
      <c r="F57" s="1">
        <v>0.0</v>
      </c>
      <c r="G57" s="1">
        <v>2.15</v>
      </c>
      <c r="H57" s="1">
        <v>168.0</v>
      </c>
      <c r="I57" s="1">
        <v>77.93</v>
      </c>
      <c r="J57" s="1">
        <v>77.98</v>
      </c>
      <c r="K57" s="1" t="s">
        <v>44</v>
      </c>
      <c r="L57" s="1">
        <v>84.0</v>
      </c>
      <c r="M57" s="1">
        <v>84.0</v>
      </c>
    </row>
    <row r="58">
      <c r="A58" s="1" t="s">
        <v>41</v>
      </c>
      <c r="B58" s="1" t="s">
        <v>42</v>
      </c>
      <c r="C58" s="1">
        <v>267.87</v>
      </c>
      <c r="D58" s="1">
        <v>270.13</v>
      </c>
      <c r="E58" s="1">
        <v>2.25</v>
      </c>
      <c r="F58" s="1">
        <v>0.0</v>
      </c>
      <c r="G58" s="1">
        <v>2.25</v>
      </c>
      <c r="H58" s="1">
        <v>168.0</v>
      </c>
      <c r="I58" s="1">
        <v>74.59</v>
      </c>
      <c r="J58" s="1">
        <v>74.64</v>
      </c>
      <c r="K58" s="1" t="s">
        <v>44</v>
      </c>
      <c r="L58" s="1">
        <v>84.0</v>
      </c>
      <c r="M58" s="1">
        <v>84.0</v>
      </c>
    </row>
    <row r="59">
      <c r="A59" s="1" t="s">
        <v>41</v>
      </c>
      <c r="B59" s="1" t="s">
        <v>42</v>
      </c>
      <c r="C59" s="1">
        <v>270.42</v>
      </c>
      <c r="D59" s="1">
        <v>272.61</v>
      </c>
      <c r="E59" s="1">
        <v>2.2</v>
      </c>
      <c r="F59" s="1">
        <v>0.0</v>
      </c>
      <c r="G59" s="1">
        <v>2.2</v>
      </c>
      <c r="H59" s="1">
        <v>168.0</v>
      </c>
      <c r="I59" s="1">
        <v>76.44</v>
      </c>
      <c r="J59" s="1">
        <v>76.49</v>
      </c>
      <c r="K59" s="1" t="s">
        <v>44</v>
      </c>
      <c r="L59" s="1">
        <v>84.0</v>
      </c>
      <c r="M59" s="1">
        <v>84.0</v>
      </c>
    </row>
    <row r="60">
      <c r="A60" s="1" t="s">
        <v>41</v>
      </c>
      <c r="B60" s="1" t="s">
        <v>42</v>
      </c>
      <c r="C60" s="1">
        <v>272.94</v>
      </c>
      <c r="D60" s="1">
        <v>275.24</v>
      </c>
      <c r="E60" s="1">
        <v>2.29</v>
      </c>
      <c r="F60" s="1">
        <v>0.0</v>
      </c>
      <c r="G60" s="1">
        <v>2.29</v>
      </c>
      <c r="H60" s="1">
        <v>168.0</v>
      </c>
      <c r="I60" s="1">
        <v>73.32</v>
      </c>
      <c r="J60" s="1">
        <v>73.36</v>
      </c>
      <c r="K60" s="1" t="s">
        <v>44</v>
      </c>
      <c r="L60" s="1">
        <v>84.0</v>
      </c>
      <c r="M60" s="1">
        <v>84.0</v>
      </c>
    </row>
    <row r="61">
      <c r="A61" s="1" t="s">
        <v>41</v>
      </c>
      <c r="B61" s="1" t="s">
        <v>42</v>
      </c>
      <c r="C61" s="1">
        <v>275.94</v>
      </c>
      <c r="D61" s="1">
        <v>278.85</v>
      </c>
      <c r="E61" s="1">
        <v>2.91</v>
      </c>
      <c r="F61" s="1">
        <v>0.0</v>
      </c>
      <c r="G61" s="1">
        <v>2.9</v>
      </c>
      <c r="H61" s="1">
        <v>168.0</v>
      </c>
      <c r="I61" s="1">
        <v>57.81</v>
      </c>
      <c r="J61" s="1">
        <v>57.83</v>
      </c>
      <c r="K61" s="1" t="s">
        <v>44</v>
      </c>
      <c r="L61" s="1">
        <v>84.0</v>
      </c>
      <c r="M61" s="1">
        <v>84.0</v>
      </c>
    </row>
    <row r="62">
      <c r="A62" s="1" t="s">
        <v>41</v>
      </c>
      <c r="B62" s="1" t="s">
        <v>42</v>
      </c>
      <c r="C62" s="1">
        <v>279.04</v>
      </c>
      <c r="D62" s="1">
        <v>281.6</v>
      </c>
      <c r="E62" s="1">
        <v>2.57</v>
      </c>
      <c r="F62" s="1">
        <v>0.0</v>
      </c>
      <c r="G62" s="1">
        <v>2.57</v>
      </c>
      <c r="H62" s="1">
        <v>168.0</v>
      </c>
      <c r="I62" s="1">
        <v>65.4</v>
      </c>
      <c r="J62" s="1">
        <v>65.44</v>
      </c>
      <c r="K62" s="1" t="s">
        <v>57</v>
      </c>
      <c r="L62" s="1">
        <v>60.0</v>
      </c>
      <c r="M62" s="1">
        <v>108.0</v>
      </c>
    </row>
    <row r="63">
      <c r="A63" s="1" t="s">
        <v>41</v>
      </c>
      <c r="B63" s="1" t="s">
        <v>42</v>
      </c>
      <c r="C63" s="1">
        <v>282.11</v>
      </c>
      <c r="D63" s="1">
        <v>286.33</v>
      </c>
      <c r="E63" s="1">
        <v>4.22</v>
      </c>
      <c r="F63" s="1">
        <v>0.0</v>
      </c>
      <c r="G63" s="1">
        <v>4.22</v>
      </c>
      <c r="H63" s="1">
        <v>168.0</v>
      </c>
      <c r="I63" s="1">
        <v>39.83</v>
      </c>
      <c r="J63" s="1">
        <v>39.85</v>
      </c>
      <c r="K63" s="1" t="s">
        <v>59</v>
      </c>
      <c r="L63" s="1">
        <v>0.0</v>
      </c>
      <c r="M63" s="1">
        <v>168.0</v>
      </c>
    </row>
    <row r="64">
      <c r="A64" s="1" t="s">
        <v>41</v>
      </c>
      <c r="B64" s="1" t="s">
        <v>42</v>
      </c>
      <c r="C64" s="1">
        <v>286.59</v>
      </c>
      <c r="D64" s="1">
        <v>291.32</v>
      </c>
      <c r="E64" s="1">
        <v>4.73</v>
      </c>
      <c r="F64" s="1">
        <v>0.0</v>
      </c>
      <c r="G64" s="1">
        <v>4.73</v>
      </c>
      <c r="H64" s="1">
        <v>168.0</v>
      </c>
      <c r="I64" s="1">
        <v>35.52</v>
      </c>
      <c r="J64" s="1">
        <v>35.54</v>
      </c>
      <c r="K64" s="1" t="s">
        <v>59</v>
      </c>
      <c r="L64" s="1">
        <v>0.0</v>
      </c>
      <c r="M64" s="1">
        <v>168.0</v>
      </c>
    </row>
    <row r="65">
      <c r="A65" s="1" t="s">
        <v>41</v>
      </c>
      <c r="B65" s="1" t="s">
        <v>42</v>
      </c>
      <c r="C65" s="1">
        <v>291.64</v>
      </c>
      <c r="D65" s="1">
        <v>296.59</v>
      </c>
      <c r="E65" s="1">
        <v>4.95</v>
      </c>
      <c r="F65" s="1">
        <v>0.0</v>
      </c>
      <c r="G65" s="1">
        <v>4.95</v>
      </c>
      <c r="H65" s="1">
        <v>168.0</v>
      </c>
      <c r="I65" s="1">
        <v>33.95</v>
      </c>
      <c r="J65" s="1">
        <v>33.96</v>
      </c>
      <c r="K65" s="1" t="s">
        <v>59</v>
      </c>
      <c r="L65" s="1">
        <v>0.0</v>
      </c>
      <c r="M65" s="1">
        <v>168.0</v>
      </c>
    </row>
    <row r="66">
      <c r="A66" s="1" t="s">
        <v>41</v>
      </c>
      <c r="B66" s="1" t="s">
        <v>42</v>
      </c>
      <c r="C66" s="1">
        <v>296.96</v>
      </c>
      <c r="D66" s="1">
        <v>302.22</v>
      </c>
      <c r="E66" s="1">
        <v>5.26</v>
      </c>
      <c r="F66" s="1">
        <v>0.0</v>
      </c>
      <c r="G66" s="1">
        <v>5.26</v>
      </c>
      <c r="H66" s="1">
        <v>168.0</v>
      </c>
      <c r="I66" s="1">
        <v>31.94</v>
      </c>
      <c r="J66" s="1">
        <v>31.96</v>
      </c>
      <c r="K66" s="1" t="s">
        <v>59</v>
      </c>
      <c r="L66" s="1">
        <v>0.0</v>
      </c>
      <c r="M66" s="1">
        <v>168.0</v>
      </c>
    </row>
    <row r="67">
      <c r="A67" s="1" t="s">
        <v>41</v>
      </c>
      <c r="B67" s="1" t="s">
        <v>42</v>
      </c>
      <c r="C67" s="1">
        <v>302.49</v>
      </c>
      <c r="D67" s="1">
        <v>307.98</v>
      </c>
      <c r="E67" s="1">
        <v>5.48</v>
      </c>
      <c r="F67" s="1">
        <v>0.0</v>
      </c>
      <c r="G67" s="1">
        <v>5.48</v>
      </c>
      <c r="H67" s="1">
        <v>160.0</v>
      </c>
      <c r="I67" s="1">
        <v>29.18</v>
      </c>
      <c r="J67" s="1">
        <v>29.18</v>
      </c>
      <c r="K67" s="1" t="s">
        <v>43</v>
      </c>
      <c r="L67" s="1">
        <v>-160.0</v>
      </c>
      <c r="M67" s="1">
        <v>0.0</v>
      </c>
    </row>
    <row r="68">
      <c r="A68" s="1" t="s">
        <v>41</v>
      </c>
      <c r="B68" s="1" t="s">
        <v>42</v>
      </c>
      <c r="C68" s="1">
        <v>308.63</v>
      </c>
      <c r="D68" s="1">
        <v>314.76</v>
      </c>
      <c r="E68" s="1">
        <v>6.12</v>
      </c>
      <c r="F68" s="1">
        <v>0.0</v>
      </c>
      <c r="G68" s="1">
        <v>6.12</v>
      </c>
      <c r="H68" s="1">
        <v>160.0</v>
      </c>
      <c r="I68" s="1">
        <v>26.12</v>
      </c>
      <c r="J68" s="1">
        <v>26.12</v>
      </c>
      <c r="K68" s="1" t="s">
        <v>43</v>
      </c>
      <c r="L68" s="1">
        <v>-160.0</v>
      </c>
      <c r="M68" s="1">
        <v>0.0</v>
      </c>
    </row>
    <row r="69">
      <c r="A69" s="1" t="s">
        <v>41</v>
      </c>
      <c r="B69" s="1" t="s">
        <v>42</v>
      </c>
      <c r="C69" s="1">
        <v>314.78</v>
      </c>
      <c r="D69" s="1">
        <v>319.87</v>
      </c>
      <c r="E69" s="1">
        <v>5.09</v>
      </c>
      <c r="F69" s="1">
        <v>0.0</v>
      </c>
      <c r="G69" s="1">
        <v>5.09</v>
      </c>
      <c r="H69" s="1">
        <v>160.0</v>
      </c>
      <c r="I69" s="1">
        <v>31.46</v>
      </c>
      <c r="J69" s="1">
        <v>31.46</v>
      </c>
      <c r="K69" s="1" t="s">
        <v>43</v>
      </c>
      <c r="L69" s="1">
        <v>-160.0</v>
      </c>
      <c r="M69" s="1">
        <v>0.0</v>
      </c>
    </row>
    <row r="70">
      <c r="A70" s="1" t="s">
        <v>41</v>
      </c>
      <c r="B70" s="1" t="s">
        <v>42</v>
      </c>
      <c r="C70" s="1">
        <v>320.19</v>
      </c>
      <c r="D70" s="1">
        <v>322.35</v>
      </c>
      <c r="E70" s="1">
        <v>2.15</v>
      </c>
      <c r="F70" s="1">
        <v>0.0</v>
      </c>
      <c r="G70" s="1">
        <v>2.15</v>
      </c>
      <c r="H70" s="1">
        <v>168.0</v>
      </c>
      <c r="I70" s="1">
        <v>78.05</v>
      </c>
      <c r="J70" s="1">
        <v>78.09</v>
      </c>
      <c r="K70" s="1" t="s">
        <v>44</v>
      </c>
      <c r="L70" s="1">
        <v>84.0</v>
      </c>
      <c r="M70" s="1">
        <v>84.0</v>
      </c>
    </row>
    <row r="71">
      <c r="A71" s="1" t="s">
        <v>41</v>
      </c>
      <c r="B71" s="1" t="s">
        <v>42</v>
      </c>
      <c r="C71" s="1">
        <v>322.57</v>
      </c>
      <c r="D71" s="1">
        <v>325.31</v>
      </c>
      <c r="E71" s="1">
        <v>2.74</v>
      </c>
      <c r="F71" s="1">
        <v>0.0</v>
      </c>
      <c r="G71" s="1">
        <v>2.74</v>
      </c>
      <c r="H71" s="1">
        <v>168.0</v>
      </c>
      <c r="I71" s="1">
        <v>61.23</v>
      </c>
      <c r="J71" s="1">
        <v>61.26</v>
      </c>
      <c r="K71" s="1" t="s">
        <v>44</v>
      </c>
      <c r="L71" s="1">
        <v>84.0</v>
      </c>
      <c r="M71" s="1">
        <v>84.0</v>
      </c>
    </row>
    <row r="72">
      <c r="A72" s="1" t="s">
        <v>41</v>
      </c>
      <c r="B72" s="1" t="s">
        <v>42</v>
      </c>
      <c r="C72" s="1">
        <v>325.59</v>
      </c>
      <c r="D72" s="1">
        <v>327.89</v>
      </c>
      <c r="E72" s="1">
        <v>2.3</v>
      </c>
      <c r="F72" s="1">
        <v>0.0</v>
      </c>
      <c r="G72" s="1">
        <v>2.3</v>
      </c>
      <c r="H72" s="1">
        <v>168.0</v>
      </c>
      <c r="I72" s="1">
        <v>73.14</v>
      </c>
      <c r="J72" s="1">
        <v>73.19</v>
      </c>
      <c r="K72" s="1" t="s">
        <v>44</v>
      </c>
      <c r="L72" s="1">
        <v>84.0</v>
      </c>
      <c r="M72" s="1">
        <v>84.0</v>
      </c>
    </row>
    <row r="73">
      <c r="A73" s="1" t="s">
        <v>41</v>
      </c>
      <c r="B73" s="1" t="s">
        <v>42</v>
      </c>
      <c r="C73" s="1">
        <v>328.03</v>
      </c>
      <c r="D73" s="1">
        <v>331.03</v>
      </c>
      <c r="E73" s="1">
        <v>2.99</v>
      </c>
      <c r="F73" s="1">
        <v>0.0</v>
      </c>
      <c r="G73" s="1">
        <v>2.99</v>
      </c>
      <c r="H73" s="1">
        <v>168.0</v>
      </c>
      <c r="I73" s="1">
        <v>56.1</v>
      </c>
      <c r="J73" s="1">
        <v>56.12</v>
      </c>
      <c r="K73" s="1" t="s">
        <v>44</v>
      </c>
      <c r="L73" s="1">
        <v>84.0</v>
      </c>
      <c r="M73" s="1">
        <v>84.0</v>
      </c>
    </row>
    <row r="74">
      <c r="A74" s="1" t="s">
        <v>41</v>
      </c>
      <c r="B74" s="1" t="s">
        <v>42</v>
      </c>
      <c r="C74" s="1">
        <v>331.23</v>
      </c>
      <c r="D74" s="1">
        <v>334.16</v>
      </c>
      <c r="E74" s="1">
        <v>2.93</v>
      </c>
      <c r="F74" s="1">
        <v>0.0</v>
      </c>
      <c r="G74" s="1">
        <v>2.93</v>
      </c>
      <c r="H74" s="1">
        <v>168.0</v>
      </c>
      <c r="I74" s="1">
        <v>57.35</v>
      </c>
      <c r="J74" s="1">
        <v>57.37</v>
      </c>
      <c r="K74" s="1" t="s">
        <v>44</v>
      </c>
      <c r="L74" s="1">
        <v>84.0</v>
      </c>
      <c r="M74" s="1">
        <v>84.0</v>
      </c>
    </row>
    <row r="75">
      <c r="A75" s="1" t="s">
        <v>41</v>
      </c>
      <c r="B75" s="1" t="s">
        <v>42</v>
      </c>
      <c r="C75" s="1">
        <v>334.46</v>
      </c>
      <c r="D75" s="1">
        <v>337.05</v>
      </c>
      <c r="E75" s="1">
        <v>2.59</v>
      </c>
      <c r="F75" s="1">
        <v>0.0</v>
      </c>
      <c r="G75" s="1">
        <v>2.59</v>
      </c>
      <c r="H75" s="1">
        <v>168.0</v>
      </c>
      <c r="I75" s="1">
        <v>64.75</v>
      </c>
      <c r="J75" s="1">
        <v>64.79</v>
      </c>
      <c r="K75" s="1" t="s">
        <v>57</v>
      </c>
      <c r="L75" s="1">
        <v>60.0</v>
      </c>
      <c r="M75" s="1">
        <v>108.0</v>
      </c>
    </row>
    <row r="76">
      <c r="A76" s="1" t="s">
        <v>41</v>
      </c>
      <c r="B76" s="1" t="s">
        <v>42</v>
      </c>
      <c r="C76" s="1">
        <v>337.35</v>
      </c>
      <c r="D76" s="1">
        <v>341.69</v>
      </c>
      <c r="E76" s="1">
        <v>4.34</v>
      </c>
      <c r="F76" s="1">
        <v>0.0</v>
      </c>
      <c r="G76" s="1">
        <v>4.33</v>
      </c>
      <c r="H76" s="1">
        <v>168.0</v>
      </c>
      <c r="I76" s="1">
        <v>38.75</v>
      </c>
      <c r="J76" s="1">
        <v>38.77</v>
      </c>
      <c r="K76" s="1" t="s">
        <v>59</v>
      </c>
      <c r="L76" s="1">
        <v>0.0</v>
      </c>
      <c r="M76" s="1">
        <v>168.0</v>
      </c>
    </row>
    <row r="77">
      <c r="A77" s="1" t="s">
        <v>41</v>
      </c>
      <c r="B77" s="1" t="s">
        <v>42</v>
      </c>
      <c r="C77" s="1">
        <v>341.78</v>
      </c>
      <c r="D77" s="1">
        <v>347.92</v>
      </c>
      <c r="E77" s="1">
        <v>6.14</v>
      </c>
      <c r="F77" s="1">
        <v>0.0</v>
      </c>
      <c r="G77" s="1">
        <v>6.13</v>
      </c>
      <c r="H77" s="1">
        <v>168.0</v>
      </c>
      <c r="I77" s="1">
        <v>27.37</v>
      </c>
      <c r="J77" s="1">
        <v>27.38</v>
      </c>
      <c r="K77" s="1" t="s">
        <v>59</v>
      </c>
      <c r="L77" s="1">
        <v>0.0</v>
      </c>
      <c r="M77" s="1">
        <v>168.0</v>
      </c>
    </row>
    <row r="78">
      <c r="A78" s="1" t="s">
        <v>41</v>
      </c>
      <c r="B78" s="1" t="s">
        <v>42</v>
      </c>
      <c r="C78" s="1">
        <v>348.03</v>
      </c>
      <c r="D78" s="1">
        <v>353.81</v>
      </c>
      <c r="E78" s="1">
        <v>5.78</v>
      </c>
      <c r="F78" s="1">
        <v>0.0</v>
      </c>
      <c r="G78" s="1">
        <v>5.78</v>
      </c>
      <c r="H78" s="1">
        <v>168.0</v>
      </c>
      <c r="I78" s="1">
        <v>29.07</v>
      </c>
      <c r="J78" s="1">
        <v>29.08</v>
      </c>
      <c r="K78" s="1" t="s">
        <v>59</v>
      </c>
      <c r="L78" s="1">
        <v>0.0</v>
      </c>
      <c r="M78" s="1">
        <v>168.0</v>
      </c>
    </row>
    <row r="79">
      <c r="A79" s="1" t="s">
        <v>41</v>
      </c>
      <c r="B79" s="1" t="s">
        <v>42</v>
      </c>
      <c r="C79" s="1">
        <v>354.44</v>
      </c>
      <c r="D79" s="1">
        <v>359.94</v>
      </c>
      <c r="E79" s="1">
        <v>5.5</v>
      </c>
      <c r="F79" s="1">
        <v>0.0</v>
      </c>
      <c r="G79" s="1">
        <v>5.5</v>
      </c>
      <c r="H79" s="1">
        <v>168.0</v>
      </c>
      <c r="I79" s="1">
        <v>30.53</v>
      </c>
      <c r="J79" s="1">
        <v>30.54</v>
      </c>
      <c r="K79" s="1" t="s">
        <v>59</v>
      </c>
      <c r="L79" s="1">
        <v>0.0</v>
      </c>
      <c r="M79" s="1">
        <v>168.0</v>
      </c>
    </row>
    <row r="80">
      <c r="A80" s="1" t="s">
        <v>41</v>
      </c>
      <c r="B80" s="1" t="s">
        <v>42</v>
      </c>
      <c r="C80" s="1">
        <v>360.32</v>
      </c>
      <c r="D80" s="1">
        <v>366.48</v>
      </c>
      <c r="E80" s="1">
        <v>6.16</v>
      </c>
      <c r="F80" s="1">
        <v>0.0</v>
      </c>
      <c r="G80" s="1">
        <v>6.16</v>
      </c>
      <c r="H80" s="1">
        <v>160.0</v>
      </c>
      <c r="I80" s="1">
        <v>25.98</v>
      </c>
      <c r="J80" s="1">
        <v>25.98</v>
      </c>
      <c r="K80" s="1" t="s">
        <v>43</v>
      </c>
      <c r="L80" s="1">
        <v>-160.0</v>
      </c>
      <c r="M80" s="1">
        <v>0.0</v>
      </c>
    </row>
    <row r="81">
      <c r="A81" s="1" t="s">
        <v>41</v>
      </c>
      <c r="B81" s="1" t="s">
        <v>42</v>
      </c>
      <c r="C81" s="1">
        <v>366.53</v>
      </c>
      <c r="D81" s="1">
        <v>375.12</v>
      </c>
      <c r="E81" s="1">
        <v>8.59</v>
      </c>
      <c r="F81" s="1">
        <v>0.0</v>
      </c>
      <c r="G81" s="1">
        <v>8.59</v>
      </c>
      <c r="H81" s="1">
        <v>160.0</v>
      </c>
      <c r="I81" s="1">
        <v>18.62</v>
      </c>
      <c r="J81" s="1">
        <v>18.62</v>
      </c>
      <c r="K81" s="1" t="s">
        <v>43</v>
      </c>
      <c r="L81" s="1">
        <v>-160.0</v>
      </c>
      <c r="M81" s="1">
        <v>0.0</v>
      </c>
    </row>
    <row r="82">
      <c r="A82" s="1" t="s">
        <v>41</v>
      </c>
      <c r="B82" s="1" t="s">
        <v>42</v>
      </c>
      <c r="C82" s="1">
        <v>375.3</v>
      </c>
      <c r="D82" s="1">
        <v>381.76</v>
      </c>
      <c r="E82" s="1">
        <v>6.46</v>
      </c>
      <c r="F82" s="1">
        <v>0.0</v>
      </c>
      <c r="G82" s="1">
        <v>6.46</v>
      </c>
      <c r="H82" s="1">
        <v>160.0</v>
      </c>
      <c r="I82" s="1">
        <v>24.77</v>
      </c>
      <c r="J82" s="1">
        <v>24.77</v>
      </c>
      <c r="K82" s="1" t="s">
        <v>43</v>
      </c>
      <c r="L82" s="1">
        <v>-160.0</v>
      </c>
      <c r="M82" s="1">
        <v>0.0</v>
      </c>
    </row>
    <row r="83">
      <c r="A83" s="1" t="s">
        <v>41</v>
      </c>
      <c r="B83" s="1" t="s">
        <v>42</v>
      </c>
      <c r="C83" s="1">
        <v>381.87</v>
      </c>
      <c r="D83" s="1">
        <v>384.4</v>
      </c>
      <c r="E83" s="1">
        <v>2.53</v>
      </c>
      <c r="F83" s="1">
        <v>0.0</v>
      </c>
      <c r="G83" s="1">
        <v>2.53</v>
      </c>
      <c r="H83" s="1">
        <v>168.0</v>
      </c>
      <c r="I83" s="1">
        <v>66.34</v>
      </c>
      <c r="J83" s="1">
        <v>66.37</v>
      </c>
      <c r="K83" s="1" t="s">
        <v>44</v>
      </c>
      <c r="L83" s="1">
        <v>84.0</v>
      </c>
      <c r="M83" s="1">
        <v>84.0</v>
      </c>
    </row>
    <row r="84">
      <c r="A84" s="1" t="s">
        <v>41</v>
      </c>
      <c r="B84" s="1" t="s">
        <v>42</v>
      </c>
      <c r="C84" s="1">
        <v>384.51</v>
      </c>
      <c r="D84" s="1">
        <v>386.42</v>
      </c>
      <c r="E84" s="1">
        <v>1.91</v>
      </c>
      <c r="F84" s="1">
        <v>0.0</v>
      </c>
      <c r="G84" s="1">
        <v>1.91</v>
      </c>
      <c r="H84" s="1">
        <v>168.0</v>
      </c>
      <c r="I84" s="1">
        <v>87.88</v>
      </c>
      <c r="J84" s="1">
        <v>87.93</v>
      </c>
      <c r="K84" s="1" t="s">
        <v>44</v>
      </c>
      <c r="L84" s="1">
        <v>84.0</v>
      </c>
      <c r="M84" s="1">
        <v>84.0</v>
      </c>
    </row>
    <row r="85">
      <c r="A85" s="1" t="s">
        <v>41</v>
      </c>
      <c r="B85" s="1" t="s">
        <v>42</v>
      </c>
      <c r="C85" s="1">
        <v>386.68</v>
      </c>
      <c r="D85" s="1">
        <v>389.59</v>
      </c>
      <c r="E85" s="1">
        <v>2.91</v>
      </c>
      <c r="F85" s="1">
        <v>0.0</v>
      </c>
      <c r="G85" s="1">
        <v>2.91</v>
      </c>
      <c r="H85" s="1">
        <v>168.0</v>
      </c>
      <c r="I85" s="1">
        <v>57.76</v>
      </c>
      <c r="J85" s="1">
        <v>57.79</v>
      </c>
      <c r="K85" s="1" t="s">
        <v>44</v>
      </c>
      <c r="L85" s="1">
        <v>84.0</v>
      </c>
      <c r="M85" s="1">
        <v>84.0</v>
      </c>
    </row>
    <row r="86">
      <c r="A86" s="1" t="s">
        <v>41</v>
      </c>
      <c r="B86" s="1" t="s">
        <v>42</v>
      </c>
      <c r="C86" s="1">
        <v>389.92</v>
      </c>
      <c r="D86" s="1">
        <v>391.9</v>
      </c>
      <c r="E86" s="1">
        <v>1.99</v>
      </c>
      <c r="F86" s="1">
        <v>0.0</v>
      </c>
      <c r="G86" s="1">
        <v>1.98</v>
      </c>
      <c r="H86" s="1">
        <v>168.0</v>
      </c>
      <c r="I86" s="1">
        <v>84.62</v>
      </c>
      <c r="J86" s="1">
        <v>84.67</v>
      </c>
      <c r="K86" s="1" t="s">
        <v>44</v>
      </c>
      <c r="L86" s="1">
        <v>84.0</v>
      </c>
      <c r="M86" s="1">
        <v>84.0</v>
      </c>
    </row>
    <row r="87">
      <c r="A87" s="1" t="s">
        <v>41</v>
      </c>
      <c r="B87" s="1" t="s">
        <v>42</v>
      </c>
      <c r="C87" s="1">
        <v>392.68</v>
      </c>
      <c r="D87" s="1">
        <v>394.8</v>
      </c>
      <c r="E87" s="1">
        <v>2.12</v>
      </c>
      <c r="F87" s="1">
        <v>0.0</v>
      </c>
      <c r="G87" s="1">
        <v>2.12</v>
      </c>
      <c r="H87" s="1">
        <v>168.0</v>
      </c>
      <c r="I87" s="1">
        <v>79.25</v>
      </c>
      <c r="J87" s="1">
        <v>79.3</v>
      </c>
      <c r="K87" s="1" t="s">
        <v>44</v>
      </c>
      <c r="L87" s="1">
        <v>84.0</v>
      </c>
      <c r="M87" s="1">
        <v>84.0</v>
      </c>
    </row>
    <row r="88">
      <c r="A88" s="1" t="s">
        <v>41</v>
      </c>
      <c r="B88" s="1" t="s">
        <v>42</v>
      </c>
      <c r="C88" s="1">
        <v>394.92</v>
      </c>
      <c r="D88" s="1">
        <v>398.29</v>
      </c>
      <c r="E88" s="1">
        <v>3.36</v>
      </c>
      <c r="F88" s="1">
        <v>0.0</v>
      </c>
      <c r="G88" s="1">
        <v>3.36</v>
      </c>
      <c r="H88" s="1">
        <v>168.0</v>
      </c>
      <c r="I88" s="1">
        <v>49.95</v>
      </c>
      <c r="J88" s="1">
        <v>49.97</v>
      </c>
      <c r="K88" s="1" t="s">
        <v>57</v>
      </c>
      <c r="L88" s="1">
        <v>60.0</v>
      </c>
      <c r="M88" s="1">
        <v>108.0</v>
      </c>
    </row>
    <row r="89">
      <c r="A89" s="1" t="s">
        <v>41</v>
      </c>
      <c r="B89" s="1" t="s">
        <v>42</v>
      </c>
      <c r="C89" s="1">
        <v>398.87</v>
      </c>
      <c r="D89" s="1">
        <v>404.66</v>
      </c>
      <c r="E89" s="1">
        <v>5.79</v>
      </c>
      <c r="F89" s="1">
        <v>0.0</v>
      </c>
      <c r="G89" s="1">
        <v>5.78</v>
      </c>
      <c r="H89" s="1">
        <v>168.0</v>
      </c>
      <c r="I89" s="1">
        <v>29.04</v>
      </c>
      <c r="J89" s="1">
        <v>29.05</v>
      </c>
      <c r="K89" s="1" t="s">
        <v>59</v>
      </c>
      <c r="L89" s="1">
        <v>0.0</v>
      </c>
      <c r="M89" s="1">
        <v>168.0</v>
      </c>
    </row>
    <row r="90">
      <c r="A90" s="1" t="s">
        <v>41</v>
      </c>
      <c r="B90" s="1" t="s">
        <v>42</v>
      </c>
      <c r="C90" s="1">
        <v>404.82</v>
      </c>
      <c r="D90" s="1">
        <v>409.78</v>
      </c>
      <c r="E90" s="1">
        <v>4.97</v>
      </c>
      <c r="F90" s="1">
        <v>0.0</v>
      </c>
      <c r="G90" s="1">
        <v>4.97</v>
      </c>
      <c r="H90" s="1">
        <v>168.0</v>
      </c>
      <c r="I90" s="1">
        <v>33.82</v>
      </c>
      <c r="J90" s="1">
        <v>33.83</v>
      </c>
      <c r="K90" s="1" t="s">
        <v>59</v>
      </c>
      <c r="L90" s="1">
        <v>0.0</v>
      </c>
      <c r="M90" s="1">
        <v>168.0</v>
      </c>
    </row>
    <row r="91">
      <c r="A91" s="1" t="s">
        <v>41</v>
      </c>
      <c r="B91" s="1" t="s">
        <v>42</v>
      </c>
      <c r="C91" s="1">
        <v>410.05</v>
      </c>
      <c r="D91" s="1">
        <v>414.39</v>
      </c>
      <c r="E91" s="1">
        <v>4.34</v>
      </c>
      <c r="F91" s="1">
        <v>0.0</v>
      </c>
      <c r="G91" s="1">
        <v>4.34</v>
      </c>
      <c r="H91" s="1">
        <v>168.0</v>
      </c>
      <c r="I91" s="1">
        <v>38.7</v>
      </c>
      <c r="J91" s="1">
        <v>38.72</v>
      </c>
      <c r="K91" s="1" t="s">
        <v>59</v>
      </c>
      <c r="L91" s="1">
        <v>0.0</v>
      </c>
      <c r="M91" s="1">
        <v>168.0</v>
      </c>
    </row>
    <row r="92">
      <c r="A92" s="1" t="s">
        <v>41</v>
      </c>
      <c r="B92" s="1" t="s">
        <v>42</v>
      </c>
      <c r="C92" s="1">
        <v>414.62</v>
      </c>
      <c r="D92" s="1">
        <v>419.06</v>
      </c>
      <c r="E92" s="1">
        <v>4.44</v>
      </c>
      <c r="F92" s="1">
        <v>0.0</v>
      </c>
      <c r="G92" s="1">
        <v>4.44</v>
      </c>
      <c r="H92" s="1">
        <v>168.0</v>
      </c>
      <c r="I92" s="1">
        <v>37.84</v>
      </c>
      <c r="J92" s="1">
        <v>37.86</v>
      </c>
      <c r="K92" s="1" t="s">
        <v>59</v>
      </c>
      <c r="L92" s="1">
        <v>0.0</v>
      </c>
      <c r="M92" s="1">
        <v>168.0</v>
      </c>
    </row>
    <row r="93">
      <c r="A93" s="1" t="s">
        <v>41</v>
      </c>
      <c r="B93" s="1" t="s">
        <v>42</v>
      </c>
      <c r="C93" s="1">
        <v>419.19</v>
      </c>
      <c r="D93" s="1">
        <v>427.5</v>
      </c>
      <c r="E93" s="1">
        <v>8.31</v>
      </c>
      <c r="F93" s="1">
        <v>0.0</v>
      </c>
      <c r="G93" s="1">
        <v>8.31</v>
      </c>
      <c r="H93" s="1">
        <v>160.0</v>
      </c>
      <c r="I93" s="1">
        <v>19.25</v>
      </c>
      <c r="J93" s="1">
        <v>19.25</v>
      </c>
      <c r="K93" s="1" t="s">
        <v>43</v>
      </c>
      <c r="L93" s="1">
        <v>-160.0</v>
      </c>
      <c r="M93" s="1">
        <v>0.0</v>
      </c>
    </row>
    <row r="94">
      <c r="A94" s="1" t="s">
        <v>41</v>
      </c>
      <c r="B94" s="1" t="s">
        <v>42</v>
      </c>
      <c r="C94" s="1">
        <v>427.55</v>
      </c>
      <c r="D94" s="1">
        <v>433.79</v>
      </c>
      <c r="E94" s="1">
        <v>6.25</v>
      </c>
      <c r="F94" s="1">
        <v>0.0</v>
      </c>
      <c r="G94" s="1">
        <v>6.25</v>
      </c>
      <c r="H94" s="1">
        <v>160.0</v>
      </c>
      <c r="I94" s="1">
        <v>25.61</v>
      </c>
      <c r="J94" s="1">
        <v>25.61</v>
      </c>
      <c r="K94" s="1" t="s">
        <v>43</v>
      </c>
      <c r="L94" s="1">
        <v>-160.0</v>
      </c>
      <c r="M94" s="1">
        <v>0.0</v>
      </c>
    </row>
    <row r="95">
      <c r="A95" s="1" t="s">
        <v>41</v>
      </c>
      <c r="B95" s="1" t="s">
        <v>42</v>
      </c>
      <c r="C95" s="1">
        <v>433.88</v>
      </c>
      <c r="D95" s="1">
        <v>439.1</v>
      </c>
      <c r="E95" s="1">
        <v>5.21</v>
      </c>
      <c r="F95" s="1">
        <v>0.0</v>
      </c>
      <c r="G95" s="1">
        <v>5.21</v>
      </c>
      <c r="H95" s="1">
        <v>160.0</v>
      </c>
      <c r="I95" s="1">
        <v>30.69</v>
      </c>
      <c r="J95" s="1">
        <v>30.69</v>
      </c>
      <c r="K95" s="1" t="s">
        <v>43</v>
      </c>
      <c r="L95" s="1">
        <v>-160.0</v>
      </c>
      <c r="M95" s="1">
        <v>0.0</v>
      </c>
    </row>
    <row r="96">
      <c r="A96" s="1" t="s">
        <v>41</v>
      </c>
      <c r="B96" s="1" t="s">
        <v>42</v>
      </c>
      <c r="C96" s="1">
        <v>439.17</v>
      </c>
      <c r="D96" s="1">
        <v>441.76</v>
      </c>
      <c r="E96" s="1">
        <v>2.59</v>
      </c>
      <c r="F96" s="1">
        <v>0.0</v>
      </c>
      <c r="G96" s="1">
        <v>2.59</v>
      </c>
      <c r="H96" s="1">
        <v>168.0</v>
      </c>
      <c r="I96" s="1">
        <v>64.74</v>
      </c>
      <c r="J96" s="1">
        <v>64.78</v>
      </c>
      <c r="K96" s="1" t="s">
        <v>44</v>
      </c>
      <c r="L96" s="1">
        <v>84.0</v>
      </c>
      <c r="M96" s="1">
        <v>84.0</v>
      </c>
    </row>
    <row r="97">
      <c r="A97" s="1" t="s">
        <v>41</v>
      </c>
      <c r="B97" s="1" t="s">
        <v>42</v>
      </c>
      <c r="C97" s="1">
        <v>441.94</v>
      </c>
      <c r="D97" s="1">
        <v>444.13</v>
      </c>
      <c r="E97" s="1">
        <v>2.19</v>
      </c>
      <c r="F97" s="1">
        <v>0.0</v>
      </c>
      <c r="G97" s="1">
        <v>2.19</v>
      </c>
      <c r="H97" s="1">
        <v>168.0</v>
      </c>
      <c r="I97" s="1">
        <v>76.83</v>
      </c>
      <c r="J97" s="1">
        <v>76.88</v>
      </c>
      <c r="K97" s="1" t="s">
        <v>44</v>
      </c>
      <c r="L97" s="1">
        <v>84.0</v>
      </c>
      <c r="M97" s="1">
        <v>84.0</v>
      </c>
    </row>
    <row r="98">
      <c r="A98" s="1" t="s">
        <v>41</v>
      </c>
      <c r="B98" s="1" t="s">
        <v>42</v>
      </c>
      <c r="C98" s="1">
        <v>444.44</v>
      </c>
      <c r="D98" s="1">
        <v>446.18</v>
      </c>
      <c r="E98" s="1">
        <v>1.74</v>
      </c>
      <c r="F98" s="1">
        <v>0.0</v>
      </c>
      <c r="G98" s="1">
        <v>1.73</v>
      </c>
      <c r="H98" s="1">
        <v>168.0</v>
      </c>
      <c r="I98" s="1">
        <v>96.76</v>
      </c>
      <c r="J98" s="1">
        <v>96.83</v>
      </c>
      <c r="K98" s="1" t="s">
        <v>44</v>
      </c>
      <c r="L98" s="1">
        <v>84.0</v>
      </c>
      <c r="M98" s="1">
        <v>84.0</v>
      </c>
    </row>
    <row r="99">
      <c r="A99" s="1" t="s">
        <v>41</v>
      </c>
      <c r="B99" s="1" t="s">
        <v>42</v>
      </c>
      <c r="C99" s="1">
        <v>446.38</v>
      </c>
      <c r="D99" s="1">
        <v>449.24</v>
      </c>
      <c r="E99" s="1">
        <v>2.87</v>
      </c>
      <c r="F99" s="1">
        <v>0.0</v>
      </c>
      <c r="G99" s="1">
        <v>2.87</v>
      </c>
      <c r="H99" s="1">
        <v>168.0</v>
      </c>
      <c r="I99" s="1">
        <v>58.58</v>
      </c>
      <c r="J99" s="1">
        <v>58.61</v>
      </c>
      <c r="K99" s="1" t="s">
        <v>44</v>
      </c>
      <c r="L99" s="1">
        <v>84.0</v>
      </c>
      <c r="M99" s="1">
        <v>84.0</v>
      </c>
    </row>
    <row r="100">
      <c r="A100" s="1" t="s">
        <v>41</v>
      </c>
      <c r="B100" s="1" t="s">
        <v>42</v>
      </c>
      <c r="C100" s="1">
        <v>449.5</v>
      </c>
      <c r="D100" s="1">
        <v>452.06</v>
      </c>
      <c r="E100" s="1">
        <v>2.56</v>
      </c>
      <c r="F100" s="1">
        <v>0.0</v>
      </c>
      <c r="G100" s="1">
        <v>2.56</v>
      </c>
      <c r="H100" s="1">
        <v>168.0</v>
      </c>
      <c r="I100" s="1">
        <v>65.56</v>
      </c>
      <c r="J100" s="1">
        <v>65.6</v>
      </c>
      <c r="K100" s="1" t="s">
        <v>44</v>
      </c>
      <c r="L100" s="1">
        <v>84.0</v>
      </c>
      <c r="M100" s="1">
        <v>84.0</v>
      </c>
    </row>
    <row r="101">
      <c r="A101" s="1" t="s">
        <v>41</v>
      </c>
      <c r="B101" s="1" t="s">
        <v>42</v>
      </c>
      <c r="C101" s="1">
        <v>452.22</v>
      </c>
      <c r="D101" s="1">
        <v>455.73</v>
      </c>
      <c r="E101" s="1">
        <v>3.51</v>
      </c>
      <c r="F101" s="1">
        <v>0.0</v>
      </c>
      <c r="G101" s="1">
        <v>3.5</v>
      </c>
      <c r="H101" s="1">
        <v>168.0</v>
      </c>
      <c r="I101" s="1">
        <v>47.92</v>
      </c>
      <c r="J101" s="1">
        <v>47.94</v>
      </c>
      <c r="K101" s="1" t="s">
        <v>57</v>
      </c>
      <c r="L101" s="1">
        <v>60.0</v>
      </c>
      <c r="M101" s="1">
        <v>108.0</v>
      </c>
    </row>
    <row r="102">
      <c r="A102" s="1" t="s">
        <v>41</v>
      </c>
      <c r="B102" s="1" t="s">
        <v>42</v>
      </c>
      <c r="C102" s="1">
        <v>455.96</v>
      </c>
      <c r="D102" s="1">
        <v>460.23</v>
      </c>
      <c r="E102" s="1">
        <v>4.27</v>
      </c>
      <c r="F102" s="1">
        <v>0.0</v>
      </c>
      <c r="G102" s="1">
        <v>4.26</v>
      </c>
      <c r="H102" s="1">
        <v>168.0</v>
      </c>
      <c r="I102" s="1">
        <v>39.38</v>
      </c>
      <c r="J102" s="1">
        <v>39.41</v>
      </c>
      <c r="K102" s="1" t="s">
        <v>59</v>
      </c>
      <c r="L102" s="1">
        <v>0.0</v>
      </c>
      <c r="M102" s="1">
        <v>168.0</v>
      </c>
    </row>
    <row r="105">
      <c r="A105" s="77" t="s">
        <v>45</v>
      </c>
    </row>
    <row r="106">
      <c r="A106" s="78" t="s">
        <v>46</v>
      </c>
      <c r="B106" s="79"/>
      <c r="C106" s="79"/>
      <c r="D106" s="79"/>
      <c r="E106" s="80">
        <f t="shared" ref="E106:J106" si="1">SUMIF($K$2:$K$103,"superdense",E1:E103)</f>
        <v>132.43</v>
      </c>
      <c r="F106" s="80">
        <f t="shared" si="1"/>
        <v>0</v>
      </c>
      <c r="G106" s="80">
        <f t="shared" si="1"/>
        <v>132.38</v>
      </c>
      <c r="H106" s="80">
        <f t="shared" si="1"/>
        <v>6656</v>
      </c>
      <c r="I106" s="80">
        <f t="shared" si="1"/>
        <v>2365.9</v>
      </c>
      <c r="J106" s="80">
        <f t="shared" si="1"/>
        <v>2367.04</v>
      </c>
      <c r="K106" s="80"/>
      <c r="L106" s="80">
        <f>IFERROR(__xludf.DUMMYFUNCTION("SUM(FILTER(L$1:L$103,$K$1:$K$103=""superdense""))"),3360.0)</f>
        <v>3360</v>
      </c>
      <c r="M106" s="80">
        <f>IFERROR(__xludf.DUMMYFUNCTION("SUM(FILTER(M1:M103,$K$1:$K$103=""superdense""))"),3360.0)</f>
        <v>3360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2.58925</v>
      </c>
      <c r="F107" s="80">
        <f t="shared" ref="F107:J107" si="2">AVERAGEIF($K$2:$K$103,"superdense",F2:F103)</f>
        <v>0</v>
      </c>
      <c r="G107" s="80">
        <f t="shared" si="2"/>
        <v>2.58775</v>
      </c>
      <c r="H107" s="80">
        <f t="shared" si="2"/>
        <v>168</v>
      </c>
      <c r="I107" s="80">
        <f t="shared" si="2"/>
        <v>66.71775</v>
      </c>
      <c r="J107" s="80">
        <f t="shared" si="2"/>
        <v>66.7525</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IFERROR(__xludf.DUMMYFUNCTION("MAX(FILTER(E1:E103,$K$1:$K$103=""superdense""))"),3.78)</f>
        <v>3.78</v>
      </c>
      <c r="F108" s="81">
        <f>IFERROR(__xludf.DUMMYFUNCTION("MAX(FILTER(F1:F103,$K$1:$K$103=""superdense""))"),0.0)</f>
        <v>0</v>
      </c>
      <c r="G108" s="81">
        <f>IFERROR(__xludf.DUMMYFUNCTION("MAX(FILTER(G1:G103,$K$1:$K$103=""superdense""))"),3.78)</f>
        <v>3.78</v>
      </c>
      <c r="H108" s="81">
        <f>IFERROR(__xludf.DUMMYFUNCTION("MAX(FILTER(H1:H103,$K$1:$K$103=""superdense""))"),168.0)</f>
        <v>168</v>
      </c>
      <c r="I108" s="81">
        <f>IFERROR(__xludf.DUMMYFUNCTION("MAX(FILTER(I1:I103,$K$1:$K$103=""superdense""))"),96.76)</f>
        <v>96.76</v>
      </c>
      <c r="J108" s="81">
        <f>IFERROR(__xludf.DUMMYFUNCTION("MAX(FILTER(J1:J103,$K$1:$K$103=""superdense""))"),96.83)</f>
        <v>96.83</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IFERROR(__xludf.DUMMYFUNCTION("MIN(FILTER(E1:E103,$K$1:$K$103=""superdense""))"),1.74)</f>
        <v>1.74</v>
      </c>
      <c r="F109" s="82">
        <f>IFERROR(__xludf.DUMMYFUNCTION("MIN(FILTER(F1:F103,$K$1:$K$103=""superdense""))"),0.0)</f>
        <v>0</v>
      </c>
      <c r="G109" s="82">
        <f>IFERROR(__xludf.DUMMYFUNCTION("MIN(FILTER(G1:G103,$K$1:$K$103=""superdense""))"),1.73)</f>
        <v>1.73</v>
      </c>
      <c r="H109" s="82">
        <f>IFERROR(__xludf.DUMMYFUNCTION("MIN(FILTER(H1:H103,$K$1:$K$103=""superdense""))"),168.0)</f>
        <v>168</v>
      </c>
      <c r="I109" s="82">
        <f>IFERROR(__xludf.DUMMYFUNCTION("MIN(FILTER(I1:I103,$K1:$K103=""superdense""))"),44.42)</f>
        <v>44.42</v>
      </c>
      <c r="J109" s="82">
        <f>IFERROR(__xludf.DUMMYFUNCTION("MIN(FILTER(J1:J103,$K1:$K103=""superdense""))"),44.43)</f>
        <v>44.43</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IFERROR(__xludf.DUMMYFUNCTION("MEDIAN(FILTER(E1:E103,$K$1:$K$103=""superdense""))"),2.615)</f>
        <v>2.615</v>
      </c>
      <c r="F110" s="83">
        <f>IFERROR(__xludf.DUMMYFUNCTION("MEDIAN(FILTER(F1:F103,$K$1:$K$103=""superdense""))"),0.0)</f>
        <v>0</v>
      </c>
      <c r="G110" s="83">
        <f>IFERROR(__xludf.DUMMYFUNCTION("MEDIAN(FILTER(G1:G103,$K$1:$K$103=""superdense""))"),2.61)</f>
        <v>2.61</v>
      </c>
      <c r="H110" s="83">
        <f>IFERROR(__xludf.DUMMYFUNCTION("MEDIAN(FILTER(H1:H103,$K$1:$K$103=""superdense""))"),168.0)</f>
        <v>168</v>
      </c>
      <c r="I110" s="83">
        <f>IFERROR(__xludf.DUMMYFUNCTION("MEDIAN(FILTER(I1:I103,$K$1:$K$103=""superdense""))"),64.24)</f>
        <v>64.24</v>
      </c>
      <c r="J110" s="83">
        <f>IFERROR(__xludf.DUMMYFUNCTION("MEDIAN(FILTER(J1:J103,$K$1:$K$103=""superdense""))"),64.28)</f>
        <v>64.28</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IFERROR(__xludf.DUMMYFUNCTION("STDEV.S(FILTER(E1:E103,$K$1:$K$103=""superdense""))"),0.43763576648003066)</f>
        <v>0.4376357665</v>
      </c>
      <c r="F111" s="83">
        <f>IFERROR(__xludf.DUMMYFUNCTION("STDEV.S(FILTER(F1:F103,$K$1:$K$103=""superdense""))"),0.0)</f>
        <v>0</v>
      </c>
      <c r="G111" s="83">
        <f>IFERROR(__xludf.DUMMYFUNCTION("STDEV.S(FILTER(G1:G103,$K$1:$K$103=""superdense""))"),0.43824526267423625)</f>
        <v>0.4382452627</v>
      </c>
      <c r="H111" s="83">
        <f>IFERROR(__xludf.DUMMYFUNCTION("STDEV.S(FILTER(H1:H103,$K$1:$K$103=""superdense""))"),0.0)</f>
        <v>0</v>
      </c>
      <c r="I111" s="83">
        <f>IFERROR(__xludf.DUMMYFUNCTION("STDEV.S(FILTER(I1:I103,$K$1:$K$103=""superdense""))"),11.391501665377913)</f>
        <v>11.39150167</v>
      </c>
      <c r="J111" s="83">
        <f>IFERROR(__xludf.DUMMYFUNCTION("STDEV.S(FILTER(J1:J103,$K$1:$K$103=""superdense""))"),11.403876027980067)</f>
        <v>11.40387603</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128.37</v>
      </c>
      <c r="F114" s="80">
        <f t="shared" si="3"/>
        <v>0</v>
      </c>
      <c r="G114" s="80">
        <f t="shared" si="3"/>
        <v>128.3</v>
      </c>
      <c r="H114" s="80">
        <f t="shared" si="3"/>
        <v>4872</v>
      </c>
      <c r="I114" s="80">
        <f t="shared" si="3"/>
        <v>1170.71</v>
      </c>
      <c r="J114" s="80">
        <f t="shared" si="3"/>
        <v>1171.27</v>
      </c>
      <c r="L114" s="80">
        <f>IFERROR(__xludf.DUMMYFUNCTION("SUM(FILTER(L$1:L$103,$K$1:$K$103=""normal""))"),0.0)</f>
        <v>0</v>
      </c>
      <c r="M114" s="80">
        <f>IFERROR(__xludf.DUMMYFUNCTION("SUM(FILTER(M9:M111,$K$1:$K$103=""normal""))"),2436.0)</f>
        <v>2436</v>
      </c>
    </row>
    <row r="115">
      <c r="A115" s="78" t="s">
        <v>47</v>
      </c>
      <c r="B115" s="79"/>
      <c r="C115" s="79"/>
      <c r="D115" s="79"/>
      <c r="E115" s="80">
        <f t="shared" ref="E115:J115" si="4">AVERAGEIF($K$1:$K$103,"normal",E$1:E$103)</f>
        <v>4.881724138</v>
      </c>
      <c r="F115" s="80">
        <f t="shared" si="4"/>
        <v>0</v>
      </c>
      <c r="G115" s="80">
        <f t="shared" si="4"/>
        <v>4.878965517</v>
      </c>
      <c r="H115" s="80">
        <f t="shared" si="4"/>
        <v>168</v>
      </c>
      <c r="I115" s="80">
        <f t="shared" si="4"/>
        <v>35.22275862</v>
      </c>
      <c r="J115" s="80">
        <f t="shared" si="4"/>
        <v>35.24</v>
      </c>
      <c r="L115" s="80">
        <f>AVERAGEIF($K$2:$K$103,"normal",L10:L111)</f>
        <v>84</v>
      </c>
      <c r="M115" s="80">
        <f>AVERAGEIF($K$2:$K$103,"normal",M$2:M$103)</f>
        <v>168</v>
      </c>
    </row>
    <row r="116">
      <c r="A116" s="78" t="s">
        <v>48</v>
      </c>
      <c r="B116" s="79"/>
      <c r="C116" s="79"/>
      <c r="D116" s="79"/>
      <c r="E116" s="81">
        <f>IFERROR(__xludf.DUMMYFUNCTION("MAX(FILTER(E$1:E$103,$K$1:$K$103=""normal""))"),7.14)</f>
        <v>7.14</v>
      </c>
      <c r="F116" s="81">
        <f>IFERROR(__xludf.DUMMYFUNCTION("MAX(FILTER(F$1:F$103,$K$1:$K$103=""normal""))"),0.0)</f>
        <v>0</v>
      </c>
      <c r="G116" s="81">
        <f>IFERROR(__xludf.DUMMYFUNCTION("MAX(FILTER(G$1:G$103,$K$1:$K$103=""normal""))"),7.14)</f>
        <v>7.14</v>
      </c>
      <c r="H116" s="81">
        <f>IFERROR(__xludf.DUMMYFUNCTION("MAX(FILTER(H$1:H$103,$K$1:$K$103=""normal""))"),168.0)</f>
        <v>168</v>
      </c>
      <c r="I116" s="81">
        <f>IFERROR(__xludf.DUMMYFUNCTION("MAX(FILTER(I$1:I$103,$K$1:$K$103=""normal""))"),43.68)</f>
        <v>43.68</v>
      </c>
      <c r="J116" s="81">
        <f>IFERROR(__xludf.DUMMYFUNCTION("MAX(FILTER(J$1:J$103,$K$1:$K$103=""normal""))"),43.71)</f>
        <v>43.71</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IFERROR(__xludf.DUMMYFUNCTION("MIN(FILTER(E$1:E$103,$K$1:$K$103=""normal""))"),3.85)</f>
        <v>3.85</v>
      </c>
      <c r="F117" s="82">
        <f>IFERROR(__xludf.DUMMYFUNCTION("MIN(FILTER(F$1:F$103,$K$1:$K$103=""normal""))"),0.0)</f>
        <v>0</v>
      </c>
      <c r="G117" s="82">
        <f>IFERROR(__xludf.DUMMYFUNCTION("MIN(FILTER(G$1:G$103,$K$1:$K$103=""normal""))"),3.84)</f>
        <v>3.84</v>
      </c>
      <c r="H117" s="82">
        <f>IFERROR(__xludf.DUMMYFUNCTION("MIN(FILTER(H$1:H$103,$K$1:$K$103=""normal""))"),168.0)</f>
        <v>168</v>
      </c>
      <c r="I117" s="82">
        <f>IFERROR(__xludf.DUMMYFUNCTION("MIN(FILTER(I$1:I$103,$K$1:$K$103=""normal""))"),23.52)</f>
        <v>23.52</v>
      </c>
      <c r="J117" s="82">
        <f>IFERROR(__xludf.DUMMYFUNCTION("MIN(FILTER(J$1:J$103,$K$1:$K$103=""normal""))"),23.53)</f>
        <v>23.53</v>
      </c>
      <c r="L117" s="82">
        <f>IFERROR(__xludf.DUMMYFUNCTION("MIN(FILTER(L$1:L$103,$K9:$K111=""normal""))"),-160.0)</f>
        <v>-160</v>
      </c>
      <c r="M117" s="82">
        <f>IFERROR(__xludf.DUMMYFUNCTION("MIN(FILTER(M$1:M$103,$K9:$K111=""normal""))"),0.0)</f>
        <v>0</v>
      </c>
    </row>
    <row r="118">
      <c r="A118" s="78" t="s">
        <v>50</v>
      </c>
      <c r="B118" s="79"/>
      <c r="C118" s="79"/>
      <c r="D118" s="79"/>
      <c r="E118" s="83">
        <f>IFERROR(__xludf.DUMMYFUNCTION("MEDIAN(FILTER(E$1:E$103,$K$1:$K$103=""normal""))"),4.95)</f>
        <v>4.95</v>
      </c>
      <c r="F118" s="83">
        <f>IFERROR(__xludf.DUMMYFUNCTION("MEDIAN(FILTER(F$1:F$103,$K$1:$K$103=""normal""))"),0.0)</f>
        <v>0</v>
      </c>
      <c r="G118" s="83">
        <f>IFERROR(__xludf.DUMMYFUNCTION("MEDIAN(FILTER(G$1:G$103,$K$1:$K$103=""normal""))"),4.95)</f>
        <v>4.95</v>
      </c>
      <c r="H118" s="83">
        <f>IFERROR(__xludf.DUMMYFUNCTION("MEDIAN(FILTER(H$1:H$103,$K$1:$K$103=""normal""))"),168.0)</f>
        <v>168</v>
      </c>
      <c r="I118" s="83">
        <f>IFERROR(__xludf.DUMMYFUNCTION("MEDIAN(FILTER(I$1:I$103,$K$1:$K$103=""normal""))"),33.95)</f>
        <v>33.95</v>
      </c>
      <c r="J118" s="83">
        <f>IFERROR(__xludf.DUMMYFUNCTION("MEDIAN(FILTER(J$1:J$103,$K$1:$K$103=""normal""))"),33.96)</f>
        <v>33.96</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IFERROR(__xludf.DUMMYFUNCTION("STDEV.S(FILTER(E$1:E$103,$K$1:$K$103=""normal""))"),0.7878998711108863)</f>
        <v>0.7878998711</v>
      </c>
      <c r="F119" s="83">
        <f>IFERROR(__xludf.DUMMYFUNCTION("STDEV.S(FILTER(F$1:F$103,$K$1:$K$103=""normal""))"),0.0)</f>
        <v>0</v>
      </c>
      <c r="G119" s="83">
        <f>IFERROR(__xludf.DUMMYFUNCTION("STDEV.S(FILTER(G$1:G$103,$K$1:$K$103=""normal""))"),0.7871936811392835)</f>
        <v>0.7871936811</v>
      </c>
      <c r="H119" s="83">
        <f>IFERROR(__xludf.DUMMYFUNCTION("STDEV.S(FILTER(H$1:H$103,$K$1:$K$103=""normal""))"),0.0)</f>
        <v>0</v>
      </c>
      <c r="I119" s="83">
        <f>IFERROR(__xludf.DUMMYFUNCTION("STDEV.S(FILTER(I$1:I$103,$K$1:$K$103=""normal""))"),5.2544198378614855)</f>
        <v>5.254419838</v>
      </c>
      <c r="J119" s="83">
        <f>IFERROR(__xludf.DUMMYFUNCTION("STDEV.S(FILTER(J$1:J$103,$K$1:$K$103=""normal""))"),5.259981667540023)</f>
        <v>5.259981668</v>
      </c>
      <c r="L119" s="83">
        <f>IFERROR(__xludf.DUMMYFUNCTION("STDEV.S(FILTER(L$1:L$103,$K$1:$K$103=""normal""))"),0.0)</f>
        <v>0</v>
      </c>
      <c r="M119" s="83">
        <f>IFERROR(__xludf.DUMMYFUNCTION("STDEV.S(FILTER(M$1:M$103,$K$1:$K$103=""normal""))"),0.0)</f>
        <v>0</v>
      </c>
    </row>
    <row r="130">
      <c r="A130" s="77" t="s">
        <v>53</v>
      </c>
      <c r="B130" s="3">
        <f>SUMIF(K2:K103, "epr",H2:H103)</f>
        <v>3840</v>
      </c>
    </row>
    <row r="131">
      <c r="A131" s="77" t="s">
        <v>54</v>
      </c>
      <c r="B131" s="3">
        <f>SUM(H2:H103)-B130</f>
        <v>12936</v>
      </c>
    </row>
    <row r="132">
      <c r="A132" s="77" t="s">
        <v>55</v>
      </c>
      <c r="B132" s="3">
        <f>SUM(M2:M103)</f>
        <v>9096</v>
      </c>
    </row>
    <row r="133">
      <c r="A133" s="77" t="s">
        <v>56</v>
      </c>
      <c r="B133" s="3">
        <f>B131/B132</f>
        <v>1.422163588</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1.85</v>
      </c>
      <c r="D2" s="1">
        <v>6.57</v>
      </c>
      <c r="E2" s="1">
        <v>4.72</v>
      </c>
      <c r="F2" s="1">
        <v>0.0</v>
      </c>
      <c r="G2" s="1">
        <v>4.72</v>
      </c>
      <c r="H2" s="1">
        <v>160.0</v>
      </c>
      <c r="I2" s="1">
        <v>33.91</v>
      </c>
      <c r="J2" s="1">
        <v>33.91</v>
      </c>
      <c r="K2" s="1" t="s">
        <v>43</v>
      </c>
      <c r="L2" s="1">
        <v>-160.0</v>
      </c>
      <c r="M2" s="1">
        <v>0.0</v>
      </c>
    </row>
    <row r="3">
      <c r="A3" s="1" t="s">
        <v>41</v>
      </c>
      <c r="B3" s="1" t="s">
        <v>42</v>
      </c>
      <c r="C3" s="1">
        <v>6.61</v>
      </c>
      <c r="D3" s="1">
        <v>12.68</v>
      </c>
      <c r="E3" s="1">
        <v>6.07</v>
      </c>
      <c r="F3" s="1">
        <v>0.0</v>
      </c>
      <c r="G3" s="1">
        <v>6.07</v>
      </c>
      <c r="H3" s="1">
        <v>160.0</v>
      </c>
      <c r="I3" s="1">
        <v>26.36</v>
      </c>
      <c r="J3" s="1">
        <v>26.36</v>
      </c>
      <c r="K3" s="1" t="s">
        <v>43</v>
      </c>
      <c r="L3" s="1">
        <v>-160.0</v>
      </c>
      <c r="M3" s="1">
        <v>0.0</v>
      </c>
    </row>
    <row r="4">
      <c r="A4" s="1" t="s">
        <v>41</v>
      </c>
      <c r="B4" s="1" t="s">
        <v>42</v>
      </c>
      <c r="C4" s="1">
        <v>12.7</v>
      </c>
      <c r="D4" s="1">
        <v>18.68</v>
      </c>
      <c r="E4" s="1">
        <v>5.98</v>
      </c>
      <c r="F4" s="1">
        <v>0.0</v>
      </c>
      <c r="G4" s="1">
        <v>5.98</v>
      </c>
      <c r="H4" s="1">
        <v>160.0</v>
      </c>
      <c r="I4" s="1">
        <v>26.77</v>
      </c>
      <c r="J4" s="1">
        <v>26.77</v>
      </c>
      <c r="K4" s="1" t="s">
        <v>43</v>
      </c>
      <c r="L4" s="1">
        <v>-160.0</v>
      </c>
      <c r="M4" s="1">
        <v>0.0</v>
      </c>
    </row>
    <row r="5">
      <c r="A5" s="1" t="s">
        <v>41</v>
      </c>
      <c r="B5" s="1" t="s">
        <v>42</v>
      </c>
      <c r="C5" s="1">
        <v>18.72</v>
      </c>
      <c r="D5" s="1">
        <v>26.03</v>
      </c>
      <c r="E5" s="1">
        <v>7.31</v>
      </c>
      <c r="F5" s="1">
        <v>0.0</v>
      </c>
      <c r="G5" s="1">
        <v>7.31</v>
      </c>
      <c r="H5" s="1">
        <v>160.0</v>
      </c>
      <c r="I5" s="1">
        <v>21.89</v>
      </c>
      <c r="J5" s="1">
        <v>21.89</v>
      </c>
      <c r="K5" s="1" t="s">
        <v>43</v>
      </c>
      <c r="L5" s="1">
        <v>-160.0</v>
      </c>
      <c r="M5" s="1">
        <v>0.0</v>
      </c>
    </row>
    <row r="6">
      <c r="A6" s="1" t="s">
        <v>41</v>
      </c>
      <c r="B6" s="1" t="s">
        <v>42</v>
      </c>
      <c r="C6" s="1">
        <v>26.06</v>
      </c>
      <c r="D6" s="1">
        <v>28.2</v>
      </c>
      <c r="E6" s="1">
        <v>2.13</v>
      </c>
      <c r="F6" s="1">
        <v>0.0</v>
      </c>
      <c r="G6" s="1">
        <v>2.13</v>
      </c>
      <c r="H6" s="1">
        <v>168.0</v>
      </c>
      <c r="I6" s="1">
        <v>78.69</v>
      </c>
      <c r="J6" s="1">
        <v>78.74</v>
      </c>
      <c r="K6" s="1" t="s">
        <v>44</v>
      </c>
      <c r="L6" s="1">
        <v>84.0</v>
      </c>
      <c r="M6" s="1">
        <v>84.0</v>
      </c>
    </row>
    <row r="7">
      <c r="A7" s="1" t="s">
        <v>41</v>
      </c>
      <c r="B7" s="1" t="s">
        <v>42</v>
      </c>
      <c r="C7" s="1">
        <v>28.67</v>
      </c>
      <c r="D7" s="1">
        <v>31.93</v>
      </c>
      <c r="E7" s="1">
        <v>3.27</v>
      </c>
      <c r="F7" s="1">
        <v>0.0</v>
      </c>
      <c r="G7" s="1">
        <v>3.26</v>
      </c>
      <c r="H7" s="1">
        <v>168.0</v>
      </c>
      <c r="I7" s="1">
        <v>51.45</v>
      </c>
      <c r="J7" s="1">
        <v>51.47</v>
      </c>
      <c r="K7" s="1" t="s">
        <v>44</v>
      </c>
      <c r="L7" s="1">
        <v>84.0</v>
      </c>
      <c r="M7" s="1">
        <v>84.0</v>
      </c>
    </row>
    <row r="8">
      <c r="A8" s="1" t="s">
        <v>41</v>
      </c>
      <c r="B8" s="1" t="s">
        <v>42</v>
      </c>
      <c r="C8" s="1">
        <v>32.23</v>
      </c>
      <c r="D8" s="1">
        <v>35.22</v>
      </c>
      <c r="E8" s="1">
        <v>2.99</v>
      </c>
      <c r="F8" s="1">
        <v>0.0</v>
      </c>
      <c r="G8" s="1">
        <v>2.99</v>
      </c>
      <c r="H8" s="1">
        <v>168.0</v>
      </c>
      <c r="I8" s="1">
        <v>56.23</v>
      </c>
      <c r="J8" s="1">
        <v>56.26</v>
      </c>
      <c r="K8" s="1" t="s">
        <v>44</v>
      </c>
      <c r="L8" s="1">
        <v>84.0</v>
      </c>
      <c r="M8" s="1">
        <v>84.0</v>
      </c>
    </row>
    <row r="9">
      <c r="A9" s="1" t="s">
        <v>41</v>
      </c>
      <c r="B9" s="1" t="s">
        <v>42</v>
      </c>
      <c r="C9" s="1">
        <v>35.37</v>
      </c>
      <c r="D9" s="1">
        <v>38.81</v>
      </c>
      <c r="E9" s="1">
        <v>3.44</v>
      </c>
      <c r="F9" s="1">
        <v>0.0</v>
      </c>
      <c r="G9" s="1">
        <v>3.44</v>
      </c>
      <c r="H9" s="1">
        <v>168.0</v>
      </c>
      <c r="I9" s="1">
        <v>48.83</v>
      </c>
      <c r="J9" s="1">
        <v>48.85</v>
      </c>
      <c r="K9" s="1" t="s">
        <v>44</v>
      </c>
      <c r="L9" s="1">
        <v>84.0</v>
      </c>
      <c r="M9" s="1">
        <v>84.0</v>
      </c>
    </row>
    <row r="10">
      <c r="A10" s="1" t="s">
        <v>41</v>
      </c>
      <c r="B10" s="1" t="s">
        <v>42</v>
      </c>
      <c r="C10" s="1">
        <v>39.41</v>
      </c>
      <c r="D10" s="1">
        <v>42.39</v>
      </c>
      <c r="E10" s="1">
        <v>2.98</v>
      </c>
      <c r="F10" s="1">
        <v>0.0</v>
      </c>
      <c r="G10" s="1">
        <v>2.97</v>
      </c>
      <c r="H10" s="1">
        <v>168.0</v>
      </c>
      <c r="I10" s="1">
        <v>56.46</v>
      </c>
      <c r="J10" s="1">
        <v>56.49</v>
      </c>
      <c r="K10" s="1" t="s">
        <v>44</v>
      </c>
      <c r="L10" s="1">
        <v>84.0</v>
      </c>
      <c r="M10" s="1">
        <v>84.0</v>
      </c>
    </row>
    <row r="11">
      <c r="A11" s="1" t="s">
        <v>41</v>
      </c>
      <c r="B11" s="1" t="s">
        <v>42</v>
      </c>
      <c r="C11" s="1">
        <v>42.62</v>
      </c>
      <c r="D11" s="1">
        <v>44.78</v>
      </c>
      <c r="E11" s="1">
        <v>2.16</v>
      </c>
      <c r="F11" s="1">
        <v>0.0</v>
      </c>
      <c r="G11" s="1">
        <v>2.16</v>
      </c>
      <c r="H11" s="1">
        <v>168.0</v>
      </c>
      <c r="I11" s="1">
        <v>77.61</v>
      </c>
      <c r="J11" s="1">
        <v>77.66</v>
      </c>
      <c r="K11" s="1" t="s">
        <v>44</v>
      </c>
      <c r="L11" s="1">
        <v>84.0</v>
      </c>
      <c r="M11" s="1">
        <v>84.0</v>
      </c>
    </row>
    <row r="12">
      <c r="A12" s="1" t="s">
        <v>41</v>
      </c>
      <c r="B12" s="1" t="s">
        <v>42</v>
      </c>
      <c r="C12" s="1">
        <v>44.92</v>
      </c>
      <c r="D12" s="1">
        <v>47.08</v>
      </c>
      <c r="E12" s="1">
        <v>2.16</v>
      </c>
      <c r="F12" s="1">
        <v>0.0</v>
      </c>
      <c r="G12" s="1">
        <v>2.15</v>
      </c>
      <c r="H12" s="1">
        <v>168.0</v>
      </c>
      <c r="I12" s="1">
        <v>77.92</v>
      </c>
      <c r="J12" s="1">
        <v>77.97</v>
      </c>
      <c r="K12" s="1" t="s">
        <v>44</v>
      </c>
      <c r="L12" s="1">
        <v>84.0</v>
      </c>
      <c r="M12" s="1">
        <v>84.0</v>
      </c>
    </row>
    <row r="13">
      <c r="A13" s="1" t="s">
        <v>41</v>
      </c>
      <c r="B13" s="1" t="s">
        <v>42</v>
      </c>
      <c r="C13" s="1">
        <v>47.19</v>
      </c>
      <c r="D13" s="1">
        <v>50.87</v>
      </c>
      <c r="E13" s="1">
        <v>3.67</v>
      </c>
      <c r="F13" s="1">
        <v>0.0</v>
      </c>
      <c r="G13" s="1">
        <v>3.67</v>
      </c>
      <c r="H13" s="1">
        <v>168.0</v>
      </c>
      <c r="I13" s="1">
        <v>45.72</v>
      </c>
      <c r="J13" s="1">
        <v>45.74</v>
      </c>
      <c r="K13" s="1" t="s">
        <v>57</v>
      </c>
      <c r="L13" s="1">
        <v>52.0</v>
      </c>
      <c r="M13" s="1">
        <v>116.0</v>
      </c>
    </row>
    <row r="14">
      <c r="A14" s="1" t="s">
        <v>41</v>
      </c>
      <c r="B14" s="1" t="s">
        <v>42</v>
      </c>
      <c r="C14" s="1">
        <v>51.1</v>
      </c>
      <c r="D14" s="1">
        <v>56.34</v>
      </c>
      <c r="E14" s="1">
        <v>5.24</v>
      </c>
      <c r="F14" s="1">
        <v>0.0</v>
      </c>
      <c r="G14" s="1">
        <v>5.23</v>
      </c>
      <c r="H14" s="1">
        <v>168.0</v>
      </c>
      <c r="I14" s="1">
        <v>32.08</v>
      </c>
      <c r="J14" s="1">
        <v>32.1</v>
      </c>
      <c r="K14" s="1" t="s">
        <v>59</v>
      </c>
      <c r="L14" s="1">
        <v>0.0</v>
      </c>
      <c r="M14" s="1">
        <v>168.0</v>
      </c>
    </row>
    <row r="15">
      <c r="A15" s="1" t="s">
        <v>41</v>
      </c>
      <c r="B15" s="1" t="s">
        <v>42</v>
      </c>
      <c r="C15" s="1">
        <v>56.49</v>
      </c>
      <c r="D15" s="1">
        <v>62.32</v>
      </c>
      <c r="E15" s="1">
        <v>5.83</v>
      </c>
      <c r="F15" s="1">
        <v>0.0</v>
      </c>
      <c r="G15" s="1">
        <v>5.83</v>
      </c>
      <c r="H15" s="1">
        <v>168.0</v>
      </c>
      <c r="I15" s="1">
        <v>28.81</v>
      </c>
      <c r="J15" s="1">
        <v>28.82</v>
      </c>
      <c r="K15" s="1" t="s">
        <v>59</v>
      </c>
      <c r="L15" s="1">
        <v>0.0</v>
      </c>
      <c r="M15" s="1">
        <v>168.0</v>
      </c>
    </row>
    <row r="16">
      <c r="A16" s="1" t="s">
        <v>41</v>
      </c>
      <c r="B16" s="1" t="s">
        <v>42</v>
      </c>
      <c r="C16" s="1">
        <v>62.68</v>
      </c>
      <c r="D16" s="1">
        <v>69.44</v>
      </c>
      <c r="E16" s="1">
        <v>6.76</v>
      </c>
      <c r="F16" s="1">
        <v>0.0</v>
      </c>
      <c r="G16" s="1">
        <v>6.76</v>
      </c>
      <c r="H16" s="1">
        <v>160.0</v>
      </c>
      <c r="I16" s="1">
        <v>23.66</v>
      </c>
      <c r="J16" s="1">
        <v>23.66</v>
      </c>
      <c r="K16" s="1" t="s">
        <v>43</v>
      </c>
      <c r="L16" s="1">
        <v>-160.0</v>
      </c>
      <c r="M16" s="1">
        <v>0.0</v>
      </c>
    </row>
    <row r="17">
      <c r="A17" s="1" t="s">
        <v>41</v>
      </c>
      <c r="B17" s="1" t="s">
        <v>42</v>
      </c>
      <c r="C17" s="1">
        <v>69.61</v>
      </c>
      <c r="D17" s="1">
        <v>78.75</v>
      </c>
      <c r="E17" s="1">
        <v>9.15</v>
      </c>
      <c r="F17" s="1">
        <v>0.0</v>
      </c>
      <c r="G17" s="1">
        <v>9.15</v>
      </c>
      <c r="H17" s="1">
        <v>160.0</v>
      </c>
      <c r="I17" s="1">
        <v>17.5</v>
      </c>
      <c r="J17" s="1">
        <v>17.5</v>
      </c>
      <c r="K17" s="1" t="s">
        <v>43</v>
      </c>
      <c r="L17" s="1">
        <v>-160.0</v>
      </c>
      <c r="M17" s="1">
        <v>0.0</v>
      </c>
    </row>
    <row r="18">
      <c r="A18" s="1" t="s">
        <v>41</v>
      </c>
      <c r="B18" s="1" t="s">
        <v>42</v>
      </c>
      <c r="C18" s="1">
        <v>78.79</v>
      </c>
      <c r="D18" s="1">
        <v>85.98</v>
      </c>
      <c r="E18" s="1">
        <v>7.19</v>
      </c>
      <c r="F18" s="1">
        <v>0.0</v>
      </c>
      <c r="G18" s="1">
        <v>7.19</v>
      </c>
      <c r="H18" s="1">
        <v>160.0</v>
      </c>
      <c r="I18" s="1">
        <v>22.26</v>
      </c>
      <c r="J18" s="1">
        <v>22.26</v>
      </c>
      <c r="K18" s="1" t="s">
        <v>43</v>
      </c>
      <c r="L18" s="1">
        <v>-160.0</v>
      </c>
      <c r="M18" s="1">
        <v>0.0</v>
      </c>
    </row>
    <row r="19">
      <c r="A19" s="1" t="s">
        <v>41</v>
      </c>
      <c r="B19" s="1" t="s">
        <v>42</v>
      </c>
      <c r="C19" s="1">
        <v>86.06</v>
      </c>
      <c r="D19" s="1">
        <v>94.59</v>
      </c>
      <c r="E19" s="1">
        <v>8.53</v>
      </c>
      <c r="F19" s="1">
        <v>0.0</v>
      </c>
      <c r="G19" s="1">
        <v>8.53</v>
      </c>
      <c r="H19" s="1">
        <v>160.0</v>
      </c>
      <c r="I19" s="1">
        <v>18.75</v>
      </c>
      <c r="J19" s="1">
        <v>18.75</v>
      </c>
      <c r="K19" s="1" t="s">
        <v>43</v>
      </c>
      <c r="L19" s="1">
        <v>-160.0</v>
      </c>
      <c r="M19" s="1">
        <v>0.0</v>
      </c>
    </row>
    <row r="20">
      <c r="A20" s="1" t="s">
        <v>41</v>
      </c>
      <c r="B20" s="1" t="s">
        <v>42</v>
      </c>
      <c r="C20" s="1">
        <v>94.72</v>
      </c>
      <c r="D20" s="1">
        <v>97.18</v>
      </c>
      <c r="E20" s="1">
        <v>2.46</v>
      </c>
      <c r="F20" s="1">
        <v>0.0</v>
      </c>
      <c r="G20" s="1">
        <v>2.46</v>
      </c>
      <c r="H20" s="1">
        <v>168.0</v>
      </c>
      <c r="I20" s="1">
        <v>68.29</v>
      </c>
      <c r="J20" s="1">
        <v>68.32</v>
      </c>
      <c r="K20" s="1" t="s">
        <v>44</v>
      </c>
      <c r="L20" s="1">
        <v>84.0</v>
      </c>
      <c r="M20" s="1">
        <v>84.0</v>
      </c>
    </row>
    <row r="21">
      <c r="A21" s="1" t="s">
        <v>41</v>
      </c>
      <c r="B21" s="1" t="s">
        <v>42</v>
      </c>
      <c r="C21" s="1">
        <v>97.74</v>
      </c>
      <c r="D21" s="1">
        <v>100.62</v>
      </c>
      <c r="E21" s="1">
        <v>2.88</v>
      </c>
      <c r="F21" s="1">
        <v>0.0</v>
      </c>
      <c r="G21" s="1">
        <v>2.88</v>
      </c>
      <c r="H21" s="1">
        <v>168.0</v>
      </c>
      <c r="I21" s="1">
        <v>58.34</v>
      </c>
      <c r="J21" s="1">
        <v>58.37</v>
      </c>
      <c r="K21" s="1" t="s">
        <v>44</v>
      </c>
      <c r="L21" s="1">
        <v>84.0</v>
      </c>
      <c r="M21" s="1">
        <v>84.0</v>
      </c>
    </row>
    <row r="22">
      <c r="A22" s="1" t="s">
        <v>41</v>
      </c>
      <c r="B22" s="1" t="s">
        <v>42</v>
      </c>
      <c r="C22" s="1">
        <v>100.93</v>
      </c>
      <c r="D22" s="1">
        <v>103.82</v>
      </c>
      <c r="E22" s="1">
        <v>2.89</v>
      </c>
      <c r="F22" s="1">
        <v>0.0</v>
      </c>
      <c r="G22" s="1">
        <v>2.89</v>
      </c>
      <c r="H22" s="1">
        <v>168.0</v>
      </c>
      <c r="I22" s="1">
        <v>58.06</v>
      </c>
      <c r="J22" s="1">
        <v>58.09</v>
      </c>
      <c r="K22" s="1" t="s">
        <v>44</v>
      </c>
      <c r="L22" s="1">
        <v>84.0</v>
      </c>
      <c r="M22" s="1">
        <v>84.0</v>
      </c>
    </row>
    <row r="23">
      <c r="A23" s="1" t="s">
        <v>41</v>
      </c>
      <c r="B23" s="1" t="s">
        <v>42</v>
      </c>
      <c r="C23" s="1">
        <v>104.1</v>
      </c>
      <c r="D23" s="1">
        <v>106.15</v>
      </c>
      <c r="E23" s="1">
        <v>2.05</v>
      </c>
      <c r="F23" s="1">
        <v>0.0</v>
      </c>
      <c r="G23" s="1">
        <v>2.05</v>
      </c>
      <c r="H23" s="1">
        <v>168.0</v>
      </c>
      <c r="I23" s="1">
        <v>82.05</v>
      </c>
      <c r="J23" s="1">
        <v>82.1</v>
      </c>
      <c r="K23" s="1" t="s">
        <v>44</v>
      </c>
      <c r="L23" s="1">
        <v>84.0</v>
      </c>
      <c r="M23" s="1">
        <v>84.0</v>
      </c>
    </row>
    <row r="24">
      <c r="A24" s="1" t="s">
        <v>41</v>
      </c>
      <c r="B24" s="1" t="s">
        <v>42</v>
      </c>
      <c r="C24" s="1">
        <v>106.33</v>
      </c>
      <c r="D24" s="1">
        <v>108.43</v>
      </c>
      <c r="E24" s="1">
        <v>2.1</v>
      </c>
      <c r="F24" s="1">
        <v>0.0</v>
      </c>
      <c r="G24" s="1">
        <v>2.09</v>
      </c>
      <c r="H24" s="1">
        <v>168.0</v>
      </c>
      <c r="I24" s="1">
        <v>80.15</v>
      </c>
      <c r="J24" s="1">
        <v>80.19</v>
      </c>
      <c r="K24" s="1" t="s">
        <v>44</v>
      </c>
      <c r="L24" s="1">
        <v>84.0</v>
      </c>
      <c r="M24" s="1">
        <v>84.0</v>
      </c>
    </row>
    <row r="25">
      <c r="A25" s="1" t="s">
        <v>41</v>
      </c>
      <c r="B25" s="1" t="s">
        <v>42</v>
      </c>
      <c r="C25" s="1">
        <v>108.64</v>
      </c>
      <c r="D25" s="1">
        <v>112.01</v>
      </c>
      <c r="E25" s="1">
        <v>3.38</v>
      </c>
      <c r="F25" s="1">
        <v>0.0</v>
      </c>
      <c r="G25" s="1">
        <v>3.38</v>
      </c>
      <c r="H25" s="1">
        <v>168.0</v>
      </c>
      <c r="I25" s="1">
        <v>49.73</v>
      </c>
      <c r="J25" s="1">
        <v>49.75</v>
      </c>
      <c r="K25" s="1" t="s">
        <v>44</v>
      </c>
      <c r="L25" s="1">
        <v>84.0</v>
      </c>
      <c r="M25" s="1">
        <v>84.0</v>
      </c>
    </row>
    <row r="26">
      <c r="A26" s="1" t="s">
        <v>41</v>
      </c>
      <c r="B26" s="1" t="s">
        <v>42</v>
      </c>
      <c r="C26" s="1">
        <v>112.23</v>
      </c>
      <c r="D26" s="1">
        <v>114.61</v>
      </c>
      <c r="E26" s="1">
        <v>2.38</v>
      </c>
      <c r="F26" s="1">
        <v>0.0</v>
      </c>
      <c r="G26" s="1">
        <v>2.38</v>
      </c>
      <c r="H26" s="1">
        <v>168.0</v>
      </c>
      <c r="I26" s="1">
        <v>70.48</v>
      </c>
      <c r="J26" s="1">
        <v>70.52</v>
      </c>
      <c r="K26" s="1" t="s">
        <v>44</v>
      </c>
      <c r="L26" s="1">
        <v>84.0</v>
      </c>
      <c r="M26" s="1">
        <v>84.0</v>
      </c>
    </row>
    <row r="27">
      <c r="A27" s="1" t="s">
        <v>41</v>
      </c>
      <c r="B27" s="1" t="s">
        <v>42</v>
      </c>
      <c r="C27" s="1">
        <v>115.01</v>
      </c>
      <c r="D27" s="1">
        <v>119.16</v>
      </c>
      <c r="E27" s="1">
        <v>4.15</v>
      </c>
      <c r="F27" s="1">
        <v>0.0</v>
      </c>
      <c r="G27" s="1">
        <v>4.15</v>
      </c>
      <c r="H27" s="1">
        <v>168.0</v>
      </c>
      <c r="I27" s="1">
        <v>40.45</v>
      </c>
      <c r="J27" s="1">
        <v>40.47</v>
      </c>
      <c r="K27" s="1" t="s">
        <v>57</v>
      </c>
      <c r="L27" s="1">
        <v>52.0</v>
      </c>
      <c r="M27" s="1">
        <v>116.0</v>
      </c>
    </row>
    <row r="28">
      <c r="A28" s="1" t="s">
        <v>41</v>
      </c>
      <c r="B28" s="1" t="s">
        <v>42</v>
      </c>
      <c r="C28" s="1">
        <v>119.31</v>
      </c>
      <c r="D28" s="1">
        <v>124.62</v>
      </c>
      <c r="E28" s="1">
        <v>5.31</v>
      </c>
      <c r="F28" s="1">
        <v>0.0</v>
      </c>
      <c r="G28" s="1">
        <v>5.3</v>
      </c>
      <c r="H28" s="1">
        <v>168.0</v>
      </c>
      <c r="I28" s="1">
        <v>31.66</v>
      </c>
      <c r="J28" s="1">
        <v>31.67</v>
      </c>
      <c r="K28" s="1" t="s">
        <v>59</v>
      </c>
      <c r="L28" s="1">
        <v>0.0</v>
      </c>
      <c r="M28" s="1">
        <v>168.0</v>
      </c>
    </row>
    <row r="29">
      <c r="A29" s="1" t="s">
        <v>41</v>
      </c>
      <c r="B29" s="1" t="s">
        <v>42</v>
      </c>
      <c r="C29" s="1">
        <v>124.77</v>
      </c>
      <c r="D29" s="1">
        <v>129.54</v>
      </c>
      <c r="E29" s="1">
        <v>4.77</v>
      </c>
      <c r="F29" s="1">
        <v>0.0</v>
      </c>
      <c r="G29" s="1">
        <v>4.77</v>
      </c>
      <c r="H29" s="1">
        <v>168.0</v>
      </c>
      <c r="I29" s="1">
        <v>35.19</v>
      </c>
      <c r="J29" s="1">
        <v>35.21</v>
      </c>
      <c r="K29" s="1" t="s">
        <v>59</v>
      </c>
      <c r="L29" s="1">
        <v>0.0</v>
      </c>
      <c r="M29" s="1">
        <v>168.0</v>
      </c>
    </row>
    <row r="30">
      <c r="A30" s="1" t="s">
        <v>41</v>
      </c>
      <c r="B30" s="1" t="s">
        <v>42</v>
      </c>
      <c r="C30" s="1">
        <v>129.7</v>
      </c>
      <c r="D30" s="1">
        <v>138.42</v>
      </c>
      <c r="E30" s="1">
        <v>8.72</v>
      </c>
      <c r="F30" s="1">
        <v>0.0</v>
      </c>
      <c r="G30" s="1">
        <v>8.72</v>
      </c>
      <c r="H30" s="1">
        <v>160.0</v>
      </c>
      <c r="I30" s="1">
        <v>18.35</v>
      </c>
      <c r="J30" s="1">
        <v>18.35</v>
      </c>
      <c r="K30" s="1" t="s">
        <v>43</v>
      </c>
      <c r="L30" s="1">
        <v>-160.0</v>
      </c>
      <c r="M30" s="1">
        <v>0.0</v>
      </c>
    </row>
    <row r="31">
      <c r="A31" s="1" t="s">
        <v>41</v>
      </c>
      <c r="B31" s="1" t="s">
        <v>42</v>
      </c>
      <c r="C31" s="1">
        <v>138.53</v>
      </c>
      <c r="D31" s="1">
        <v>148.15</v>
      </c>
      <c r="E31" s="1">
        <v>9.62</v>
      </c>
      <c r="F31" s="1">
        <v>0.0</v>
      </c>
      <c r="G31" s="1">
        <v>9.62</v>
      </c>
      <c r="H31" s="1">
        <v>160.0</v>
      </c>
      <c r="I31" s="1">
        <v>16.63</v>
      </c>
      <c r="J31" s="1">
        <v>16.63</v>
      </c>
      <c r="K31" s="1" t="s">
        <v>43</v>
      </c>
      <c r="L31" s="1">
        <v>-160.0</v>
      </c>
      <c r="M31" s="1">
        <v>0.0</v>
      </c>
    </row>
    <row r="32">
      <c r="A32" s="1" t="s">
        <v>41</v>
      </c>
      <c r="B32" s="1" t="s">
        <v>42</v>
      </c>
      <c r="C32" s="1">
        <v>148.41</v>
      </c>
      <c r="D32" s="1">
        <v>156.15</v>
      </c>
      <c r="E32" s="1">
        <v>7.74</v>
      </c>
      <c r="F32" s="1">
        <v>0.0</v>
      </c>
      <c r="G32" s="1">
        <v>7.74</v>
      </c>
      <c r="H32" s="1">
        <v>160.0</v>
      </c>
      <c r="I32" s="1">
        <v>20.68</v>
      </c>
      <c r="J32" s="1">
        <v>20.68</v>
      </c>
      <c r="K32" s="1" t="s">
        <v>43</v>
      </c>
      <c r="L32" s="1">
        <v>-160.0</v>
      </c>
      <c r="M32" s="1">
        <v>0.0</v>
      </c>
    </row>
    <row r="33">
      <c r="A33" s="1" t="s">
        <v>41</v>
      </c>
      <c r="B33" s="1" t="s">
        <v>42</v>
      </c>
      <c r="C33" s="1">
        <v>156.22</v>
      </c>
      <c r="D33" s="1">
        <v>162.72</v>
      </c>
      <c r="E33" s="1">
        <v>6.5</v>
      </c>
      <c r="F33" s="1">
        <v>0.0</v>
      </c>
      <c r="G33" s="1">
        <v>6.5</v>
      </c>
      <c r="H33" s="1">
        <v>160.0</v>
      </c>
      <c r="I33" s="1">
        <v>24.6</v>
      </c>
      <c r="J33" s="1">
        <v>24.6</v>
      </c>
      <c r="K33" s="1" t="s">
        <v>43</v>
      </c>
      <c r="L33" s="1">
        <v>-160.0</v>
      </c>
      <c r="M33" s="1">
        <v>0.0</v>
      </c>
    </row>
    <row r="34">
      <c r="A34" s="1" t="s">
        <v>41</v>
      </c>
      <c r="B34" s="1" t="s">
        <v>42</v>
      </c>
      <c r="C34" s="1">
        <v>162.83</v>
      </c>
      <c r="D34" s="1">
        <v>165.12</v>
      </c>
      <c r="E34" s="1">
        <v>2.29</v>
      </c>
      <c r="F34" s="1">
        <v>0.0</v>
      </c>
      <c r="G34" s="1">
        <v>2.29</v>
      </c>
      <c r="H34" s="1">
        <v>168.0</v>
      </c>
      <c r="I34" s="1">
        <v>73.46</v>
      </c>
      <c r="J34" s="1">
        <v>73.5</v>
      </c>
      <c r="K34" s="1" t="s">
        <v>44</v>
      </c>
      <c r="L34" s="1">
        <v>84.0</v>
      </c>
      <c r="M34" s="1">
        <v>84.0</v>
      </c>
    </row>
    <row r="35">
      <c r="A35" s="1" t="s">
        <v>41</v>
      </c>
      <c r="B35" s="1" t="s">
        <v>42</v>
      </c>
      <c r="C35" s="1">
        <v>165.79</v>
      </c>
      <c r="D35" s="1">
        <v>168.06</v>
      </c>
      <c r="E35" s="1">
        <v>2.26</v>
      </c>
      <c r="F35" s="1">
        <v>0.0</v>
      </c>
      <c r="G35" s="1">
        <v>2.26</v>
      </c>
      <c r="H35" s="1">
        <v>168.0</v>
      </c>
      <c r="I35" s="1">
        <v>74.18</v>
      </c>
      <c r="J35" s="1">
        <v>74.22</v>
      </c>
      <c r="K35" s="1" t="s">
        <v>44</v>
      </c>
      <c r="L35" s="1">
        <v>84.0</v>
      </c>
      <c r="M35" s="1">
        <v>84.0</v>
      </c>
    </row>
    <row r="36">
      <c r="A36" s="1" t="s">
        <v>41</v>
      </c>
      <c r="B36" s="1" t="s">
        <v>42</v>
      </c>
      <c r="C36" s="1">
        <v>168.2</v>
      </c>
      <c r="D36" s="1">
        <v>170.48</v>
      </c>
      <c r="E36" s="1">
        <v>2.28</v>
      </c>
      <c r="F36" s="1">
        <v>0.0</v>
      </c>
      <c r="G36" s="1">
        <v>2.28</v>
      </c>
      <c r="H36" s="1">
        <v>168.0</v>
      </c>
      <c r="I36" s="1">
        <v>73.61</v>
      </c>
      <c r="J36" s="1">
        <v>73.65</v>
      </c>
      <c r="K36" s="1" t="s">
        <v>44</v>
      </c>
      <c r="L36" s="1">
        <v>84.0</v>
      </c>
      <c r="M36" s="1">
        <v>84.0</v>
      </c>
    </row>
    <row r="37">
      <c r="A37" s="1" t="s">
        <v>41</v>
      </c>
      <c r="B37" s="1" t="s">
        <v>42</v>
      </c>
      <c r="C37" s="1">
        <v>170.72</v>
      </c>
      <c r="D37" s="1">
        <v>173.63</v>
      </c>
      <c r="E37" s="1">
        <v>2.91</v>
      </c>
      <c r="F37" s="1">
        <v>0.0</v>
      </c>
      <c r="G37" s="1">
        <v>2.91</v>
      </c>
      <c r="H37" s="1">
        <v>168.0</v>
      </c>
      <c r="I37" s="1">
        <v>57.69</v>
      </c>
      <c r="J37" s="1">
        <v>57.72</v>
      </c>
      <c r="K37" s="1" t="s">
        <v>44</v>
      </c>
      <c r="L37" s="1">
        <v>84.0</v>
      </c>
      <c r="M37" s="1">
        <v>84.0</v>
      </c>
    </row>
    <row r="38">
      <c r="A38" s="1" t="s">
        <v>41</v>
      </c>
      <c r="B38" s="1" t="s">
        <v>42</v>
      </c>
      <c r="C38" s="1">
        <v>173.84</v>
      </c>
      <c r="D38" s="1">
        <v>175.81</v>
      </c>
      <c r="E38" s="1">
        <v>1.97</v>
      </c>
      <c r="F38" s="1">
        <v>0.0</v>
      </c>
      <c r="G38" s="1">
        <v>1.96</v>
      </c>
      <c r="H38" s="1">
        <v>168.0</v>
      </c>
      <c r="I38" s="1">
        <v>85.49</v>
      </c>
      <c r="J38" s="1">
        <v>85.54</v>
      </c>
      <c r="K38" s="1" t="s">
        <v>44</v>
      </c>
      <c r="L38" s="1">
        <v>84.0</v>
      </c>
      <c r="M38" s="1">
        <v>84.0</v>
      </c>
    </row>
    <row r="39">
      <c r="A39" s="1" t="s">
        <v>41</v>
      </c>
      <c r="B39" s="1" t="s">
        <v>42</v>
      </c>
      <c r="C39" s="1">
        <v>176.07</v>
      </c>
      <c r="D39" s="1">
        <v>178.25</v>
      </c>
      <c r="E39" s="1">
        <v>2.19</v>
      </c>
      <c r="F39" s="1">
        <v>0.0</v>
      </c>
      <c r="G39" s="1">
        <v>2.19</v>
      </c>
      <c r="H39" s="1">
        <v>168.0</v>
      </c>
      <c r="I39" s="1">
        <v>76.8</v>
      </c>
      <c r="J39" s="1">
        <v>76.84</v>
      </c>
      <c r="K39" s="1" t="s">
        <v>44</v>
      </c>
      <c r="L39" s="1">
        <v>84.0</v>
      </c>
      <c r="M39" s="1">
        <v>84.0</v>
      </c>
    </row>
    <row r="40">
      <c r="A40" s="1" t="s">
        <v>41</v>
      </c>
      <c r="B40" s="1" t="s">
        <v>42</v>
      </c>
      <c r="C40" s="1">
        <v>178.43</v>
      </c>
      <c r="D40" s="1">
        <v>181.34</v>
      </c>
      <c r="E40" s="1">
        <v>2.9</v>
      </c>
      <c r="F40" s="1">
        <v>0.0</v>
      </c>
      <c r="G40" s="1">
        <v>2.9</v>
      </c>
      <c r="H40" s="1">
        <v>168.0</v>
      </c>
      <c r="I40" s="1">
        <v>57.89</v>
      </c>
      <c r="J40" s="1">
        <v>57.92</v>
      </c>
      <c r="K40" s="1" t="s">
        <v>44</v>
      </c>
      <c r="L40" s="1">
        <v>84.0</v>
      </c>
      <c r="M40" s="1">
        <v>84.0</v>
      </c>
    </row>
    <row r="41">
      <c r="A41" s="1" t="s">
        <v>41</v>
      </c>
      <c r="B41" s="1" t="s">
        <v>42</v>
      </c>
      <c r="C41" s="1">
        <v>181.61</v>
      </c>
      <c r="D41" s="1">
        <v>185.3</v>
      </c>
      <c r="E41" s="1">
        <v>3.69</v>
      </c>
      <c r="F41" s="1">
        <v>0.0</v>
      </c>
      <c r="G41" s="1">
        <v>3.69</v>
      </c>
      <c r="H41" s="1">
        <v>168.0</v>
      </c>
      <c r="I41" s="1">
        <v>45.54</v>
      </c>
      <c r="J41" s="1">
        <v>45.56</v>
      </c>
      <c r="K41" s="1" t="s">
        <v>57</v>
      </c>
      <c r="L41" s="1">
        <v>52.0</v>
      </c>
      <c r="M41" s="1">
        <v>116.0</v>
      </c>
    </row>
    <row r="42">
      <c r="A42" s="1" t="s">
        <v>41</v>
      </c>
      <c r="B42" s="1" t="s">
        <v>42</v>
      </c>
      <c r="C42" s="1">
        <v>185.61</v>
      </c>
      <c r="D42" s="1">
        <v>190.3</v>
      </c>
      <c r="E42" s="1">
        <v>4.69</v>
      </c>
      <c r="F42" s="1">
        <v>0.0</v>
      </c>
      <c r="G42" s="1">
        <v>4.68</v>
      </c>
      <c r="H42" s="1">
        <v>168.0</v>
      </c>
      <c r="I42" s="1">
        <v>35.84</v>
      </c>
      <c r="J42" s="1">
        <v>35.86</v>
      </c>
      <c r="K42" s="1" t="s">
        <v>59</v>
      </c>
      <c r="L42" s="1">
        <v>0.0</v>
      </c>
      <c r="M42" s="1">
        <v>168.0</v>
      </c>
    </row>
    <row r="43">
      <c r="A43" s="1" t="s">
        <v>41</v>
      </c>
      <c r="B43" s="1" t="s">
        <v>42</v>
      </c>
      <c r="C43" s="1">
        <v>190.56</v>
      </c>
      <c r="D43" s="1">
        <v>195.17</v>
      </c>
      <c r="E43" s="1">
        <v>4.61</v>
      </c>
      <c r="F43" s="1">
        <v>0.0</v>
      </c>
      <c r="G43" s="1">
        <v>4.61</v>
      </c>
      <c r="H43" s="1">
        <v>168.0</v>
      </c>
      <c r="I43" s="1">
        <v>36.43</v>
      </c>
      <c r="J43" s="1">
        <v>36.45</v>
      </c>
      <c r="K43" s="1" t="s">
        <v>59</v>
      </c>
      <c r="L43" s="1">
        <v>0.0</v>
      </c>
      <c r="M43" s="1">
        <v>168.0</v>
      </c>
    </row>
    <row r="44">
      <c r="A44" s="1" t="s">
        <v>41</v>
      </c>
      <c r="B44" s="1" t="s">
        <v>42</v>
      </c>
      <c r="C44" s="1">
        <v>195.56</v>
      </c>
      <c r="D44" s="1">
        <v>204.08</v>
      </c>
      <c r="E44" s="1">
        <v>8.52</v>
      </c>
      <c r="F44" s="1">
        <v>0.0</v>
      </c>
      <c r="G44" s="1">
        <v>8.52</v>
      </c>
      <c r="H44" s="1">
        <v>160.0</v>
      </c>
      <c r="I44" s="1">
        <v>18.77</v>
      </c>
      <c r="J44" s="1">
        <v>18.77</v>
      </c>
      <c r="K44" s="1" t="s">
        <v>43</v>
      </c>
      <c r="L44" s="1">
        <v>-160.0</v>
      </c>
      <c r="M44" s="1">
        <v>0.0</v>
      </c>
    </row>
    <row r="45">
      <c r="A45" s="1" t="s">
        <v>41</v>
      </c>
      <c r="B45" s="1" t="s">
        <v>42</v>
      </c>
      <c r="C45" s="1">
        <v>204.11</v>
      </c>
      <c r="D45" s="1">
        <v>211.81</v>
      </c>
      <c r="E45" s="1">
        <v>7.7</v>
      </c>
      <c r="F45" s="1">
        <v>0.0</v>
      </c>
      <c r="G45" s="1">
        <v>7.7</v>
      </c>
      <c r="H45" s="1">
        <v>160.0</v>
      </c>
      <c r="I45" s="1">
        <v>20.78</v>
      </c>
      <c r="J45" s="1">
        <v>20.78</v>
      </c>
      <c r="K45" s="1" t="s">
        <v>43</v>
      </c>
      <c r="L45" s="1">
        <v>-160.0</v>
      </c>
      <c r="M45" s="1">
        <v>0.0</v>
      </c>
    </row>
    <row r="46">
      <c r="A46" s="1" t="s">
        <v>41</v>
      </c>
      <c r="B46" s="1" t="s">
        <v>42</v>
      </c>
      <c r="C46" s="1">
        <v>211.84</v>
      </c>
      <c r="D46" s="1">
        <v>219.61</v>
      </c>
      <c r="E46" s="1">
        <v>7.76</v>
      </c>
      <c r="F46" s="1">
        <v>0.0</v>
      </c>
      <c r="G46" s="1">
        <v>7.76</v>
      </c>
      <c r="H46" s="1">
        <v>160.0</v>
      </c>
      <c r="I46" s="1">
        <v>20.61</v>
      </c>
      <c r="J46" s="1">
        <v>20.61</v>
      </c>
      <c r="K46" s="1" t="s">
        <v>43</v>
      </c>
      <c r="L46" s="1">
        <v>-160.0</v>
      </c>
      <c r="M46" s="1">
        <v>0.0</v>
      </c>
    </row>
    <row r="47">
      <c r="A47" s="1" t="s">
        <v>41</v>
      </c>
      <c r="B47" s="1" t="s">
        <v>42</v>
      </c>
      <c r="C47" s="1">
        <v>219.67</v>
      </c>
      <c r="D47" s="1">
        <v>226.81</v>
      </c>
      <c r="E47" s="1">
        <v>7.14</v>
      </c>
      <c r="F47" s="1">
        <v>0.0</v>
      </c>
      <c r="G47" s="1">
        <v>7.14</v>
      </c>
      <c r="H47" s="1">
        <v>160.0</v>
      </c>
      <c r="I47" s="1">
        <v>22.41</v>
      </c>
      <c r="J47" s="1">
        <v>22.41</v>
      </c>
      <c r="K47" s="1" t="s">
        <v>43</v>
      </c>
      <c r="L47" s="1">
        <v>-160.0</v>
      </c>
      <c r="M47" s="1">
        <v>0.0</v>
      </c>
    </row>
    <row r="48">
      <c r="A48" s="1" t="s">
        <v>41</v>
      </c>
      <c r="B48" s="1" t="s">
        <v>42</v>
      </c>
      <c r="C48" s="1">
        <v>226.84</v>
      </c>
      <c r="D48" s="1">
        <v>229.78</v>
      </c>
      <c r="E48" s="1">
        <v>2.94</v>
      </c>
      <c r="F48" s="1">
        <v>0.0</v>
      </c>
      <c r="G48" s="1">
        <v>2.94</v>
      </c>
      <c r="H48" s="1">
        <v>168.0</v>
      </c>
      <c r="I48" s="1">
        <v>57.16</v>
      </c>
      <c r="J48" s="1">
        <v>57.19</v>
      </c>
      <c r="K48" s="1" t="s">
        <v>44</v>
      </c>
      <c r="L48" s="1">
        <v>84.0</v>
      </c>
      <c r="M48" s="1">
        <v>84.0</v>
      </c>
    </row>
    <row r="49">
      <c r="A49" s="1" t="s">
        <v>41</v>
      </c>
      <c r="B49" s="1" t="s">
        <v>42</v>
      </c>
      <c r="C49" s="1">
        <v>229.92</v>
      </c>
      <c r="D49" s="1">
        <v>232.85</v>
      </c>
      <c r="E49" s="1">
        <v>2.93</v>
      </c>
      <c r="F49" s="1">
        <v>0.0</v>
      </c>
      <c r="G49" s="1">
        <v>2.93</v>
      </c>
      <c r="H49" s="1">
        <v>168.0</v>
      </c>
      <c r="I49" s="1">
        <v>57.35</v>
      </c>
      <c r="J49" s="1">
        <v>57.38</v>
      </c>
      <c r="K49" s="1" t="s">
        <v>44</v>
      </c>
      <c r="L49" s="1">
        <v>84.0</v>
      </c>
      <c r="M49" s="1">
        <v>84.0</v>
      </c>
    </row>
    <row r="50">
      <c r="A50" s="1" t="s">
        <v>41</v>
      </c>
      <c r="B50" s="1" t="s">
        <v>42</v>
      </c>
      <c r="C50" s="1">
        <v>233.0</v>
      </c>
      <c r="D50" s="1">
        <v>235.24</v>
      </c>
      <c r="E50" s="1">
        <v>2.23</v>
      </c>
      <c r="F50" s="1">
        <v>0.0</v>
      </c>
      <c r="G50" s="1">
        <v>2.23</v>
      </c>
      <c r="H50" s="1">
        <v>168.0</v>
      </c>
      <c r="I50" s="1">
        <v>75.17</v>
      </c>
      <c r="J50" s="1">
        <v>75.22</v>
      </c>
      <c r="K50" s="1" t="s">
        <v>44</v>
      </c>
      <c r="L50" s="1">
        <v>84.0</v>
      </c>
      <c r="M50" s="1">
        <v>84.0</v>
      </c>
    </row>
    <row r="51">
      <c r="A51" s="1" t="s">
        <v>41</v>
      </c>
      <c r="B51" s="1" t="s">
        <v>42</v>
      </c>
      <c r="C51" s="1">
        <v>235.36</v>
      </c>
      <c r="D51" s="1">
        <v>238.16</v>
      </c>
      <c r="E51" s="1">
        <v>2.79</v>
      </c>
      <c r="F51" s="1">
        <v>0.0</v>
      </c>
      <c r="G51" s="1">
        <v>2.79</v>
      </c>
      <c r="H51" s="1">
        <v>168.0</v>
      </c>
      <c r="I51" s="1">
        <v>60.12</v>
      </c>
      <c r="J51" s="1">
        <v>60.16</v>
      </c>
      <c r="K51" s="1" t="s">
        <v>44</v>
      </c>
      <c r="L51" s="1">
        <v>84.0</v>
      </c>
      <c r="M51" s="1">
        <v>84.0</v>
      </c>
    </row>
    <row r="52">
      <c r="A52" s="1" t="s">
        <v>41</v>
      </c>
      <c r="B52" s="1" t="s">
        <v>42</v>
      </c>
      <c r="C52" s="1">
        <v>238.56</v>
      </c>
      <c r="D52" s="1">
        <v>242.56</v>
      </c>
      <c r="E52" s="1">
        <v>4.01</v>
      </c>
      <c r="F52" s="1">
        <v>0.0</v>
      </c>
      <c r="G52" s="1">
        <v>4.01</v>
      </c>
      <c r="H52" s="1">
        <v>168.0</v>
      </c>
      <c r="I52" s="1">
        <v>41.92</v>
      </c>
      <c r="J52" s="1">
        <v>41.94</v>
      </c>
      <c r="K52" s="1" t="s">
        <v>44</v>
      </c>
      <c r="L52" s="1">
        <v>84.0</v>
      </c>
      <c r="M52" s="1">
        <v>84.0</v>
      </c>
    </row>
    <row r="53">
      <c r="A53" s="1" t="s">
        <v>41</v>
      </c>
      <c r="B53" s="1" t="s">
        <v>42</v>
      </c>
      <c r="C53" s="1">
        <v>242.79</v>
      </c>
      <c r="D53" s="1">
        <v>245.57</v>
      </c>
      <c r="E53" s="1">
        <v>2.78</v>
      </c>
      <c r="F53" s="1">
        <v>0.0</v>
      </c>
      <c r="G53" s="1">
        <v>2.78</v>
      </c>
      <c r="H53" s="1">
        <v>168.0</v>
      </c>
      <c r="I53" s="1">
        <v>60.42</v>
      </c>
      <c r="J53" s="1">
        <v>60.45</v>
      </c>
      <c r="K53" s="1" t="s">
        <v>44</v>
      </c>
      <c r="L53" s="1">
        <v>84.0</v>
      </c>
      <c r="M53" s="1">
        <v>84.0</v>
      </c>
    </row>
    <row r="54">
      <c r="A54" s="1" t="s">
        <v>41</v>
      </c>
      <c r="B54" s="1" t="s">
        <v>42</v>
      </c>
      <c r="C54" s="1">
        <v>245.75</v>
      </c>
      <c r="D54" s="1">
        <v>248.6</v>
      </c>
      <c r="E54" s="1">
        <v>2.85</v>
      </c>
      <c r="F54" s="1">
        <v>0.0</v>
      </c>
      <c r="G54" s="1">
        <v>2.85</v>
      </c>
      <c r="H54" s="1">
        <v>168.0</v>
      </c>
      <c r="I54" s="1">
        <v>58.93</v>
      </c>
      <c r="J54" s="1">
        <v>58.96</v>
      </c>
      <c r="K54" s="1" t="s">
        <v>44</v>
      </c>
      <c r="L54" s="1">
        <v>84.0</v>
      </c>
      <c r="M54" s="1">
        <v>84.0</v>
      </c>
    </row>
    <row r="55">
      <c r="A55" s="1" t="s">
        <v>41</v>
      </c>
      <c r="B55" s="1" t="s">
        <v>42</v>
      </c>
      <c r="C55" s="1">
        <v>248.97</v>
      </c>
      <c r="D55" s="1">
        <v>252.52</v>
      </c>
      <c r="E55" s="1">
        <v>3.55</v>
      </c>
      <c r="F55" s="1">
        <v>0.0</v>
      </c>
      <c r="G55" s="1">
        <v>3.55</v>
      </c>
      <c r="H55" s="1">
        <v>168.0</v>
      </c>
      <c r="I55" s="1">
        <v>47.33</v>
      </c>
      <c r="J55" s="1">
        <v>47.35</v>
      </c>
      <c r="K55" s="1" t="s">
        <v>57</v>
      </c>
      <c r="L55" s="1">
        <v>52.0</v>
      </c>
      <c r="M55" s="1">
        <v>116.0</v>
      </c>
    </row>
    <row r="56">
      <c r="A56" s="1" t="s">
        <v>41</v>
      </c>
      <c r="B56" s="1" t="s">
        <v>42</v>
      </c>
      <c r="C56" s="1">
        <v>252.66</v>
      </c>
      <c r="D56" s="1">
        <v>256.56</v>
      </c>
      <c r="E56" s="1">
        <v>3.9</v>
      </c>
      <c r="F56" s="1">
        <v>0.0</v>
      </c>
      <c r="G56" s="1">
        <v>3.89</v>
      </c>
      <c r="H56" s="1">
        <v>168.0</v>
      </c>
      <c r="I56" s="1">
        <v>43.11</v>
      </c>
      <c r="J56" s="1">
        <v>43.14</v>
      </c>
      <c r="K56" s="1" t="s">
        <v>59</v>
      </c>
      <c r="L56" s="1">
        <v>0.0</v>
      </c>
      <c r="M56" s="1">
        <v>168.0</v>
      </c>
    </row>
    <row r="57">
      <c r="A57" s="1" t="s">
        <v>41</v>
      </c>
      <c r="B57" s="1" t="s">
        <v>42</v>
      </c>
      <c r="C57" s="1">
        <v>256.76</v>
      </c>
      <c r="D57" s="1">
        <v>262.27</v>
      </c>
      <c r="E57" s="1">
        <v>5.5</v>
      </c>
      <c r="F57" s="1">
        <v>0.0</v>
      </c>
      <c r="G57" s="1">
        <v>5.5</v>
      </c>
      <c r="H57" s="1">
        <v>168.0</v>
      </c>
      <c r="I57" s="1">
        <v>30.53</v>
      </c>
      <c r="J57" s="1">
        <v>30.54</v>
      </c>
      <c r="K57" s="1" t="s">
        <v>59</v>
      </c>
      <c r="L57" s="1">
        <v>0.0</v>
      </c>
      <c r="M57" s="1">
        <v>168.0</v>
      </c>
    </row>
    <row r="58">
      <c r="A58" s="1" t="s">
        <v>41</v>
      </c>
      <c r="B58" s="1" t="s">
        <v>42</v>
      </c>
      <c r="C58" s="1">
        <v>262.36</v>
      </c>
      <c r="D58" s="1">
        <v>268.19</v>
      </c>
      <c r="E58" s="1">
        <v>5.83</v>
      </c>
      <c r="F58" s="1">
        <v>0.0</v>
      </c>
      <c r="G58" s="1">
        <v>5.83</v>
      </c>
      <c r="H58" s="1">
        <v>160.0</v>
      </c>
      <c r="I58" s="1">
        <v>27.47</v>
      </c>
      <c r="J58" s="1">
        <v>27.47</v>
      </c>
      <c r="K58" s="1" t="s">
        <v>43</v>
      </c>
      <c r="L58" s="1">
        <v>-160.0</v>
      </c>
      <c r="M58" s="1">
        <v>0.0</v>
      </c>
    </row>
    <row r="59">
      <c r="A59" s="1" t="s">
        <v>41</v>
      </c>
      <c r="B59" s="1" t="s">
        <v>42</v>
      </c>
      <c r="C59" s="1">
        <v>268.21</v>
      </c>
      <c r="D59" s="1">
        <v>274.79</v>
      </c>
      <c r="E59" s="1">
        <v>6.59</v>
      </c>
      <c r="F59" s="1">
        <v>0.0</v>
      </c>
      <c r="G59" s="1">
        <v>6.59</v>
      </c>
      <c r="H59" s="1">
        <v>160.0</v>
      </c>
      <c r="I59" s="1">
        <v>24.29</v>
      </c>
      <c r="J59" s="1">
        <v>24.29</v>
      </c>
      <c r="K59" s="1" t="s">
        <v>43</v>
      </c>
      <c r="L59" s="1">
        <v>-160.0</v>
      </c>
      <c r="M59" s="1">
        <v>0.0</v>
      </c>
    </row>
    <row r="60">
      <c r="A60" s="1" t="s">
        <v>41</v>
      </c>
      <c r="B60" s="1" t="s">
        <v>42</v>
      </c>
      <c r="C60" s="1">
        <v>274.95</v>
      </c>
      <c r="D60" s="1">
        <v>278.99</v>
      </c>
      <c r="E60" s="1">
        <v>4.04</v>
      </c>
      <c r="F60" s="1">
        <v>0.0</v>
      </c>
      <c r="G60" s="1">
        <v>4.04</v>
      </c>
      <c r="H60" s="1">
        <v>160.0</v>
      </c>
      <c r="I60" s="1">
        <v>39.63</v>
      </c>
      <c r="J60" s="1">
        <v>39.63</v>
      </c>
      <c r="K60" s="1" t="s">
        <v>43</v>
      </c>
      <c r="L60" s="1">
        <v>-160.0</v>
      </c>
      <c r="M60" s="1">
        <v>0.0</v>
      </c>
    </row>
    <row r="61">
      <c r="A61" s="1" t="s">
        <v>41</v>
      </c>
      <c r="B61" s="1" t="s">
        <v>42</v>
      </c>
      <c r="C61" s="1">
        <v>279.03</v>
      </c>
      <c r="D61" s="1">
        <v>287.03</v>
      </c>
      <c r="E61" s="1">
        <v>8.0</v>
      </c>
      <c r="F61" s="1">
        <v>0.0</v>
      </c>
      <c r="G61" s="1">
        <v>8.0</v>
      </c>
      <c r="H61" s="1">
        <v>160.0</v>
      </c>
      <c r="I61" s="1">
        <v>20.01</v>
      </c>
      <c r="J61" s="1">
        <v>20.01</v>
      </c>
      <c r="K61" s="1" t="s">
        <v>43</v>
      </c>
      <c r="L61" s="1">
        <v>-160.0</v>
      </c>
      <c r="M61" s="1">
        <v>0.0</v>
      </c>
    </row>
    <row r="62">
      <c r="A62" s="1" t="s">
        <v>41</v>
      </c>
      <c r="B62" s="1" t="s">
        <v>42</v>
      </c>
      <c r="C62" s="1">
        <v>287.09</v>
      </c>
      <c r="D62" s="1">
        <v>289.56</v>
      </c>
      <c r="E62" s="1">
        <v>2.47</v>
      </c>
      <c r="F62" s="1">
        <v>0.0</v>
      </c>
      <c r="G62" s="1">
        <v>2.47</v>
      </c>
      <c r="H62" s="1">
        <v>168.0</v>
      </c>
      <c r="I62" s="1">
        <v>68.09</v>
      </c>
      <c r="J62" s="1">
        <v>68.12</v>
      </c>
      <c r="K62" s="1" t="s">
        <v>44</v>
      </c>
      <c r="L62" s="1">
        <v>84.0</v>
      </c>
      <c r="M62" s="1">
        <v>84.0</v>
      </c>
    </row>
    <row r="63">
      <c r="A63" s="1" t="s">
        <v>41</v>
      </c>
      <c r="B63" s="1" t="s">
        <v>42</v>
      </c>
      <c r="C63" s="1">
        <v>290.33</v>
      </c>
      <c r="D63" s="1">
        <v>293.08</v>
      </c>
      <c r="E63" s="1">
        <v>2.75</v>
      </c>
      <c r="F63" s="1">
        <v>0.0</v>
      </c>
      <c r="G63" s="1">
        <v>2.75</v>
      </c>
      <c r="H63" s="1">
        <v>168.0</v>
      </c>
      <c r="I63" s="1">
        <v>61.0</v>
      </c>
      <c r="J63" s="1">
        <v>61.02</v>
      </c>
      <c r="K63" s="1" t="s">
        <v>44</v>
      </c>
      <c r="L63" s="1">
        <v>84.0</v>
      </c>
      <c r="M63" s="1">
        <v>84.0</v>
      </c>
    </row>
    <row r="64">
      <c r="A64" s="1" t="s">
        <v>41</v>
      </c>
      <c r="B64" s="1" t="s">
        <v>42</v>
      </c>
      <c r="C64" s="1">
        <v>293.39</v>
      </c>
      <c r="D64" s="1">
        <v>295.52</v>
      </c>
      <c r="E64" s="1">
        <v>2.13</v>
      </c>
      <c r="F64" s="1">
        <v>0.0</v>
      </c>
      <c r="G64" s="1">
        <v>2.13</v>
      </c>
      <c r="H64" s="1">
        <v>168.0</v>
      </c>
      <c r="I64" s="1">
        <v>78.83</v>
      </c>
      <c r="J64" s="1">
        <v>78.88</v>
      </c>
      <c r="K64" s="1" t="s">
        <v>44</v>
      </c>
      <c r="L64" s="1">
        <v>84.0</v>
      </c>
      <c r="M64" s="1">
        <v>84.0</v>
      </c>
    </row>
    <row r="65">
      <c r="A65" s="1" t="s">
        <v>41</v>
      </c>
      <c r="B65" s="1" t="s">
        <v>42</v>
      </c>
      <c r="C65" s="1">
        <v>295.88</v>
      </c>
      <c r="D65" s="1">
        <v>298.45</v>
      </c>
      <c r="E65" s="1">
        <v>2.58</v>
      </c>
      <c r="F65" s="1">
        <v>0.0</v>
      </c>
      <c r="G65" s="1">
        <v>2.57</v>
      </c>
      <c r="H65" s="1">
        <v>168.0</v>
      </c>
      <c r="I65" s="1">
        <v>65.22</v>
      </c>
      <c r="J65" s="1">
        <v>65.26</v>
      </c>
      <c r="K65" s="1" t="s">
        <v>44</v>
      </c>
      <c r="L65" s="1">
        <v>84.0</v>
      </c>
      <c r="M65" s="1">
        <v>84.0</v>
      </c>
    </row>
    <row r="66">
      <c r="A66" s="1" t="s">
        <v>41</v>
      </c>
      <c r="B66" s="1" t="s">
        <v>42</v>
      </c>
      <c r="C66" s="1">
        <v>298.6</v>
      </c>
      <c r="D66" s="1">
        <v>300.91</v>
      </c>
      <c r="E66" s="1">
        <v>2.31</v>
      </c>
      <c r="F66" s="1">
        <v>0.0</v>
      </c>
      <c r="G66" s="1">
        <v>2.31</v>
      </c>
      <c r="H66" s="1">
        <v>168.0</v>
      </c>
      <c r="I66" s="1">
        <v>72.68</v>
      </c>
      <c r="J66" s="1">
        <v>72.71</v>
      </c>
      <c r="K66" s="1" t="s">
        <v>44</v>
      </c>
      <c r="L66" s="1">
        <v>84.0</v>
      </c>
      <c r="M66" s="1">
        <v>84.0</v>
      </c>
    </row>
    <row r="67">
      <c r="A67" s="1" t="s">
        <v>41</v>
      </c>
      <c r="B67" s="1" t="s">
        <v>42</v>
      </c>
      <c r="C67" s="1">
        <v>301.1</v>
      </c>
      <c r="D67" s="1">
        <v>303.59</v>
      </c>
      <c r="E67" s="1">
        <v>2.49</v>
      </c>
      <c r="F67" s="1">
        <v>0.0</v>
      </c>
      <c r="G67" s="1">
        <v>2.49</v>
      </c>
      <c r="H67" s="1">
        <v>168.0</v>
      </c>
      <c r="I67" s="1">
        <v>67.48</v>
      </c>
      <c r="J67" s="1">
        <v>67.51</v>
      </c>
      <c r="K67" s="1" t="s">
        <v>44</v>
      </c>
      <c r="L67" s="1">
        <v>84.0</v>
      </c>
      <c r="M67" s="1">
        <v>84.0</v>
      </c>
    </row>
    <row r="68">
      <c r="A68" s="1" t="s">
        <v>41</v>
      </c>
      <c r="B68" s="1" t="s">
        <v>42</v>
      </c>
      <c r="C68" s="1">
        <v>303.67</v>
      </c>
      <c r="D68" s="1">
        <v>306.04</v>
      </c>
      <c r="E68" s="1">
        <v>2.37</v>
      </c>
      <c r="F68" s="1">
        <v>0.0</v>
      </c>
      <c r="G68" s="1">
        <v>2.37</v>
      </c>
      <c r="H68" s="1">
        <v>168.0</v>
      </c>
      <c r="I68" s="1">
        <v>70.94</v>
      </c>
      <c r="J68" s="1">
        <v>70.98</v>
      </c>
      <c r="K68" s="1" t="s">
        <v>44</v>
      </c>
      <c r="L68" s="1">
        <v>84.0</v>
      </c>
      <c r="M68" s="1">
        <v>84.0</v>
      </c>
    </row>
    <row r="69">
      <c r="A69" s="1" t="s">
        <v>41</v>
      </c>
      <c r="B69" s="1" t="s">
        <v>42</v>
      </c>
      <c r="C69" s="1">
        <v>306.33</v>
      </c>
      <c r="D69" s="1">
        <v>309.58</v>
      </c>
      <c r="E69" s="1">
        <v>3.25</v>
      </c>
      <c r="F69" s="1">
        <v>0.0</v>
      </c>
      <c r="G69" s="1">
        <v>3.25</v>
      </c>
      <c r="H69" s="1">
        <v>168.0</v>
      </c>
      <c r="I69" s="1">
        <v>51.7</v>
      </c>
      <c r="J69" s="1">
        <v>51.72</v>
      </c>
      <c r="K69" s="1" t="s">
        <v>57</v>
      </c>
      <c r="L69" s="1">
        <v>52.0</v>
      </c>
      <c r="M69" s="1">
        <v>116.0</v>
      </c>
    </row>
    <row r="70">
      <c r="A70" s="1" t="s">
        <v>41</v>
      </c>
      <c r="B70" s="1" t="s">
        <v>42</v>
      </c>
      <c r="C70" s="1">
        <v>309.72</v>
      </c>
      <c r="D70" s="1">
        <v>314.72</v>
      </c>
      <c r="E70" s="1">
        <v>5.0</v>
      </c>
      <c r="F70" s="1">
        <v>0.0</v>
      </c>
      <c r="G70" s="1">
        <v>5.0</v>
      </c>
      <c r="H70" s="1">
        <v>168.0</v>
      </c>
      <c r="I70" s="1">
        <v>33.59</v>
      </c>
      <c r="J70" s="1">
        <v>33.61</v>
      </c>
      <c r="K70" s="1" t="s">
        <v>59</v>
      </c>
      <c r="L70" s="1">
        <v>0.0</v>
      </c>
      <c r="M70" s="1">
        <v>168.0</v>
      </c>
    </row>
    <row r="71">
      <c r="A71" s="1" t="s">
        <v>41</v>
      </c>
      <c r="B71" s="1" t="s">
        <v>42</v>
      </c>
      <c r="C71" s="1">
        <v>314.93</v>
      </c>
      <c r="D71" s="1">
        <v>320.0</v>
      </c>
      <c r="E71" s="1">
        <v>5.06</v>
      </c>
      <c r="F71" s="1">
        <v>0.0</v>
      </c>
      <c r="G71" s="1">
        <v>5.06</v>
      </c>
      <c r="H71" s="1">
        <v>168.0</v>
      </c>
      <c r="I71" s="1">
        <v>33.19</v>
      </c>
      <c r="J71" s="1">
        <v>33.2</v>
      </c>
      <c r="K71" s="1" t="s">
        <v>59</v>
      </c>
      <c r="L71" s="1">
        <v>0.0</v>
      </c>
      <c r="M71" s="1">
        <v>168.0</v>
      </c>
    </row>
    <row r="72">
      <c r="A72" s="1" t="s">
        <v>41</v>
      </c>
      <c r="B72" s="1" t="s">
        <v>42</v>
      </c>
      <c r="C72" s="1">
        <v>320.25</v>
      </c>
      <c r="D72" s="1">
        <v>328.28</v>
      </c>
      <c r="E72" s="1">
        <v>8.03</v>
      </c>
      <c r="F72" s="1">
        <v>0.0</v>
      </c>
      <c r="G72" s="1">
        <v>8.03</v>
      </c>
      <c r="H72" s="1">
        <v>160.0</v>
      </c>
      <c r="I72" s="1">
        <v>19.93</v>
      </c>
      <c r="J72" s="1">
        <v>19.93</v>
      </c>
      <c r="K72" s="1" t="s">
        <v>43</v>
      </c>
      <c r="L72" s="1">
        <v>-160.0</v>
      </c>
      <c r="M72" s="1">
        <v>0.0</v>
      </c>
    </row>
    <row r="73">
      <c r="A73" s="1" t="s">
        <v>41</v>
      </c>
      <c r="B73" s="1" t="s">
        <v>42</v>
      </c>
      <c r="C73" s="1">
        <v>328.47</v>
      </c>
      <c r="D73" s="1">
        <v>335.56</v>
      </c>
      <c r="E73" s="1">
        <v>7.09</v>
      </c>
      <c r="F73" s="1">
        <v>0.0</v>
      </c>
      <c r="G73" s="1">
        <v>7.09</v>
      </c>
      <c r="H73" s="1">
        <v>160.0</v>
      </c>
      <c r="I73" s="1">
        <v>22.56</v>
      </c>
      <c r="J73" s="1">
        <v>22.56</v>
      </c>
      <c r="K73" s="1" t="s">
        <v>43</v>
      </c>
      <c r="L73" s="1">
        <v>-160.0</v>
      </c>
      <c r="M73" s="1">
        <v>0.0</v>
      </c>
    </row>
    <row r="74">
      <c r="A74" s="1" t="s">
        <v>41</v>
      </c>
      <c r="B74" s="1" t="s">
        <v>42</v>
      </c>
      <c r="C74" s="1">
        <v>335.58</v>
      </c>
      <c r="D74" s="1">
        <v>340.23</v>
      </c>
      <c r="E74" s="1">
        <v>4.65</v>
      </c>
      <c r="F74" s="1">
        <v>0.0</v>
      </c>
      <c r="G74" s="1">
        <v>4.65</v>
      </c>
      <c r="H74" s="1">
        <v>160.0</v>
      </c>
      <c r="I74" s="1">
        <v>34.41</v>
      </c>
      <c r="J74" s="1">
        <v>34.41</v>
      </c>
      <c r="K74" s="1" t="s">
        <v>43</v>
      </c>
      <c r="L74" s="1">
        <v>-160.0</v>
      </c>
      <c r="M74" s="1">
        <v>0.0</v>
      </c>
    </row>
    <row r="75">
      <c r="A75" s="1" t="s">
        <v>41</v>
      </c>
      <c r="B75" s="1" t="s">
        <v>42</v>
      </c>
      <c r="C75" s="1">
        <v>340.37</v>
      </c>
      <c r="D75" s="1">
        <v>347.19</v>
      </c>
      <c r="E75" s="1">
        <v>6.82</v>
      </c>
      <c r="F75" s="1">
        <v>0.0</v>
      </c>
      <c r="G75" s="1">
        <v>6.82</v>
      </c>
      <c r="H75" s="1">
        <v>160.0</v>
      </c>
      <c r="I75" s="1">
        <v>23.46</v>
      </c>
      <c r="J75" s="1">
        <v>23.46</v>
      </c>
      <c r="K75" s="1" t="s">
        <v>43</v>
      </c>
      <c r="L75" s="1">
        <v>-160.0</v>
      </c>
      <c r="M75" s="1">
        <v>0.0</v>
      </c>
    </row>
    <row r="76">
      <c r="A76" s="1" t="s">
        <v>41</v>
      </c>
      <c r="B76" s="1" t="s">
        <v>42</v>
      </c>
      <c r="C76" s="1">
        <v>347.3</v>
      </c>
      <c r="D76" s="1">
        <v>350.43</v>
      </c>
      <c r="E76" s="1">
        <v>3.13</v>
      </c>
      <c r="F76" s="1">
        <v>0.0</v>
      </c>
      <c r="G76" s="1">
        <v>3.13</v>
      </c>
      <c r="H76" s="1">
        <v>168.0</v>
      </c>
      <c r="I76" s="1">
        <v>53.64</v>
      </c>
      <c r="J76" s="1">
        <v>53.67</v>
      </c>
      <c r="K76" s="1" t="s">
        <v>44</v>
      </c>
      <c r="L76" s="1">
        <v>84.0</v>
      </c>
      <c r="M76" s="1">
        <v>84.0</v>
      </c>
    </row>
    <row r="77">
      <c r="A77" s="1" t="s">
        <v>41</v>
      </c>
      <c r="B77" s="1" t="s">
        <v>42</v>
      </c>
      <c r="C77" s="1">
        <v>350.62</v>
      </c>
      <c r="D77" s="1">
        <v>353.43</v>
      </c>
      <c r="E77" s="1">
        <v>2.82</v>
      </c>
      <c r="F77" s="1">
        <v>0.0</v>
      </c>
      <c r="G77" s="1">
        <v>2.82</v>
      </c>
      <c r="H77" s="1">
        <v>168.0</v>
      </c>
      <c r="I77" s="1">
        <v>59.59</v>
      </c>
      <c r="J77" s="1">
        <v>59.62</v>
      </c>
      <c r="K77" s="1" t="s">
        <v>44</v>
      </c>
      <c r="L77" s="1">
        <v>84.0</v>
      </c>
      <c r="M77" s="1">
        <v>84.0</v>
      </c>
    </row>
    <row r="78">
      <c r="A78" s="1" t="s">
        <v>41</v>
      </c>
      <c r="B78" s="1" t="s">
        <v>42</v>
      </c>
      <c r="C78" s="1">
        <v>353.57</v>
      </c>
      <c r="D78" s="1">
        <v>356.85</v>
      </c>
      <c r="E78" s="1">
        <v>3.28</v>
      </c>
      <c r="F78" s="1">
        <v>0.0</v>
      </c>
      <c r="G78" s="1">
        <v>3.28</v>
      </c>
      <c r="H78" s="1">
        <v>168.0</v>
      </c>
      <c r="I78" s="1">
        <v>51.18</v>
      </c>
      <c r="J78" s="1">
        <v>51.2</v>
      </c>
      <c r="K78" s="1" t="s">
        <v>44</v>
      </c>
      <c r="L78" s="1">
        <v>84.0</v>
      </c>
      <c r="M78" s="1">
        <v>84.0</v>
      </c>
    </row>
    <row r="79">
      <c r="A79" s="1" t="s">
        <v>41</v>
      </c>
      <c r="B79" s="1" t="s">
        <v>42</v>
      </c>
      <c r="C79" s="1">
        <v>357.12</v>
      </c>
      <c r="D79" s="1">
        <v>360.3</v>
      </c>
      <c r="E79" s="1">
        <v>3.18</v>
      </c>
      <c r="F79" s="1">
        <v>0.0</v>
      </c>
      <c r="G79" s="1">
        <v>3.18</v>
      </c>
      <c r="H79" s="1">
        <v>168.0</v>
      </c>
      <c r="I79" s="1">
        <v>52.84</v>
      </c>
      <c r="J79" s="1">
        <v>52.87</v>
      </c>
      <c r="K79" s="1" t="s">
        <v>44</v>
      </c>
      <c r="L79" s="1">
        <v>84.0</v>
      </c>
      <c r="M79" s="1">
        <v>84.0</v>
      </c>
    </row>
    <row r="80">
      <c r="A80" s="1" t="s">
        <v>41</v>
      </c>
      <c r="B80" s="1" t="s">
        <v>42</v>
      </c>
      <c r="C80" s="1">
        <v>360.91</v>
      </c>
      <c r="D80" s="1">
        <v>364.13</v>
      </c>
      <c r="E80" s="1">
        <v>3.23</v>
      </c>
      <c r="F80" s="1">
        <v>0.0</v>
      </c>
      <c r="G80" s="1">
        <v>3.23</v>
      </c>
      <c r="H80" s="1">
        <v>168.0</v>
      </c>
      <c r="I80" s="1">
        <v>52.04</v>
      </c>
      <c r="J80" s="1">
        <v>52.06</v>
      </c>
      <c r="K80" s="1" t="s">
        <v>44</v>
      </c>
      <c r="L80" s="1">
        <v>84.0</v>
      </c>
      <c r="M80" s="1">
        <v>84.0</v>
      </c>
    </row>
    <row r="81">
      <c r="A81" s="1" t="s">
        <v>41</v>
      </c>
      <c r="B81" s="1" t="s">
        <v>42</v>
      </c>
      <c r="C81" s="1">
        <v>364.68</v>
      </c>
      <c r="D81" s="1">
        <v>367.92</v>
      </c>
      <c r="E81" s="1">
        <v>3.24</v>
      </c>
      <c r="F81" s="1">
        <v>0.0</v>
      </c>
      <c r="G81" s="1">
        <v>3.24</v>
      </c>
      <c r="H81" s="1">
        <v>168.0</v>
      </c>
      <c r="I81" s="1">
        <v>51.87</v>
      </c>
      <c r="J81" s="1">
        <v>51.89</v>
      </c>
      <c r="K81" s="1" t="s">
        <v>44</v>
      </c>
      <c r="L81" s="1">
        <v>84.0</v>
      </c>
      <c r="M81" s="1">
        <v>84.0</v>
      </c>
    </row>
    <row r="82">
      <c r="A82" s="1" t="s">
        <v>41</v>
      </c>
      <c r="B82" s="1" t="s">
        <v>42</v>
      </c>
      <c r="C82" s="1">
        <v>368.12</v>
      </c>
      <c r="D82" s="1">
        <v>370.8</v>
      </c>
      <c r="E82" s="1">
        <v>2.68</v>
      </c>
      <c r="F82" s="1">
        <v>0.0</v>
      </c>
      <c r="G82" s="1">
        <v>2.68</v>
      </c>
      <c r="H82" s="1">
        <v>168.0</v>
      </c>
      <c r="I82" s="1">
        <v>62.63</v>
      </c>
      <c r="J82" s="1">
        <v>62.66</v>
      </c>
      <c r="K82" s="1" t="s">
        <v>44</v>
      </c>
      <c r="L82" s="1">
        <v>84.0</v>
      </c>
      <c r="M82" s="1">
        <v>84.0</v>
      </c>
    </row>
    <row r="83">
      <c r="A83" s="1" t="s">
        <v>41</v>
      </c>
      <c r="B83" s="1" t="s">
        <v>42</v>
      </c>
      <c r="C83" s="1">
        <v>371.06</v>
      </c>
      <c r="D83" s="1">
        <v>374.19</v>
      </c>
      <c r="E83" s="1">
        <v>3.13</v>
      </c>
      <c r="F83" s="1">
        <v>0.0</v>
      </c>
      <c r="G83" s="1">
        <v>3.13</v>
      </c>
      <c r="H83" s="1">
        <v>168.0</v>
      </c>
      <c r="I83" s="1">
        <v>53.66</v>
      </c>
      <c r="J83" s="1">
        <v>53.69</v>
      </c>
      <c r="K83" s="1" t="s">
        <v>57</v>
      </c>
      <c r="L83" s="1">
        <v>52.0</v>
      </c>
      <c r="M83" s="1">
        <v>116.0</v>
      </c>
    </row>
    <row r="84">
      <c r="A84" s="1" t="s">
        <v>41</v>
      </c>
      <c r="B84" s="1" t="s">
        <v>42</v>
      </c>
      <c r="C84" s="1">
        <v>374.46</v>
      </c>
      <c r="D84" s="1">
        <v>378.66</v>
      </c>
      <c r="E84" s="1">
        <v>4.2</v>
      </c>
      <c r="F84" s="1">
        <v>0.0</v>
      </c>
      <c r="G84" s="1">
        <v>4.2</v>
      </c>
      <c r="H84" s="1">
        <v>168.0</v>
      </c>
      <c r="I84" s="1">
        <v>40.02</v>
      </c>
      <c r="J84" s="1">
        <v>40.04</v>
      </c>
      <c r="K84" s="1" t="s">
        <v>59</v>
      </c>
      <c r="L84" s="1">
        <v>0.0</v>
      </c>
      <c r="M84" s="1">
        <v>168.0</v>
      </c>
    </row>
    <row r="85">
      <c r="A85" s="1" t="s">
        <v>41</v>
      </c>
      <c r="B85" s="1" t="s">
        <v>42</v>
      </c>
      <c r="C85" s="1">
        <v>378.86</v>
      </c>
      <c r="D85" s="1">
        <v>383.6</v>
      </c>
      <c r="E85" s="1">
        <v>4.74</v>
      </c>
      <c r="F85" s="1">
        <v>0.0</v>
      </c>
      <c r="G85" s="1">
        <v>4.74</v>
      </c>
      <c r="H85" s="1">
        <v>168.0</v>
      </c>
      <c r="I85" s="1">
        <v>35.45</v>
      </c>
      <c r="J85" s="1">
        <v>35.47</v>
      </c>
      <c r="K85" s="1" t="s">
        <v>59</v>
      </c>
      <c r="L85" s="1">
        <v>0.0</v>
      </c>
      <c r="M85" s="1">
        <v>168.0</v>
      </c>
    </row>
    <row r="86">
      <c r="A86" s="1" t="s">
        <v>41</v>
      </c>
      <c r="B86" s="1" t="s">
        <v>42</v>
      </c>
      <c r="C86" s="1">
        <v>383.77</v>
      </c>
      <c r="D86" s="1">
        <v>389.6</v>
      </c>
      <c r="E86" s="1">
        <v>5.83</v>
      </c>
      <c r="F86" s="1">
        <v>0.0</v>
      </c>
      <c r="G86" s="1">
        <v>5.83</v>
      </c>
      <c r="H86" s="1">
        <v>160.0</v>
      </c>
      <c r="I86" s="1">
        <v>27.44</v>
      </c>
      <c r="J86" s="1">
        <v>27.44</v>
      </c>
      <c r="K86" s="1" t="s">
        <v>43</v>
      </c>
      <c r="L86" s="1">
        <v>-160.0</v>
      </c>
      <c r="M86" s="1">
        <v>0.0</v>
      </c>
    </row>
    <row r="87">
      <c r="A87" s="1" t="s">
        <v>41</v>
      </c>
      <c r="B87" s="1" t="s">
        <v>42</v>
      </c>
      <c r="C87" s="1">
        <v>389.83</v>
      </c>
      <c r="D87" s="1">
        <v>395.77</v>
      </c>
      <c r="E87" s="1">
        <v>5.93</v>
      </c>
      <c r="F87" s="1">
        <v>0.0</v>
      </c>
      <c r="G87" s="1">
        <v>5.93</v>
      </c>
      <c r="H87" s="1">
        <v>160.0</v>
      </c>
      <c r="I87" s="1">
        <v>26.97</v>
      </c>
      <c r="J87" s="1">
        <v>26.97</v>
      </c>
      <c r="K87" s="1" t="s">
        <v>43</v>
      </c>
      <c r="L87" s="1">
        <v>-160.0</v>
      </c>
      <c r="M87" s="1">
        <v>0.0</v>
      </c>
    </row>
    <row r="88">
      <c r="A88" s="1" t="s">
        <v>41</v>
      </c>
      <c r="B88" s="1" t="s">
        <v>42</v>
      </c>
      <c r="C88" s="1">
        <v>395.82</v>
      </c>
      <c r="D88" s="1">
        <v>399.81</v>
      </c>
      <c r="E88" s="1">
        <v>3.98</v>
      </c>
      <c r="F88" s="1">
        <v>0.0</v>
      </c>
      <c r="G88" s="1">
        <v>3.98</v>
      </c>
      <c r="H88" s="1">
        <v>160.0</v>
      </c>
      <c r="I88" s="1">
        <v>40.15</v>
      </c>
      <c r="J88" s="1">
        <v>40.15</v>
      </c>
      <c r="K88" s="1" t="s">
        <v>43</v>
      </c>
      <c r="L88" s="1">
        <v>-160.0</v>
      </c>
      <c r="M88" s="1">
        <v>0.0</v>
      </c>
    </row>
    <row r="89">
      <c r="A89" s="1" t="s">
        <v>41</v>
      </c>
      <c r="B89" s="1" t="s">
        <v>42</v>
      </c>
      <c r="C89" s="1">
        <v>399.82</v>
      </c>
      <c r="D89" s="1">
        <v>408.17</v>
      </c>
      <c r="E89" s="1">
        <v>8.36</v>
      </c>
      <c r="F89" s="1">
        <v>0.0</v>
      </c>
      <c r="G89" s="1">
        <v>8.36</v>
      </c>
      <c r="H89" s="1">
        <v>160.0</v>
      </c>
      <c r="I89" s="1">
        <v>19.15</v>
      </c>
      <c r="J89" s="1">
        <v>19.15</v>
      </c>
      <c r="K89" s="1" t="s">
        <v>43</v>
      </c>
      <c r="L89" s="1">
        <v>-160.0</v>
      </c>
      <c r="M89" s="1">
        <v>0.0</v>
      </c>
    </row>
    <row r="90">
      <c r="A90" s="1" t="s">
        <v>41</v>
      </c>
      <c r="B90" s="1" t="s">
        <v>42</v>
      </c>
      <c r="C90" s="1">
        <v>408.35</v>
      </c>
      <c r="D90" s="1">
        <v>411.13</v>
      </c>
      <c r="E90" s="1">
        <v>2.78</v>
      </c>
      <c r="F90" s="1">
        <v>0.0</v>
      </c>
      <c r="G90" s="1">
        <v>2.78</v>
      </c>
      <c r="H90" s="1">
        <v>168.0</v>
      </c>
      <c r="I90" s="1">
        <v>60.47</v>
      </c>
      <c r="J90" s="1">
        <v>60.5</v>
      </c>
      <c r="K90" s="1" t="s">
        <v>44</v>
      </c>
      <c r="L90" s="1">
        <v>84.0</v>
      </c>
      <c r="M90" s="1">
        <v>84.0</v>
      </c>
    </row>
    <row r="91">
      <c r="A91" s="1" t="s">
        <v>41</v>
      </c>
      <c r="B91" s="1" t="s">
        <v>42</v>
      </c>
      <c r="C91" s="1">
        <v>411.79</v>
      </c>
      <c r="D91" s="1">
        <v>413.81</v>
      </c>
      <c r="E91" s="1">
        <v>2.02</v>
      </c>
      <c r="F91" s="1">
        <v>0.0</v>
      </c>
      <c r="G91" s="1">
        <v>2.02</v>
      </c>
      <c r="H91" s="1">
        <v>168.0</v>
      </c>
      <c r="I91" s="1">
        <v>82.97</v>
      </c>
      <c r="J91" s="1">
        <v>83.02</v>
      </c>
      <c r="K91" s="1" t="s">
        <v>44</v>
      </c>
      <c r="L91" s="1">
        <v>84.0</v>
      </c>
      <c r="M91" s="1">
        <v>84.0</v>
      </c>
    </row>
    <row r="92">
      <c r="A92" s="1" t="s">
        <v>41</v>
      </c>
      <c r="B92" s="1" t="s">
        <v>42</v>
      </c>
      <c r="C92" s="1">
        <v>413.98</v>
      </c>
      <c r="D92" s="1">
        <v>415.93</v>
      </c>
      <c r="E92" s="1">
        <v>1.96</v>
      </c>
      <c r="F92" s="1">
        <v>0.0</v>
      </c>
      <c r="G92" s="1">
        <v>1.96</v>
      </c>
      <c r="H92" s="1">
        <v>168.0</v>
      </c>
      <c r="I92" s="1">
        <v>85.83</v>
      </c>
      <c r="J92" s="1">
        <v>85.88</v>
      </c>
      <c r="K92" s="1" t="s">
        <v>44</v>
      </c>
      <c r="L92" s="1">
        <v>84.0</v>
      </c>
      <c r="M92" s="1">
        <v>84.0</v>
      </c>
    </row>
    <row r="93">
      <c r="A93" s="1" t="s">
        <v>41</v>
      </c>
      <c r="B93" s="1" t="s">
        <v>42</v>
      </c>
      <c r="C93" s="1">
        <v>416.12</v>
      </c>
      <c r="D93" s="1">
        <v>418.8</v>
      </c>
      <c r="E93" s="1">
        <v>2.69</v>
      </c>
      <c r="F93" s="1">
        <v>0.0</v>
      </c>
      <c r="G93" s="1">
        <v>2.68</v>
      </c>
      <c r="H93" s="1">
        <v>168.0</v>
      </c>
      <c r="I93" s="1">
        <v>62.56</v>
      </c>
      <c r="J93" s="1">
        <v>62.59</v>
      </c>
      <c r="K93" s="1" t="s">
        <v>44</v>
      </c>
      <c r="L93" s="1">
        <v>84.0</v>
      </c>
      <c r="M93" s="1">
        <v>84.0</v>
      </c>
    </row>
    <row r="94">
      <c r="A94" s="1" t="s">
        <v>41</v>
      </c>
      <c r="B94" s="1" t="s">
        <v>42</v>
      </c>
      <c r="C94" s="1">
        <v>419.11</v>
      </c>
      <c r="D94" s="1">
        <v>421.61</v>
      </c>
      <c r="E94" s="1">
        <v>2.5</v>
      </c>
      <c r="F94" s="1">
        <v>0.0</v>
      </c>
      <c r="G94" s="1">
        <v>2.5</v>
      </c>
      <c r="H94" s="1">
        <v>168.0</v>
      </c>
      <c r="I94" s="1">
        <v>67.17</v>
      </c>
      <c r="J94" s="1">
        <v>67.21</v>
      </c>
      <c r="K94" s="1" t="s">
        <v>44</v>
      </c>
      <c r="L94" s="1">
        <v>84.0</v>
      </c>
      <c r="M94" s="1">
        <v>84.0</v>
      </c>
    </row>
    <row r="95">
      <c r="A95" s="1" t="s">
        <v>41</v>
      </c>
      <c r="B95" s="1" t="s">
        <v>42</v>
      </c>
      <c r="C95" s="1">
        <v>421.78</v>
      </c>
      <c r="D95" s="1">
        <v>424.6</v>
      </c>
      <c r="E95" s="1">
        <v>2.82</v>
      </c>
      <c r="F95" s="1">
        <v>0.0</v>
      </c>
      <c r="G95" s="1">
        <v>2.82</v>
      </c>
      <c r="H95" s="1">
        <v>168.0</v>
      </c>
      <c r="I95" s="1">
        <v>59.57</v>
      </c>
      <c r="J95" s="1">
        <v>59.6</v>
      </c>
      <c r="K95" s="1" t="s">
        <v>44</v>
      </c>
      <c r="L95" s="1">
        <v>84.0</v>
      </c>
      <c r="M95" s="1">
        <v>84.0</v>
      </c>
    </row>
    <row r="96">
      <c r="A96" s="1" t="s">
        <v>41</v>
      </c>
      <c r="B96" s="1" t="s">
        <v>42</v>
      </c>
      <c r="C96" s="1">
        <v>424.73</v>
      </c>
      <c r="D96" s="1">
        <v>427.73</v>
      </c>
      <c r="E96" s="1">
        <v>3.01</v>
      </c>
      <c r="F96" s="1">
        <v>0.0</v>
      </c>
      <c r="G96" s="1">
        <v>3.01</v>
      </c>
      <c r="H96" s="1">
        <v>168.0</v>
      </c>
      <c r="I96" s="1">
        <v>55.86</v>
      </c>
      <c r="J96" s="1">
        <v>55.88</v>
      </c>
      <c r="K96" s="1" t="s">
        <v>44</v>
      </c>
      <c r="L96" s="1">
        <v>84.0</v>
      </c>
      <c r="M96" s="1">
        <v>84.0</v>
      </c>
    </row>
    <row r="97">
      <c r="A97" s="1" t="s">
        <v>41</v>
      </c>
      <c r="B97" s="1" t="s">
        <v>42</v>
      </c>
      <c r="C97" s="1">
        <v>427.98</v>
      </c>
      <c r="D97" s="1">
        <v>431.39</v>
      </c>
      <c r="E97" s="1">
        <v>3.4</v>
      </c>
      <c r="F97" s="1">
        <v>0.0</v>
      </c>
      <c r="G97" s="1">
        <v>3.4</v>
      </c>
      <c r="H97" s="1">
        <v>168.0</v>
      </c>
      <c r="I97" s="1">
        <v>49.35</v>
      </c>
      <c r="J97" s="1">
        <v>49.38</v>
      </c>
      <c r="K97" s="1" t="s">
        <v>57</v>
      </c>
      <c r="L97" s="1">
        <v>52.0</v>
      </c>
      <c r="M97" s="1">
        <v>116.0</v>
      </c>
    </row>
    <row r="98">
      <c r="A98" s="1" t="s">
        <v>41</v>
      </c>
      <c r="B98" s="1" t="s">
        <v>42</v>
      </c>
      <c r="C98" s="1">
        <v>431.58</v>
      </c>
      <c r="D98" s="1">
        <v>436.55</v>
      </c>
      <c r="E98" s="1">
        <v>4.97</v>
      </c>
      <c r="F98" s="1">
        <v>0.0</v>
      </c>
      <c r="G98" s="1">
        <v>4.97</v>
      </c>
      <c r="H98" s="1">
        <v>168.0</v>
      </c>
      <c r="I98" s="1">
        <v>33.79</v>
      </c>
      <c r="J98" s="1">
        <v>33.81</v>
      </c>
      <c r="K98" s="1" t="s">
        <v>59</v>
      </c>
      <c r="L98" s="1">
        <v>0.0</v>
      </c>
      <c r="M98" s="1">
        <v>168.0</v>
      </c>
    </row>
    <row r="99">
      <c r="A99" s="1" t="s">
        <v>41</v>
      </c>
      <c r="B99" s="1" t="s">
        <v>42</v>
      </c>
      <c r="C99" s="1">
        <v>436.74</v>
      </c>
      <c r="D99" s="1">
        <v>442.03</v>
      </c>
      <c r="E99" s="1">
        <v>5.29</v>
      </c>
      <c r="F99" s="1">
        <v>0.0</v>
      </c>
      <c r="G99" s="1">
        <v>5.29</v>
      </c>
      <c r="H99" s="1">
        <v>168.0</v>
      </c>
      <c r="I99" s="1">
        <v>31.76</v>
      </c>
      <c r="J99" s="1">
        <v>31.77</v>
      </c>
      <c r="K99" s="1" t="s">
        <v>59</v>
      </c>
      <c r="L99" s="1">
        <v>0.0</v>
      </c>
      <c r="M99" s="1">
        <v>168.0</v>
      </c>
    </row>
    <row r="100">
      <c r="A100" s="1" t="s">
        <v>41</v>
      </c>
      <c r="B100" s="1" t="s">
        <v>42</v>
      </c>
      <c r="C100" s="1">
        <v>442.24</v>
      </c>
      <c r="D100" s="1">
        <v>449.25</v>
      </c>
      <c r="E100" s="1">
        <v>7.01</v>
      </c>
      <c r="F100" s="1">
        <v>0.0</v>
      </c>
      <c r="G100" s="1">
        <v>7.01</v>
      </c>
      <c r="H100" s="1">
        <v>160.0</v>
      </c>
      <c r="I100" s="1">
        <v>22.81</v>
      </c>
      <c r="J100" s="1">
        <v>22.81</v>
      </c>
      <c r="K100" s="1" t="s">
        <v>43</v>
      </c>
      <c r="L100" s="1">
        <v>-160.0</v>
      </c>
      <c r="M100" s="1">
        <v>0.0</v>
      </c>
    </row>
    <row r="101">
      <c r="A101" s="1" t="s">
        <v>41</v>
      </c>
      <c r="B101" s="1" t="s">
        <v>42</v>
      </c>
      <c r="C101" s="1">
        <v>449.29</v>
      </c>
      <c r="D101" s="1">
        <v>459.06</v>
      </c>
      <c r="E101" s="1">
        <v>9.77</v>
      </c>
      <c r="F101" s="1">
        <v>0.0</v>
      </c>
      <c r="G101" s="1">
        <v>9.77</v>
      </c>
      <c r="H101" s="1">
        <v>160.0</v>
      </c>
      <c r="I101" s="1">
        <v>16.38</v>
      </c>
      <c r="J101" s="1">
        <v>16.38</v>
      </c>
      <c r="K101" s="1" t="s">
        <v>43</v>
      </c>
      <c r="L101" s="1">
        <v>-160.0</v>
      </c>
      <c r="M101" s="1">
        <v>0.0</v>
      </c>
    </row>
    <row r="105">
      <c r="A105" s="77" t="s">
        <v>45</v>
      </c>
    </row>
    <row r="106">
      <c r="A106" s="78" t="s">
        <v>46</v>
      </c>
      <c r="B106" s="79"/>
      <c r="C106" s="79"/>
      <c r="D106" s="79"/>
      <c r="E106" s="80">
        <f t="shared" ref="E106:J106" si="1">SUMIF($K$2:$K$103,"superdense",E1:E103)</f>
        <v>165.35</v>
      </c>
      <c r="F106" s="80">
        <f t="shared" si="1"/>
        <v>0</v>
      </c>
      <c r="G106" s="80">
        <f t="shared" si="1"/>
        <v>165.29</v>
      </c>
      <c r="H106" s="80">
        <f t="shared" si="1"/>
        <v>8176</v>
      </c>
      <c r="I106" s="80">
        <f t="shared" si="1"/>
        <v>2862.56</v>
      </c>
      <c r="J106" s="80">
        <f t="shared" si="1"/>
        <v>2863.98</v>
      </c>
      <c r="K106" s="80"/>
      <c r="L106" s="80">
        <f>IFERROR(__xludf.DUMMYFUNCTION("SUM(FILTER(L$1:L$103,$K$1:$K$103=""superdense""))"),4116.0)</f>
        <v>4116</v>
      </c>
      <c r="M106" s="80">
        <f>IFERROR(__xludf.DUMMYFUNCTION("SUM(FILTER(M1:M103,$K$1:$K$103=""superdense""))"),4116.0)</f>
        <v>4116</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2.674285714</v>
      </c>
      <c r="F107" s="80">
        <f t="shared" ref="F107:J107" si="2">AVERAGEIF($K$2:$K$103,"superdense",F2:F103)</f>
        <v>0</v>
      </c>
      <c r="G107" s="80">
        <f t="shared" si="2"/>
        <v>2.672857143</v>
      </c>
      <c r="H107" s="80">
        <f t="shared" si="2"/>
        <v>168</v>
      </c>
      <c r="I107" s="80">
        <f t="shared" si="2"/>
        <v>64.63142857</v>
      </c>
      <c r="J107" s="80">
        <f t="shared" si="2"/>
        <v>64.66530612</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IFERROR(__xludf.DUMMYFUNCTION("MAX(FILTER(E1:E103,$K$1:$K$103=""superdense""))"),4.01)</f>
        <v>4.01</v>
      </c>
      <c r="F108" s="81">
        <f>IFERROR(__xludf.DUMMYFUNCTION("MAX(FILTER(F1:F103,$K$1:$K$103=""superdense""))"),0.0)</f>
        <v>0</v>
      </c>
      <c r="G108" s="81">
        <f>IFERROR(__xludf.DUMMYFUNCTION("MAX(FILTER(G1:G103,$K$1:$K$103=""superdense""))"),4.01)</f>
        <v>4.01</v>
      </c>
      <c r="H108" s="81">
        <f>IFERROR(__xludf.DUMMYFUNCTION("MAX(FILTER(H1:H103,$K$1:$K$103=""superdense""))"),168.0)</f>
        <v>168</v>
      </c>
      <c r="I108" s="81">
        <f>IFERROR(__xludf.DUMMYFUNCTION("MAX(FILTER(I1:I103,$K$1:$K$103=""superdense""))"),85.83)</f>
        <v>85.83</v>
      </c>
      <c r="J108" s="81">
        <f>IFERROR(__xludf.DUMMYFUNCTION("MAX(FILTER(J1:J103,$K$1:$K$103=""superdense""))"),85.88)</f>
        <v>85.88</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IFERROR(__xludf.DUMMYFUNCTION("MIN(FILTER(E1:E103,$K$1:$K$103=""superdense""))"),1.96)</f>
        <v>1.96</v>
      </c>
      <c r="F109" s="82">
        <f>IFERROR(__xludf.DUMMYFUNCTION("MIN(FILTER(F1:F103,$K$1:$K$103=""superdense""))"),0.0)</f>
        <v>0</v>
      </c>
      <c r="G109" s="82">
        <f>IFERROR(__xludf.DUMMYFUNCTION("MIN(FILTER(G1:G103,$K$1:$K$103=""superdense""))"),1.96)</f>
        <v>1.96</v>
      </c>
      <c r="H109" s="82">
        <f>IFERROR(__xludf.DUMMYFUNCTION("MIN(FILTER(H1:H103,$K$1:$K$103=""superdense""))"),168.0)</f>
        <v>168</v>
      </c>
      <c r="I109" s="82">
        <f>IFERROR(__xludf.DUMMYFUNCTION("MIN(FILTER(I1:I103,$K1:$K103=""superdense""))"),41.92)</f>
        <v>41.92</v>
      </c>
      <c r="J109" s="82">
        <f>IFERROR(__xludf.DUMMYFUNCTION("MIN(FILTER(J1:J103,$K1:$K103=""superdense""))"),41.94)</f>
        <v>41.94</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IFERROR(__xludf.DUMMYFUNCTION("MEDIAN(FILTER(E1:E103,$K$1:$K$103=""superdense""))"),2.75)</f>
        <v>2.75</v>
      </c>
      <c r="F110" s="83">
        <f>IFERROR(__xludf.DUMMYFUNCTION("MEDIAN(FILTER(F1:F103,$K$1:$K$103=""superdense""))"),0.0)</f>
        <v>0</v>
      </c>
      <c r="G110" s="83">
        <f>IFERROR(__xludf.DUMMYFUNCTION("MEDIAN(FILTER(G1:G103,$K$1:$K$103=""superdense""))"),2.75)</f>
        <v>2.75</v>
      </c>
      <c r="H110" s="83">
        <f>IFERROR(__xludf.DUMMYFUNCTION("MEDIAN(FILTER(H1:H103,$K$1:$K$103=""superdense""))"),168.0)</f>
        <v>168</v>
      </c>
      <c r="I110" s="83">
        <f>IFERROR(__xludf.DUMMYFUNCTION("MEDIAN(FILTER(I1:I103,$K$1:$K$103=""superdense""))"),61.0)</f>
        <v>61</v>
      </c>
      <c r="J110" s="83">
        <f>IFERROR(__xludf.DUMMYFUNCTION("MEDIAN(FILTER(J1:J103,$K$1:$K$103=""superdense""))"),61.02)</f>
        <v>61.02</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IFERROR(__xludf.DUMMYFUNCTION("STDEV.S(FILTER(E1:E103,$K$1:$K$103=""superdense""))"),0.458475735453906)</f>
        <v>0.4584757355</v>
      </c>
      <c r="F111" s="83">
        <f>IFERROR(__xludf.DUMMYFUNCTION("STDEV.S(FILTER(F1:F103,$K$1:$K$103=""superdense""))"),0.0)</f>
        <v>0</v>
      </c>
      <c r="G111" s="83">
        <f>IFERROR(__xludf.DUMMYFUNCTION("STDEV.S(FILTER(G1:G103,$K$1:$K$103=""superdense""))"),0.45892991476549744)</f>
        <v>0.4589299148</v>
      </c>
      <c r="H111" s="83">
        <f>IFERROR(__xludf.DUMMYFUNCTION("STDEV.S(FILTER(H1:H103,$K$1:$K$103=""superdense""))"),0.0)</f>
        <v>0</v>
      </c>
      <c r="I111" s="83">
        <f>IFERROR(__xludf.DUMMYFUNCTION("STDEV.S(FILTER(I1:I103,$K$1:$K$103=""superdense""))"),10.974041150217483)</f>
        <v>10.97404115</v>
      </c>
      <c r="J111" s="83">
        <f>IFERROR(__xludf.DUMMYFUNCTION("STDEV.S(FILTER(J1:J103,$K$1:$K$103=""superdense""))"),10.982952718880744)</f>
        <v>10.98295272</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58.15</v>
      </c>
      <c r="F114" s="80">
        <f t="shared" si="3"/>
        <v>0</v>
      </c>
      <c r="G114" s="80">
        <f t="shared" si="3"/>
        <v>58.11</v>
      </c>
      <c r="H114" s="80">
        <f t="shared" si="3"/>
        <v>2352</v>
      </c>
      <c r="I114" s="80">
        <f t="shared" si="3"/>
        <v>583.84</v>
      </c>
      <c r="J114" s="80">
        <f t="shared" si="3"/>
        <v>584.14</v>
      </c>
      <c r="L114" s="80">
        <f>IFERROR(__xludf.DUMMYFUNCTION("SUM(FILTER(L$1:L$103,$K$1:$K$103=""normal""))"),0.0)</f>
        <v>0</v>
      </c>
      <c r="M114" s="80">
        <f>IFERROR(__xludf.DUMMYFUNCTION("SUM(FILTER(M9:M111,$K$1:$K$103=""normal""))"),5208.0)</f>
        <v>5208</v>
      </c>
    </row>
    <row r="115">
      <c r="A115" s="78" t="s">
        <v>47</v>
      </c>
      <c r="B115" s="79"/>
      <c r="C115" s="79"/>
      <c r="D115" s="79"/>
      <c r="E115" s="80">
        <f t="shared" ref="E115:J115" si="4">AVERAGEIF($K$1:$K$103,"normal",E$1:E$103)</f>
        <v>4.936428571</v>
      </c>
      <c r="F115" s="80">
        <f t="shared" si="4"/>
        <v>0</v>
      </c>
      <c r="G115" s="80">
        <f t="shared" si="4"/>
        <v>4.933571429</v>
      </c>
      <c r="H115" s="80">
        <f t="shared" si="4"/>
        <v>168</v>
      </c>
      <c r="I115" s="80">
        <f t="shared" si="4"/>
        <v>34.38928571</v>
      </c>
      <c r="J115" s="80">
        <f t="shared" si="4"/>
        <v>34.40642857</v>
      </c>
      <c r="L115" s="80">
        <f>AVERAGEIF($K$2:$K$103,"normal",L10:L111)</f>
        <v>372</v>
      </c>
      <c r="M115" s="80">
        <f>AVERAGEIF($K$2:$K$103,"normal",M$2:M$103)</f>
        <v>168</v>
      </c>
    </row>
    <row r="116">
      <c r="A116" s="78" t="s">
        <v>48</v>
      </c>
      <c r="B116" s="79"/>
      <c r="C116" s="79"/>
      <c r="D116" s="79"/>
      <c r="E116" s="81">
        <f>IFERROR(__xludf.DUMMYFUNCTION("MAX(FILTER(E$1:E$103,$K$1:$K$103=""normal""))"),5.83)</f>
        <v>5.83</v>
      </c>
      <c r="F116" s="81">
        <f>IFERROR(__xludf.DUMMYFUNCTION("MAX(FILTER(F$1:F$103,$K$1:$K$103=""normal""))"),0.0)</f>
        <v>0</v>
      </c>
      <c r="G116" s="81">
        <f>IFERROR(__xludf.DUMMYFUNCTION("MAX(FILTER(G$1:G$103,$K$1:$K$103=""normal""))"),5.83)</f>
        <v>5.83</v>
      </c>
      <c r="H116" s="81">
        <f>IFERROR(__xludf.DUMMYFUNCTION("MAX(FILTER(H$1:H$103,$K$1:$K$103=""normal""))"),168.0)</f>
        <v>168</v>
      </c>
      <c r="I116" s="81">
        <f>IFERROR(__xludf.DUMMYFUNCTION("MAX(FILTER(I$1:I$103,$K$1:$K$103=""normal""))"),43.11)</f>
        <v>43.11</v>
      </c>
      <c r="J116" s="81">
        <f>IFERROR(__xludf.DUMMYFUNCTION("MAX(FILTER(J$1:J$103,$K$1:$K$103=""normal""))"),43.14)</f>
        <v>43.14</v>
      </c>
      <c r="L116" s="81">
        <f>IFERROR(__xludf.DUMMYFUNCTION("MAX(FILTER(L$1:L$103,$K$1:$K$103=""normal""))"),0.0)</f>
        <v>0</v>
      </c>
      <c r="M116" s="81">
        <f>IFERROR(__xludf.DUMMYFUNCTION("MAX(FILTER(M$1:M$103,$K$1:$K$103=""normal""))"),168.0)</f>
        <v>168</v>
      </c>
    </row>
    <row r="117">
      <c r="A117" s="78" t="s">
        <v>49</v>
      </c>
      <c r="B117" s="79"/>
      <c r="C117" s="79"/>
      <c r="D117" s="79"/>
      <c r="E117" s="82">
        <f>IFERROR(__xludf.DUMMYFUNCTION("MIN(FILTER(E$1:E$103,$K$1:$K$103=""normal""))"),3.9)</f>
        <v>3.9</v>
      </c>
      <c r="F117" s="82">
        <f>IFERROR(__xludf.DUMMYFUNCTION("MIN(FILTER(F$1:F$103,$K$1:$K$103=""normal""))"),0.0)</f>
        <v>0</v>
      </c>
      <c r="G117" s="82">
        <f>IFERROR(__xludf.DUMMYFUNCTION("MIN(FILTER(G$1:G$103,$K$1:$K$103=""normal""))"),3.89)</f>
        <v>3.89</v>
      </c>
      <c r="H117" s="82">
        <f>IFERROR(__xludf.DUMMYFUNCTION("MIN(FILTER(H$1:H$103,$K$1:$K$103=""normal""))"),168.0)</f>
        <v>168</v>
      </c>
      <c r="I117" s="82">
        <f>IFERROR(__xludf.DUMMYFUNCTION("MIN(FILTER(I$1:I$103,$K$1:$K$103=""normal""))"),28.81)</f>
        <v>28.81</v>
      </c>
      <c r="J117" s="82">
        <f>IFERROR(__xludf.DUMMYFUNCTION("MIN(FILTER(J$1:J$103,$K$1:$K$103=""normal""))"),28.82)</f>
        <v>28.82</v>
      </c>
      <c r="L117" s="82">
        <f>IFERROR(__xludf.DUMMYFUNCTION("MIN(FILTER(L$1:L$103,$K9:$K111=""normal""))"),84.0)</f>
        <v>84</v>
      </c>
      <c r="M117" s="82">
        <f>IFERROR(__xludf.DUMMYFUNCTION("MIN(FILTER(M$1:M$103,$K9:$K111=""normal""))"),84.0)</f>
        <v>84</v>
      </c>
    </row>
    <row r="118">
      <c r="A118" s="78" t="s">
        <v>50</v>
      </c>
      <c r="B118" s="79"/>
      <c r="C118" s="79"/>
      <c r="D118" s="79"/>
      <c r="E118" s="83">
        <f>IFERROR(__xludf.DUMMYFUNCTION("MEDIAN(FILTER(E$1:E$103,$K$1:$K$103=""normal""))"),4.984999999999999)</f>
        <v>4.985</v>
      </c>
      <c r="F118" s="83">
        <f>IFERROR(__xludf.DUMMYFUNCTION("MEDIAN(FILTER(F$1:F$103,$K$1:$K$103=""normal""))"),0.0)</f>
        <v>0</v>
      </c>
      <c r="G118" s="83">
        <f>IFERROR(__xludf.DUMMYFUNCTION("MEDIAN(FILTER(G$1:G$103,$K$1:$K$103=""normal""))"),4.984999999999999)</f>
        <v>4.985</v>
      </c>
      <c r="H118" s="83">
        <f>IFERROR(__xludf.DUMMYFUNCTION("MEDIAN(FILTER(H$1:H$103,$K$1:$K$103=""normal""))"),168.0)</f>
        <v>168</v>
      </c>
      <c r="I118" s="83">
        <f>IFERROR(__xludf.DUMMYFUNCTION("MEDIAN(FILTER(I$1:I$103,$K$1:$K$103=""normal""))"),33.69)</f>
        <v>33.69</v>
      </c>
      <c r="J118" s="83">
        <f>IFERROR(__xludf.DUMMYFUNCTION("MEDIAN(FILTER(J$1:J$103,$K$1:$K$103=""normal""))"),33.71)</f>
        <v>33.71</v>
      </c>
      <c r="L118" s="83">
        <f>IFERROR(__xludf.DUMMYFUNCTION("MEDIAN(FILTER(L$1:L$103,$K$1:$K$103=""normal""))"),0.0)</f>
        <v>0</v>
      </c>
      <c r="M118" s="83">
        <f>IFERROR(__xludf.DUMMYFUNCTION("MEDIAN(FILTER(M$1:M$103,$K$1:$K$103=""normal""))"),168.0)</f>
        <v>168</v>
      </c>
    </row>
    <row r="119">
      <c r="A119" s="78" t="s">
        <v>51</v>
      </c>
      <c r="B119" s="79"/>
      <c r="C119" s="79"/>
      <c r="D119" s="79"/>
      <c r="E119" s="83">
        <f>IFERROR(__xludf.DUMMYFUNCTION("STDEV.S(FILTER(E$1:E$103,$K$1:$K$103=""normal""))"),0.5071277663750737)</f>
        <v>0.5071277664</v>
      </c>
      <c r="F119" s="83">
        <f>IFERROR(__xludf.DUMMYFUNCTION("STDEV.S(FILTER(F$1:F$103,$K$1:$K$103=""normal""))"),0.0)</f>
        <v>0</v>
      </c>
      <c r="G119" s="83">
        <f>IFERROR(__xludf.DUMMYFUNCTION("STDEV.S(FILTER(G$1:G$103,$K$1:$K$103=""normal""))"),0.5080673356774843)</f>
        <v>0.5080673357</v>
      </c>
      <c r="H119" s="83">
        <f>IFERROR(__xludf.DUMMYFUNCTION("STDEV.S(FILTER(H$1:H$103,$K$1:$K$103=""normal""))"),0.0)</f>
        <v>0</v>
      </c>
      <c r="I119" s="83">
        <f>IFERROR(__xludf.DUMMYFUNCTION("STDEV.S(FILTER(I$1:I$103,$K$1:$K$103=""normal""))"),3.761596355652363)</f>
        <v>3.761596356</v>
      </c>
      <c r="J119" s="83">
        <f>IFERROR(__xludf.DUMMYFUNCTION("STDEV.S(FILTER(J$1:J$103,$K$1:$K$103=""normal""))"),3.766652476552739)</f>
        <v>3.766652477</v>
      </c>
      <c r="L119" s="83">
        <f>IFERROR(__xludf.DUMMYFUNCTION("STDEV.S(FILTER(L$1:L$103,$K$1:$K$103=""normal""))"),0.0)</f>
        <v>0</v>
      </c>
      <c r="M119" s="83">
        <f>IFERROR(__xludf.DUMMYFUNCTION("STDEV.S(FILTER(M$1:M$103,$K$1:$K$103=""normal""))"),0.0)</f>
        <v>0</v>
      </c>
    </row>
    <row r="130">
      <c r="A130" s="77" t="s">
        <v>53</v>
      </c>
      <c r="B130" s="3">
        <f>SUMIF(K2:K103, "epr",H2:H103)</f>
        <v>4800</v>
      </c>
    </row>
    <row r="131">
      <c r="A131" s="77" t="s">
        <v>54</v>
      </c>
      <c r="B131" s="3">
        <f>SUM(H2:H103)-B130</f>
        <v>11760</v>
      </c>
    </row>
    <row r="132">
      <c r="A132" s="77" t="s">
        <v>55</v>
      </c>
      <c r="B132" s="3">
        <f>SUM(M2:M103)</f>
        <v>7280</v>
      </c>
    </row>
    <row r="133">
      <c r="A133" s="77" t="s">
        <v>56</v>
      </c>
      <c r="B133" s="3">
        <f>B131/B132</f>
        <v>1.615384615</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1.76</v>
      </c>
      <c r="D2" s="1">
        <v>5.96</v>
      </c>
      <c r="E2" s="1">
        <v>4.2</v>
      </c>
      <c r="F2" s="1">
        <v>0.0</v>
      </c>
      <c r="G2" s="1">
        <v>4.2</v>
      </c>
      <c r="H2" s="1">
        <v>160.0</v>
      </c>
      <c r="I2" s="1">
        <v>38.1</v>
      </c>
      <c r="J2" s="1">
        <v>38.1</v>
      </c>
      <c r="K2" s="1" t="s">
        <v>43</v>
      </c>
      <c r="L2" s="1">
        <v>-160.0</v>
      </c>
      <c r="M2" s="1">
        <v>0.0</v>
      </c>
    </row>
    <row r="3">
      <c r="A3" s="1" t="s">
        <v>41</v>
      </c>
      <c r="B3" s="1" t="s">
        <v>42</v>
      </c>
      <c r="C3" s="1">
        <v>6.65</v>
      </c>
      <c r="D3" s="1">
        <v>12.46</v>
      </c>
      <c r="E3" s="1">
        <v>5.82</v>
      </c>
      <c r="F3" s="1">
        <v>0.0</v>
      </c>
      <c r="G3" s="1">
        <v>5.82</v>
      </c>
      <c r="H3" s="1">
        <v>160.0</v>
      </c>
      <c r="I3" s="1">
        <v>27.5</v>
      </c>
      <c r="J3" s="1">
        <v>27.5</v>
      </c>
      <c r="K3" s="1" t="s">
        <v>43</v>
      </c>
      <c r="L3" s="1">
        <v>-160.0</v>
      </c>
      <c r="M3" s="1">
        <v>0.0</v>
      </c>
    </row>
    <row r="4">
      <c r="A4" s="1" t="s">
        <v>41</v>
      </c>
      <c r="B4" s="1" t="s">
        <v>42</v>
      </c>
      <c r="C4" s="1">
        <v>12.53</v>
      </c>
      <c r="D4" s="1">
        <v>18.46</v>
      </c>
      <c r="E4" s="1">
        <v>5.93</v>
      </c>
      <c r="F4" s="1">
        <v>0.0</v>
      </c>
      <c r="G4" s="1">
        <v>5.93</v>
      </c>
      <c r="H4" s="1">
        <v>160.0</v>
      </c>
      <c r="I4" s="1">
        <v>26.98</v>
      </c>
      <c r="J4" s="1">
        <v>26.98</v>
      </c>
      <c r="K4" s="1" t="s">
        <v>43</v>
      </c>
      <c r="L4" s="1">
        <v>-160.0</v>
      </c>
      <c r="M4" s="1">
        <v>0.0</v>
      </c>
    </row>
    <row r="5">
      <c r="A5" s="1" t="s">
        <v>41</v>
      </c>
      <c r="B5" s="1" t="s">
        <v>42</v>
      </c>
      <c r="C5" s="1">
        <v>18.49</v>
      </c>
      <c r="D5" s="1">
        <v>24.66</v>
      </c>
      <c r="E5" s="1">
        <v>6.18</v>
      </c>
      <c r="F5" s="1">
        <v>0.0</v>
      </c>
      <c r="G5" s="1">
        <v>6.18</v>
      </c>
      <c r="H5" s="1">
        <v>160.0</v>
      </c>
      <c r="I5" s="1">
        <v>25.9</v>
      </c>
      <c r="J5" s="1">
        <v>25.9</v>
      </c>
      <c r="K5" s="1" t="s">
        <v>43</v>
      </c>
      <c r="L5" s="1">
        <v>-160.0</v>
      </c>
      <c r="M5" s="1">
        <v>0.0</v>
      </c>
    </row>
    <row r="6">
      <c r="A6" s="1" t="s">
        <v>41</v>
      </c>
      <c r="B6" s="1" t="s">
        <v>42</v>
      </c>
      <c r="C6" s="1">
        <v>24.7</v>
      </c>
      <c r="D6" s="1">
        <v>31.77</v>
      </c>
      <c r="E6" s="1">
        <v>7.08</v>
      </c>
      <c r="F6" s="1">
        <v>0.0</v>
      </c>
      <c r="G6" s="1">
        <v>7.08</v>
      </c>
      <c r="H6" s="1">
        <v>160.0</v>
      </c>
      <c r="I6" s="1">
        <v>22.61</v>
      </c>
      <c r="J6" s="1">
        <v>22.61</v>
      </c>
      <c r="K6" s="1" t="s">
        <v>43</v>
      </c>
      <c r="L6" s="1">
        <v>-160.0</v>
      </c>
      <c r="M6" s="1">
        <v>0.0</v>
      </c>
    </row>
    <row r="7">
      <c r="A7" s="1" t="s">
        <v>41</v>
      </c>
      <c r="B7" s="1" t="s">
        <v>42</v>
      </c>
      <c r="C7" s="1">
        <v>31.85</v>
      </c>
      <c r="D7" s="1">
        <v>34.47</v>
      </c>
      <c r="E7" s="1">
        <v>2.63</v>
      </c>
      <c r="F7" s="1">
        <v>0.0</v>
      </c>
      <c r="G7" s="1">
        <v>2.62</v>
      </c>
      <c r="H7" s="1">
        <v>168.0</v>
      </c>
      <c r="I7" s="1">
        <v>63.97</v>
      </c>
      <c r="J7" s="1">
        <v>64.0</v>
      </c>
      <c r="K7" s="1" t="s">
        <v>44</v>
      </c>
      <c r="L7" s="1">
        <v>84.0</v>
      </c>
      <c r="M7" s="1">
        <v>84.0</v>
      </c>
    </row>
    <row r="8">
      <c r="A8" s="1" t="s">
        <v>41</v>
      </c>
      <c r="B8" s="1" t="s">
        <v>42</v>
      </c>
      <c r="C8" s="1">
        <v>35.0</v>
      </c>
      <c r="D8" s="1">
        <v>37.41</v>
      </c>
      <c r="E8" s="1">
        <v>2.41</v>
      </c>
      <c r="F8" s="1">
        <v>0.0</v>
      </c>
      <c r="G8" s="1">
        <v>2.4</v>
      </c>
      <c r="H8" s="1">
        <v>168.0</v>
      </c>
      <c r="I8" s="1">
        <v>69.85</v>
      </c>
      <c r="J8" s="1">
        <v>69.89</v>
      </c>
      <c r="K8" s="1" t="s">
        <v>44</v>
      </c>
      <c r="L8" s="1">
        <v>84.0</v>
      </c>
      <c r="M8" s="1">
        <v>84.0</v>
      </c>
    </row>
    <row r="9">
      <c r="A9" s="1" t="s">
        <v>41</v>
      </c>
      <c r="B9" s="1" t="s">
        <v>42</v>
      </c>
      <c r="C9" s="1">
        <v>37.59</v>
      </c>
      <c r="D9" s="1">
        <v>39.75</v>
      </c>
      <c r="E9" s="1">
        <v>2.16</v>
      </c>
      <c r="F9" s="1">
        <v>0.0</v>
      </c>
      <c r="G9" s="1">
        <v>2.16</v>
      </c>
      <c r="H9" s="1">
        <v>168.0</v>
      </c>
      <c r="I9" s="1">
        <v>77.7</v>
      </c>
      <c r="J9" s="1">
        <v>77.74</v>
      </c>
      <c r="K9" s="1" t="s">
        <v>44</v>
      </c>
      <c r="L9" s="1">
        <v>84.0</v>
      </c>
      <c r="M9" s="1">
        <v>84.0</v>
      </c>
    </row>
    <row r="10">
      <c r="A10" s="1" t="s">
        <v>41</v>
      </c>
      <c r="B10" s="1" t="s">
        <v>42</v>
      </c>
      <c r="C10" s="1">
        <v>39.9</v>
      </c>
      <c r="D10" s="1">
        <v>42.54</v>
      </c>
      <c r="E10" s="1">
        <v>2.65</v>
      </c>
      <c r="F10" s="1">
        <v>0.0</v>
      </c>
      <c r="G10" s="1">
        <v>2.64</v>
      </c>
      <c r="H10" s="1">
        <v>168.0</v>
      </c>
      <c r="I10" s="1">
        <v>63.49</v>
      </c>
      <c r="J10" s="1">
        <v>63.52</v>
      </c>
      <c r="K10" s="1" t="s">
        <v>44</v>
      </c>
      <c r="L10" s="1">
        <v>84.0</v>
      </c>
      <c r="M10" s="1">
        <v>84.0</v>
      </c>
    </row>
    <row r="11">
      <c r="A11" s="1" t="s">
        <v>41</v>
      </c>
      <c r="B11" s="1" t="s">
        <v>42</v>
      </c>
      <c r="C11" s="1">
        <v>42.92</v>
      </c>
      <c r="D11" s="1">
        <v>45.07</v>
      </c>
      <c r="E11" s="1">
        <v>2.15</v>
      </c>
      <c r="F11" s="1">
        <v>0.0</v>
      </c>
      <c r="G11" s="1">
        <v>2.15</v>
      </c>
      <c r="H11" s="1">
        <v>168.0</v>
      </c>
      <c r="I11" s="1">
        <v>78.03</v>
      </c>
      <c r="J11" s="1">
        <v>78.07</v>
      </c>
      <c r="K11" s="1" t="s">
        <v>44</v>
      </c>
      <c r="L11" s="1">
        <v>84.0</v>
      </c>
      <c r="M11" s="1">
        <v>84.0</v>
      </c>
    </row>
    <row r="12">
      <c r="A12" s="1" t="s">
        <v>41</v>
      </c>
      <c r="B12" s="1" t="s">
        <v>42</v>
      </c>
      <c r="C12" s="1">
        <v>45.31</v>
      </c>
      <c r="D12" s="1">
        <v>47.98</v>
      </c>
      <c r="E12" s="1">
        <v>2.66</v>
      </c>
      <c r="F12" s="1">
        <v>0.0</v>
      </c>
      <c r="G12" s="1">
        <v>2.66</v>
      </c>
      <c r="H12" s="1">
        <v>168.0</v>
      </c>
      <c r="I12" s="1">
        <v>63.07</v>
      </c>
      <c r="J12" s="1">
        <v>63.11</v>
      </c>
      <c r="K12" s="1" t="s">
        <v>44</v>
      </c>
      <c r="L12" s="1">
        <v>84.0</v>
      </c>
      <c r="M12" s="1">
        <v>84.0</v>
      </c>
    </row>
    <row r="13">
      <c r="A13" s="1" t="s">
        <v>41</v>
      </c>
      <c r="B13" s="1" t="s">
        <v>42</v>
      </c>
      <c r="C13" s="1">
        <v>48.24</v>
      </c>
      <c r="D13" s="1">
        <v>51.31</v>
      </c>
      <c r="E13" s="1">
        <v>3.07</v>
      </c>
      <c r="F13" s="1">
        <v>0.0</v>
      </c>
      <c r="G13" s="1">
        <v>3.07</v>
      </c>
      <c r="H13" s="1">
        <v>168.0</v>
      </c>
      <c r="I13" s="1">
        <v>54.73</v>
      </c>
      <c r="J13" s="1">
        <v>54.76</v>
      </c>
      <c r="K13" s="1" t="s">
        <v>44</v>
      </c>
      <c r="L13" s="1">
        <v>84.0</v>
      </c>
      <c r="M13" s="1">
        <v>84.0</v>
      </c>
    </row>
    <row r="14">
      <c r="A14" s="1" t="s">
        <v>41</v>
      </c>
      <c r="B14" s="1" t="s">
        <v>42</v>
      </c>
      <c r="C14" s="1">
        <v>51.68</v>
      </c>
      <c r="D14" s="1">
        <v>54.42</v>
      </c>
      <c r="E14" s="1">
        <v>2.74</v>
      </c>
      <c r="F14" s="1">
        <v>0.0</v>
      </c>
      <c r="G14" s="1">
        <v>2.74</v>
      </c>
      <c r="H14" s="1">
        <v>168.0</v>
      </c>
      <c r="I14" s="1">
        <v>61.37</v>
      </c>
      <c r="J14" s="1">
        <v>61.41</v>
      </c>
      <c r="K14" s="1" t="s">
        <v>44</v>
      </c>
      <c r="L14" s="1">
        <v>84.0</v>
      </c>
      <c r="M14" s="1">
        <v>84.0</v>
      </c>
    </row>
    <row r="15">
      <c r="A15" s="1" t="s">
        <v>41</v>
      </c>
      <c r="B15" s="1" t="s">
        <v>42</v>
      </c>
      <c r="C15" s="1">
        <v>54.57</v>
      </c>
      <c r="D15" s="1">
        <v>56.77</v>
      </c>
      <c r="E15" s="1">
        <v>2.2</v>
      </c>
      <c r="F15" s="1">
        <v>0.0</v>
      </c>
      <c r="G15" s="1">
        <v>2.2</v>
      </c>
      <c r="H15" s="1">
        <v>168.0</v>
      </c>
      <c r="I15" s="1">
        <v>76.34</v>
      </c>
      <c r="J15" s="1">
        <v>76.39</v>
      </c>
      <c r="K15" s="1" t="s">
        <v>44</v>
      </c>
      <c r="L15" s="1">
        <v>84.0</v>
      </c>
      <c r="M15" s="1">
        <v>84.0</v>
      </c>
    </row>
    <row r="16">
      <c r="A16" s="1" t="s">
        <v>41</v>
      </c>
      <c r="B16" s="1" t="s">
        <v>42</v>
      </c>
      <c r="C16" s="1">
        <v>56.9</v>
      </c>
      <c r="D16" s="1">
        <v>61.32</v>
      </c>
      <c r="E16" s="1">
        <v>4.41</v>
      </c>
      <c r="F16" s="1">
        <v>0.0</v>
      </c>
      <c r="G16" s="1">
        <v>4.41</v>
      </c>
      <c r="H16" s="1">
        <v>168.0</v>
      </c>
      <c r="I16" s="1">
        <v>38.05</v>
      </c>
      <c r="J16" s="1">
        <v>38.07</v>
      </c>
      <c r="K16" s="1" t="s">
        <v>57</v>
      </c>
      <c r="L16" s="1">
        <v>44.0</v>
      </c>
      <c r="M16" s="1">
        <v>124.0</v>
      </c>
    </row>
    <row r="17">
      <c r="A17" s="1" t="s">
        <v>41</v>
      </c>
      <c r="B17" s="1" t="s">
        <v>42</v>
      </c>
      <c r="C17" s="1">
        <v>61.51</v>
      </c>
      <c r="D17" s="1">
        <v>68.27</v>
      </c>
      <c r="E17" s="1">
        <v>6.77</v>
      </c>
      <c r="F17" s="1">
        <v>0.0</v>
      </c>
      <c r="G17" s="1">
        <v>6.77</v>
      </c>
      <c r="H17" s="1">
        <v>160.0</v>
      </c>
      <c r="I17" s="1">
        <v>23.65</v>
      </c>
      <c r="J17" s="1">
        <v>23.65</v>
      </c>
      <c r="K17" s="1" t="s">
        <v>43</v>
      </c>
      <c r="L17" s="1">
        <v>-160.0</v>
      </c>
      <c r="M17" s="1">
        <v>0.0</v>
      </c>
    </row>
    <row r="18">
      <c r="A18" s="1" t="s">
        <v>41</v>
      </c>
      <c r="B18" s="1" t="s">
        <v>42</v>
      </c>
      <c r="C18" s="1">
        <v>68.33</v>
      </c>
      <c r="D18" s="1">
        <v>76.78</v>
      </c>
      <c r="E18" s="1">
        <v>8.45</v>
      </c>
      <c r="F18" s="1">
        <v>0.0</v>
      </c>
      <c r="G18" s="1">
        <v>8.45</v>
      </c>
      <c r="H18" s="1">
        <v>160.0</v>
      </c>
      <c r="I18" s="1">
        <v>18.93</v>
      </c>
      <c r="J18" s="1">
        <v>18.93</v>
      </c>
      <c r="K18" s="1" t="s">
        <v>43</v>
      </c>
      <c r="L18" s="1">
        <v>-160.0</v>
      </c>
      <c r="M18" s="1">
        <v>0.0</v>
      </c>
    </row>
    <row r="19">
      <c r="A19" s="1" t="s">
        <v>41</v>
      </c>
      <c r="B19" s="1" t="s">
        <v>42</v>
      </c>
      <c r="C19" s="1">
        <v>76.83</v>
      </c>
      <c r="D19" s="1">
        <v>83.62</v>
      </c>
      <c r="E19" s="1">
        <v>6.78</v>
      </c>
      <c r="F19" s="1">
        <v>0.0</v>
      </c>
      <c r="G19" s="1">
        <v>6.78</v>
      </c>
      <c r="H19" s="1">
        <v>160.0</v>
      </c>
      <c r="I19" s="1">
        <v>23.58</v>
      </c>
      <c r="J19" s="1">
        <v>23.58</v>
      </c>
      <c r="K19" s="1" t="s">
        <v>43</v>
      </c>
      <c r="L19" s="1">
        <v>-160.0</v>
      </c>
      <c r="M19" s="1">
        <v>0.0</v>
      </c>
    </row>
    <row r="20">
      <c r="A20" s="1" t="s">
        <v>41</v>
      </c>
      <c r="B20" s="1" t="s">
        <v>42</v>
      </c>
      <c r="C20" s="1">
        <v>83.67</v>
      </c>
      <c r="D20" s="1">
        <v>90.98</v>
      </c>
      <c r="E20" s="1">
        <v>7.31</v>
      </c>
      <c r="F20" s="1">
        <v>0.0</v>
      </c>
      <c r="G20" s="1">
        <v>7.31</v>
      </c>
      <c r="H20" s="1">
        <v>160.0</v>
      </c>
      <c r="I20" s="1">
        <v>21.87</v>
      </c>
      <c r="J20" s="1">
        <v>21.87</v>
      </c>
      <c r="K20" s="1" t="s">
        <v>43</v>
      </c>
      <c r="L20" s="1">
        <v>-160.0</v>
      </c>
      <c r="M20" s="1">
        <v>0.0</v>
      </c>
    </row>
    <row r="21">
      <c r="A21" s="1" t="s">
        <v>41</v>
      </c>
      <c r="B21" s="1" t="s">
        <v>42</v>
      </c>
      <c r="C21" s="1">
        <v>91.11</v>
      </c>
      <c r="D21" s="1">
        <v>97.5</v>
      </c>
      <c r="E21" s="1">
        <v>6.39</v>
      </c>
      <c r="F21" s="1">
        <v>0.0</v>
      </c>
      <c r="G21" s="1">
        <v>6.39</v>
      </c>
      <c r="H21" s="1">
        <v>160.0</v>
      </c>
      <c r="I21" s="1">
        <v>25.04</v>
      </c>
      <c r="J21" s="1">
        <v>25.04</v>
      </c>
      <c r="K21" s="1" t="s">
        <v>43</v>
      </c>
      <c r="L21" s="1">
        <v>-160.0</v>
      </c>
      <c r="M21" s="1">
        <v>0.0</v>
      </c>
    </row>
    <row r="22">
      <c r="A22" s="1" t="s">
        <v>41</v>
      </c>
      <c r="B22" s="1" t="s">
        <v>42</v>
      </c>
      <c r="C22" s="1">
        <v>97.52</v>
      </c>
      <c r="D22" s="1">
        <v>100.52</v>
      </c>
      <c r="E22" s="1">
        <v>3.0</v>
      </c>
      <c r="F22" s="1">
        <v>0.0</v>
      </c>
      <c r="G22" s="1">
        <v>3.0</v>
      </c>
      <c r="H22" s="1">
        <v>168.0</v>
      </c>
      <c r="I22" s="1">
        <v>55.99</v>
      </c>
      <c r="J22" s="1">
        <v>56.02</v>
      </c>
      <c r="K22" s="1" t="s">
        <v>44</v>
      </c>
      <c r="L22" s="1">
        <v>84.0</v>
      </c>
      <c r="M22" s="1">
        <v>84.0</v>
      </c>
    </row>
    <row r="23">
      <c r="A23" s="1" t="s">
        <v>41</v>
      </c>
      <c r="B23" s="1" t="s">
        <v>42</v>
      </c>
      <c r="C23" s="1">
        <v>100.71</v>
      </c>
      <c r="D23" s="1">
        <v>103.47</v>
      </c>
      <c r="E23" s="1">
        <v>2.76</v>
      </c>
      <c r="F23" s="1">
        <v>0.0</v>
      </c>
      <c r="G23" s="1">
        <v>2.76</v>
      </c>
      <c r="H23" s="1">
        <v>168.0</v>
      </c>
      <c r="I23" s="1">
        <v>60.79</v>
      </c>
      <c r="J23" s="1">
        <v>60.82</v>
      </c>
      <c r="K23" s="1" t="s">
        <v>44</v>
      </c>
      <c r="L23" s="1">
        <v>84.0</v>
      </c>
      <c r="M23" s="1">
        <v>84.0</v>
      </c>
    </row>
    <row r="24">
      <c r="A24" s="1" t="s">
        <v>41</v>
      </c>
      <c r="B24" s="1" t="s">
        <v>42</v>
      </c>
      <c r="C24" s="1">
        <v>103.61</v>
      </c>
      <c r="D24" s="1">
        <v>105.77</v>
      </c>
      <c r="E24" s="1">
        <v>2.16</v>
      </c>
      <c r="F24" s="1">
        <v>0.0</v>
      </c>
      <c r="G24" s="1">
        <v>2.16</v>
      </c>
      <c r="H24" s="1">
        <v>168.0</v>
      </c>
      <c r="I24" s="1">
        <v>77.68</v>
      </c>
      <c r="J24" s="1">
        <v>77.72</v>
      </c>
      <c r="K24" s="1" t="s">
        <v>44</v>
      </c>
      <c r="L24" s="1">
        <v>84.0</v>
      </c>
      <c r="M24" s="1">
        <v>84.0</v>
      </c>
    </row>
    <row r="25">
      <c r="A25" s="1" t="s">
        <v>41</v>
      </c>
      <c r="B25" s="1" t="s">
        <v>42</v>
      </c>
      <c r="C25" s="1">
        <v>105.92</v>
      </c>
      <c r="D25" s="1">
        <v>107.99</v>
      </c>
      <c r="E25" s="1">
        <v>2.07</v>
      </c>
      <c r="F25" s="1">
        <v>0.0</v>
      </c>
      <c r="G25" s="1">
        <v>2.07</v>
      </c>
      <c r="H25" s="1">
        <v>168.0</v>
      </c>
      <c r="I25" s="1">
        <v>81.16</v>
      </c>
      <c r="J25" s="1">
        <v>81.2</v>
      </c>
      <c r="K25" s="1" t="s">
        <v>44</v>
      </c>
      <c r="L25" s="1">
        <v>84.0</v>
      </c>
      <c r="M25" s="1">
        <v>84.0</v>
      </c>
    </row>
    <row r="26">
      <c r="A26" s="1" t="s">
        <v>41</v>
      </c>
      <c r="B26" s="1" t="s">
        <v>42</v>
      </c>
      <c r="C26" s="1">
        <v>108.22</v>
      </c>
      <c r="D26" s="1">
        <v>111.28</v>
      </c>
      <c r="E26" s="1">
        <v>3.06</v>
      </c>
      <c r="F26" s="1">
        <v>0.0</v>
      </c>
      <c r="G26" s="1">
        <v>3.06</v>
      </c>
      <c r="H26" s="1">
        <v>168.0</v>
      </c>
      <c r="I26" s="1">
        <v>54.84</v>
      </c>
      <c r="J26" s="1">
        <v>54.87</v>
      </c>
      <c r="K26" s="1" t="s">
        <v>44</v>
      </c>
      <c r="L26" s="1">
        <v>84.0</v>
      </c>
      <c r="M26" s="1">
        <v>84.0</v>
      </c>
    </row>
    <row r="27">
      <c r="A27" s="1" t="s">
        <v>41</v>
      </c>
      <c r="B27" s="1" t="s">
        <v>42</v>
      </c>
      <c r="C27" s="1">
        <v>111.47</v>
      </c>
      <c r="D27" s="1">
        <v>114.07</v>
      </c>
      <c r="E27" s="1">
        <v>2.6</v>
      </c>
      <c r="F27" s="1">
        <v>0.0</v>
      </c>
      <c r="G27" s="1">
        <v>2.6</v>
      </c>
      <c r="H27" s="1">
        <v>168.0</v>
      </c>
      <c r="I27" s="1">
        <v>64.6</v>
      </c>
      <c r="J27" s="1">
        <v>64.63</v>
      </c>
      <c r="K27" s="1" t="s">
        <v>44</v>
      </c>
      <c r="L27" s="1">
        <v>84.0</v>
      </c>
      <c r="M27" s="1">
        <v>84.0</v>
      </c>
    </row>
    <row r="28">
      <c r="A28" s="1" t="s">
        <v>41</v>
      </c>
      <c r="B28" s="1" t="s">
        <v>42</v>
      </c>
      <c r="C28" s="1">
        <v>114.27</v>
      </c>
      <c r="D28" s="1">
        <v>117.16</v>
      </c>
      <c r="E28" s="1">
        <v>2.88</v>
      </c>
      <c r="F28" s="1">
        <v>0.0</v>
      </c>
      <c r="G28" s="1">
        <v>2.88</v>
      </c>
      <c r="H28" s="1">
        <v>168.0</v>
      </c>
      <c r="I28" s="1">
        <v>58.29</v>
      </c>
      <c r="J28" s="1">
        <v>58.32</v>
      </c>
      <c r="K28" s="1" t="s">
        <v>44</v>
      </c>
      <c r="L28" s="1">
        <v>84.0</v>
      </c>
      <c r="M28" s="1">
        <v>84.0</v>
      </c>
    </row>
    <row r="29">
      <c r="A29" s="1" t="s">
        <v>41</v>
      </c>
      <c r="B29" s="1" t="s">
        <v>42</v>
      </c>
      <c r="C29" s="1">
        <v>117.35</v>
      </c>
      <c r="D29" s="1">
        <v>120.65</v>
      </c>
      <c r="E29" s="1">
        <v>3.3</v>
      </c>
      <c r="F29" s="1">
        <v>0.0</v>
      </c>
      <c r="G29" s="1">
        <v>3.3</v>
      </c>
      <c r="H29" s="1">
        <v>168.0</v>
      </c>
      <c r="I29" s="1">
        <v>50.89</v>
      </c>
      <c r="J29" s="1">
        <v>50.91</v>
      </c>
      <c r="K29" s="1" t="s">
        <v>44</v>
      </c>
      <c r="L29" s="1">
        <v>84.0</v>
      </c>
      <c r="M29" s="1">
        <v>84.0</v>
      </c>
    </row>
    <row r="30">
      <c r="A30" s="1" t="s">
        <v>41</v>
      </c>
      <c r="B30" s="1" t="s">
        <v>42</v>
      </c>
      <c r="C30" s="1">
        <v>120.8</v>
      </c>
      <c r="D30" s="1">
        <v>123.87</v>
      </c>
      <c r="E30" s="1">
        <v>3.07</v>
      </c>
      <c r="F30" s="1">
        <v>0.0</v>
      </c>
      <c r="G30" s="1">
        <v>3.07</v>
      </c>
      <c r="H30" s="1">
        <v>168.0</v>
      </c>
      <c r="I30" s="1">
        <v>54.75</v>
      </c>
      <c r="J30" s="1">
        <v>54.78</v>
      </c>
      <c r="K30" s="1" t="s">
        <v>44</v>
      </c>
      <c r="L30" s="1">
        <v>84.0</v>
      </c>
      <c r="M30" s="1">
        <v>84.0</v>
      </c>
    </row>
    <row r="31">
      <c r="A31" s="1" t="s">
        <v>41</v>
      </c>
      <c r="B31" s="1" t="s">
        <v>42</v>
      </c>
      <c r="C31" s="1">
        <v>124.07</v>
      </c>
      <c r="D31" s="1">
        <v>127.44</v>
      </c>
      <c r="E31" s="1">
        <v>3.36</v>
      </c>
      <c r="F31" s="1">
        <v>0.0</v>
      </c>
      <c r="G31" s="1">
        <v>3.36</v>
      </c>
      <c r="H31" s="1">
        <v>168.0</v>
      </c>
      <c r="I31" s="1">
        <v>49.94</v>
      </c>
      <c r="J31" s="1">
        <v>49.96</v>
      </c>
      <c r="K31" s="1" t="s">
        <v>57</v>
      </c>
      <c r="L31" s="1">
        <v>44.0</v>
      </c>
      <c r="M31" s="1">
        <v>124.0</v>
      </c>
    </row>
    <row r="32">
      <c r="A32" s="1" t="s">
        <v>41</v>
      </c>
      <c r="B32" s="1" t="s">
        <v>42</v>
      </c>
      <c r="C32" s="1">
        <v>127.7</v>
      </c>
      <c r="D32" s="1">
        <v>132.64</v>
      </c>
      <c r="E32" s="1">
        <v>4.94</v>
      </c>
      <c r="F32" s="1">
        <v>0.0</v>
      </c>
      <c r="G32" s="1">
        <v>4.94</v>
      </c>
      <c r="H32" s="1">
        <v>160.0</v>
      </c>
      <c r="I32" s="1">
        <v>32.41</v>
      </c>
      <c r="J32" s="1">
        <v>32.41</v>
      </c>
      <c r="K32" s="1" t="s">
        <v>43</v>
      </c>
      <c r="L32" s="1">
        <v>-160.0</v>
      </c>
      <c r="M32" s="1">
        <v>0.0</v>
      </c>
    </row>
    <row r="33">
      <c r="A33" s="1" t="s">
        <v>41</v>
      </c>
      <c r="B33" s="1" t="s">
        <v>42</v>
      </c>
      <c r="C33" s="1">
        <v>132.69</v>
      </c>
      <c r="D33" s="1">
        <v>137.99</v>
      </c>
      <c r="E33" s="1">
        <v>5.3</v>
      </c>
      <c r="F33" s="1">
        <v>0.0</v>
      </c>
      <c r="G33" s="1">
        <v>5.3</v>
      </c>
      <c r="H33" s="1">
        <v>160.0</v>
      </c>
      <c r="I33" s="1">
        <v>30.2</v>
      </c>
      <c r="J33" s="1">
        <v>30.2</v>
      </c>
      <c r="K33" s="1" t="s">
        <v>43</v>
      </c>
      <c r="L33" s="1">
        <v>-160.0</v>
      </c>
      <c r="M33" s="1">
        <v>0.0</v>
      </c>
    </row>
    <row r="34">
      <c r="A34" s="1" t="s">
        <v>41</v>
      </c>
      <c r="B34" s="1" t="s">
        <v>42</v>
      </c>
      <c r="C34" s="1">
        <v>138.67</v>
      </c>
      <c r="D34" s="1">
        <v>145.76</v>
      </c>
      <c r="E34" s="1">
        <v>7.09</v>
      </c>
      <c r="F34" s="1">
        <v>0.0</v>
      </c>
      <c r="G34" s="1">
        <v>7.09</v>
      </c>
      <c r="H34" s="1">
        <v>160.0</v>
      </c>
      <c r="I34" s="1">
        <v>22.56</v>
      </c>
      <c r="J34" s="1">
        <v>22.56</v>
      </c>
      <c r="K34" s="1" t="s">
        <v>43</v>
      </c>
      <c r="L34" s="1">
        <v>-160.0</v>
      </c>
      <c r="M34" s="1">
        <v>0.0</v>
      </c>
    </row>
    <row r="35">
      <c r="A35" s="1" t="s">
        <v>41</v>
      </c>
      <c r="B35" s="1" t="s">
        <v>42</v>
      </c>
      <c r="C35" s="1">
        <v>145.8</v>
      </c>
      <c r="D35" s="1">
        <v>152.16</v>
      </c>
      <c r="E35" s="1">
        <v>6.36</v>
      </c>
      <c r="F35" s="1">
        <v>0.0</v>
      </c>
      <c r="G35" s="1">
        <v>6.36</v>
      </c>
      <c r="H35" s="1">
        <v>160.0</v>
      </c>
      <c r="I35" s="1">
        <v>25.15</v>
      </c>
      <c r="J35" s="1">
        <v>25.15</v>
      </c>
      <c r="K35" s="1" t="s">
        <v>43</v>
      </c>
      <c r="L35" s="1">
        <v>-160.0</v>
      </c>
      <c r="M35" s="1">
        <v>0.0</v>
      </c>
    </row>
    <row r="36">
      <c r="A36" s="1" t="s">
        <v>41</v>
      </c>
      <c r="B36" s="1" t="s">
        <v>42</v>
      </c>
      <c r="C36" s="1">
        <v>152.21</v>
      </c>
      <c r="D36" s="1">
        <v>156.55</v>
      </c>
      <c r="E36" s="1">
        <v>4.34</v>
      </c>
      <c r="F36" s="1">
        <v>0.0</v>
      </c>
      <c r="G36" s="1">
        <v>4.34</v>
      </c>
      <c r="H36" s="1">
        <v>160.0</v>
      </c>
      <c r="I36" s="1">
        <v>36.86</v>
      </c>
      <c r="J36" s="1">
        <v>36.86</v>
      </c>
      <c r="K36" s="1" t="s">
        <v>43</v>
      </c>
      <c r="L36" s="1">
        <v>-160.0</v>
      </c>
      <c r="M36" s="1">
        <v>0.0</v>
      </c>
    </row>
    <row r="37">
      <c r="A37" s="1" t="s">
        <v>41</v>
      </c>
      <c r="B37" s="1" t="s">
        <v>42</v>
      </c>
      <c r="C37" s="1">
        <v>156.83</v>
      </c>
      <c r="D37" s="1">
        <v>158.96</v>
      </c>
      <c r="E37" s="1">
        <v>2.14</v>
      </c>
      <c r="F37" s="1">
        <v>0.0</v>
      </c>
      <c r="G37" s="1">
        <v>2.14</v>
      </c>
      <c r="H37" s="1">
        <v>168.0</v>
      </c>
      <c r="I37" s="1">
        <v>78.64</v>
      </c>
      <c r="J37" s="1">
        <v>78.68</v>
      </c>
      <c r="K37" s="1" t="s">
        <v>44</v>
      </c>
      <c r="L37" s="1">
        <v>84.0</v>
      </c>
      <c r="M37" s="1">
        <v>84.0</v>
      </c>
    </row>
    <row r="38">
      <c r="A38" s="1" t="s">
        <v>41</v>
      </c>
      <c r="B38" s="1" t="s">
        <v>42</v>
      </c>
      <c r="C38" s="1">
        <v>159.47</v>
      </c>
      <c r="D38" s="1">
        <v>161.69</v>
      </c>
      <c r="E38" s="1">
        <v>2.22</v>
      </c>
      <c r="F38" s="1">
        <v>0.0</v>
      </c>
      <c r="G38" s="1">
        <v>2.22</v>
      </c>
      <c r="H38" s="1">
        <v>168.0</v>
      </c>
      <c r="I38" s="1">
        <v>75.55</v>
      </c>
      <c r="J38" s="1">
        <v>75.59</v>
      </c>
      <c r="K38" s="1" t="s">
        <v>44</v>
      </c>
      <c r="L38" s="1">
        <v>84.0</v>
      </c>
      <c r="M38" s="1">
        <v>84.0</v>
      </c>
    </row>
    <row r="39">
      <c r="A39" s="1" t="s">
        <v>41</v>
      </c>
      <c r="B39" s="1" t="s">
        <v>42</v>
      </c>
      <c r="C39" s="1">
        <v>162.02</v>
      </c>
      <c r="D39" s="1">
        <v>164.72</v>
      </c>
      <c r="E39" s="1">
        <v>2.7</v>
      </c>
      <c r="F39" s="1">
        <v>0.0</v>
      </c>
      <c r="G39" s="1">
        <v>2.7</v>
      </c>
      <c r="H39" s="1">
        <v>168.0</v>
      </c>
      <c r="I39" s="1">
        <v>62.21</v>
      </c>
      <c r="J39" s="1">
        <v>62.24</v>
      </c>
      <c r="K39" s="1" t="s">
        <v>44</v>
      </c>
      <c r="L39" s="1">
        <v>84.0</v>
      </c>
      <c r="M39" s="1">
        <v>84.0</v>
      </c>
    </row>
    <row r="40">
      <c r="A40" s="1" t="s">
        <v>41</v>
      </c>
      <c r="B40" s="1" t="s">
        <v>42</v>
      </c>
      <c r="C40" s="1">
        <v>165.01</v>
      </c>
      <c r="D40" s="1">
        <v>167.33</v>
      </c>
      <c r="E40" s="1">
        <v>2.32</v>
      </c>
      <c r="F40" s="1">
        <v>0.0</v>
      </c>
      <c r="G40" s="1">
        <v>2.32</v>
      </c>
      <c r="H40" s="1">
        <v>168.0</v>
      </c>
      <c r="I40" s="1">
        <v>72.29</v>
      </c>
      <c r="J40" s="1">
        <v>72.33</v>
      </c>
      <c r="K40" s="1" t="s">
        <v>44</v>
      </c>
      <c r="L40" s="1">
        <v>84.0</v>
      </c>
      <c r="M40" s="1">
        <v>84.0</v>
      </c>
    </row>
    <row r="41">
      <c r="A41" s="1" t="s">
        <v>41</v>
      </c>
      <c r="B41" s="1" t="s">
        <v>42</v>
      </c>
      <c r="C41" s="1">
        <v>167.72</v>
      </c>
      <c r="D41" s="1">
        <v>170.99</v>
      </c>
      <c r="E41" s="1">
        <v>3.27</v>
      </c>
      <c r="F41" s="1">
        <v>0.0</v>
      </c>
      <c r="G41" s="1">
        <v>3.27</v>
      </c>
      <c r="H41" s="1">
        <v>168.0</v>
      </c>
      <c r="I41" s="1">
        <v>51.41</v>
      </c>
      <c r="J41" s="1">
        <v>51.44</v>
      </c>
      <c r="K41" s="1" t="s">
        <v>44</v>
      </c>
      <c r="L41" s="1">
        <v>84.0</v>
      </c>
      <c r="M41" s="1">
        <v>84.0</v>
      </c>
    </row>
    <row r="42">
      <c r="A42" s="1" t="s">
        <v>41</v>
      </c>
      <c r="B42" s="1" t="s">
        <v>42</v>
      </c>
      <c r="C42" s="1">
        <v>171.19</v>
      </c>
      <c r="D42" s="1">
        <v>174.45</v>
      </c>
      <c r="E42" s="1">
        <v>3.26</v>
      </c>
      <c r="F42" s="1">
        <v>0.0</v>
      </c>
      <c r="G42" s="1">
        <v>3.26</v>
      </c>
      <c r="H42" s="1">
        <v>168.0</v>
      </c>
      <c r="I42" s="1">
        <v>51.56</v>
      </c>
      <c r="J42" s="1">
        <v>51.58</v>
      </c>
      <c r="K42" s="1" t="s">
        <v>44</v>
      </c>
      <c r="L42" s="1">
        <v>84.0</v>
      </c>
      <c r="M42" s="1">
        <v>84.0</v>
      </c>
    </row>
    <row r="43">
      <c r="A43" s="1" t="s">
        <v>41</v>
      </c>
      <c r="B43" s="1" t="s">
        <v>42</v>
      </c>
      <c r="C43" s="1">
        <v>174.91</v>
      </c>
      <c r="D43" s="1">
        <v>176.42</v>
      </c>
      <c r="E43" s="1">
        <v>1.51</v>
      </c>
      <c r="F43" s="1">
        <v>0.0</v>
      </c>
      <c r="G43" s="1">
        <v>1.51</v>
      </c>
      <c r="H43" s="1">
        <v>168.0</v>
      </c>
      <c r="I43" s="1">
        <v>111.13</v>
      </c>
      <c r="J43" s="1">
        <v>111.21</v>
      </c>
      <c r="K43" s="1" t="s">
        <v>44</v>
      </c>
      <c r="L43" s="1">
        <v>84.0</v>
      </c>
      <c r="M43" s="1">
        <v>84.0</v>
      </c>
    </row>
    <row r="44">
      <c r="A44" s="1" t="s">
        <v>41</v>
      </c>
      <c r="B44" s="1" t="s">
        <v>42</v>
      </c>
      <c r="C44" s="1">
        <v>176.64</v>
      </c>
      <c r="D44" s="1">
        <v>179.69</v>
      </c>
      <c r="E44" s="1">
        <v>3.05</v>
      </c>
      <c r="F44" s="1">
        <v>0.0</v>
      </c>
      <c r="G44" s="1">
        <v>3.05</v>
      </c>
      <c r="H44" s="1">
        <v>168.0</v>
      </c>
      <c r="I44" s="1">
        <v>55.13</v>
      </c>
      <c r="J44" s="1">
        <v>55.16</v>
      </c>
      <c r="K44" s="1" t="s">
        <v>44</v>
      </c>
      <c r="L44" s="1">
        <v>84.0</v>
      </c>
      <c r="M44" s="1">
        <v>84.0</v>
      </c>
    </row>
    <row r="45">
      <c r="A45" s="1" t="s">
        <v>41</v>
      </c>
      <c r="B45" s="1" t="s">
        <v>42</v>
      </c>
      <c r="C45" s="1">
        <v>179.89</v>
      </c>
      <c r="D45" s="1">
        <v>182.08</v>
      </c>
      <c r="E45" s="1">
        <v>2.18</v>
      </c>
      <c r="F45" s="1">
        <v>0.0</v>
      </c>
      <c r="G45" s="1">
        <v>2.18</v>
      </c>
      <c r="H45" s="1">
        <v>168.0</v>
      </c>
      <c r="I45" s="1">
        <v>76.99</v>
      </c>
      <c r="J45" s="1">
        <v>77.04</v>
      </c>
      <c r="K45" s="1" t="s">
        <v>44</v>
      </c>
      <c r="L45" s="1">
        <v>84.0</v>
      </c>
      <c r="M45" s="1">
        <v>84.0</v>
      </c>
    </row>
    <row r="46">
      <c r="A46" s="1" t="s">
        <v>41</v>
      </c>
      <c r="B46" s="1" t="s">
        <v>42</v>
      </c>
      <c r="C46" s="1">
        <v>182.23</v>
      </c>
      <c r="D46" s="1">
        <v>185.38</v>
      </c>
      <c r="E46" s="1">
        <v>3.15</v>
      </c>
      <c r="F46" s="1">
        <v>0.0</v>
      </c>
      <c r="G46" s="1">
        <v>3.15</v>
      </c>
      <c r="H46" s="1">
        <v>168.0</v>
      </c>
      <c r="I46" s="1">
        <v>53.25</v>
      </c>
      <c r="J46" s="1">
        <v>53.28</v>
      </c>
      <c r="K46" s="1" t="s">
        <v>57</v>
      </c>
      <c r="L46" s="1">
        <v>44.0</v>
      </c>
      <c r="M46" s="1">
        <v>124.0</v>
      </c>
    </row>
    <row r="47">
      <c r="A47" s="1" t="s">
        <v>41</v>
      </c>
      <c r="B47" s="1" t="s">
        <v>42</v>
      </c>
      <c r="C47" s="1">
        <v>185.65</v>
      </c>
      <c r="D47" s="1">
        <v>192.69</v>
      </c>
      <c r="E47" s="1">
        <v>7.05</v>
      </c>
      <c r="F47" s="1">
        <v>0.0</v>
      </c>
      <c r="G47" s="1">
        <v>7.05</v>
      </c>
      <c r="H47" s="1">
        <v>160.0</v>
      </c>
      <c r="I47" s="1">
        <v>22.71</v>
      </c>
      <c r="J47" s="1">
        <v>22.71</v>
      </c>
      <c r="K47" s="1" t="s">
        <v>43</v>
      </c>
      <c r="L47" s="1">
        <v>-160.0</v>
      </c>
      <c r="M47" s="1">
        <v>0.0</v>
      </c>
    </row>
    <row r="48">
      <c r="A48" s="1" t="s">
        <v>41</v>
      </c>
      <c r="B48" s="1" t="s">
        <v>42</v>
      </c>
      <c r="C48" s="1">
        <v>192.74</v>
      </c>
      <c r="D48" s="1">
        <v>201.85</v>
      </c>
      <c r="E48" s="1">
        <v>9.11</v>
      </c>
      <c r="F48" s="1">
        <v>0.0</v>
      </c>
      <c r="G48" s="1">
        <v>9.11</v>
      </c>
      <c r="H48" s="1">
        <v>160.0</v>
      </c>
      <c r="I48" s="1">
        <v>17.57</v>
      </c>
      <c r="J48" s="1">
        <v>17.57</v>
      </c>
      <c r="K48" s="1" t="s">
        <v>43</v>
      </c>
      <c r="L48" s="1">
        <v>-160.0</v>
      </c>
      <c r="M48" s="1">
        <v>0.0</v>
      </c>
    </row>
    <row r="49">
      <c r="A49" s="1" t="s">
        <v>41</v>
      </c>
      <c r="B49" s="1" t="s">
        <v>42</v>
      </c>
      <c r="C49" s="1">
        <v>201.96</v>
      </c>
      <c r="D49" s="1">
        <v>207.07</v>
      </c>
      <c r="E49" s="1">
        <v>5.11</v>
      </c>
      <c r="F49" s="1">
        <v>0.0</v>
      </c>
      <c r="G49" s="1">
        <v>5.11</v>
      </c>
      <c r="H49" s="1">
        <v>160.0</v>
      </c>
      <c r="I49" s="1">
        <v>31.29</v>
      </c>
      <c r="J49" s="1">
        <v>31.29</v>
      </c>
      <c r="K49" s="1" t="s">
        <v>43</v>
      </c>
      <c r="L49" s="1">
        <v>-160.0</v>
      </c>
      <c r="M49" s="1">
        <v>0.0</v>
      </c>
    </row>
    <row r="50">
      <c r="A50" s="1" t="s">
        <v>41</v>
      </c>
      <c r="B50" s="1" t="s">
        <v>42</v>
      </c>
      <c r="C50" s="1">
        <v>207.14</v>
      </c>
      <c r="D50" s="1">
        <v>214.96</v>
      </c>
      <c r="E50" s="1">
        <v>7.82</v>
      </c>
      <c r="F50" s="1">
        <v>0.0</v>
      </c>
      <c r="G50" s="1">
        <v>7.82</v>
      </c>
      <c r="H50" s="1">
        <v>160.0</v>
      </c>
      <c r="I50" s="1">
        <v>20.46</v>
      </c>
      <c r="J50" s="1">
        <v>20.46</v>
      </c>
      <c r="K50" s="1" t="s">
        <v>43</v>
      </c>
      <c r="L50" s="1">
        <v>-160.0</v>
      </c>
      <c r="M50" s="1">
        <v>0.0</v>
      </c>
    </row>
    <row r="51">
      <c r="A51" s="1" t="s">
        <v>41</v>
      </c>
      <c r="B51" s="1" t="s">
        <v>42</v>
      </c>
      <c r="C51" s="1">
        <v>214.98</v>
      </c>
      <c r="D51" s="1">
        <v>223.32</v>
      </c>
      <c r="E51" s="1">
        <v>8.34</v>
      </c>
      <c r="F51" s="1">
        <v>0.0</v>
      </c>
      <c r="G51" s="1">
        <v>8.34</v>
      </c>
      <c r="H51" s="1">
        <v>160.0</v>
      </c>
      <c r="I51" s="1">
        <v>19.18</v>
      </c>
      <c r="J51" s="1">
        <v>19.18</v>
      </c>
      <c r="K51" s="1" t="s">
        <v>43</v>
      </c>
      <c r="L51" s="1">
        <v>-160.0</v>
      </c>
      <c r="M51" s="1">
        <v>0.0</v>
      </c>
    </row>
    <row r="52">
      <c r="A52" s="1" t="s">
        <v>41</v>
      </c>
      <c r="B52" s="1" t="s">
        <v>42</v>
      </c>
      <c r="C52" s="1">
        <v>223.45</v>
      </c>
      <c r="D52" s="1">
        <v>226.49</v>
      </c>
      <c r="E52" s="1">
        <v>3.04</v>
      </c>
      <c r="F52" s="1">
        <v>0.0</v>
      </c>
      <c r="G52" s="1">
        <v>3.04</v>
      </c>
      <c r="H52" s="1">
        <v>168.0</v>
      </c>
      <c r="I52" s="1">
        <v>55.33</v>
      </c>
      <c r="J52" s="1">
        <v>55.35</v>
      </c>
      <c r="K52" s="1" t="s">
        <v>44</v>
      </c>
      <c r="L52" s="1">
        <v>84.0</v>
      </c>
      <c r="M52" s="1">
        <v>84.0</v>
      </c>
    </row>
    <row r="53">
      <c r="A53" s="1" t="s">
        <v>41</v>
      </c>
      <c r="B53" s="1" t="s">
        <v>42</v>
      </c>
      <c r="C53" s="1">
        <v>227.55</v>
      </c>
      <c r="D53" s="1">
        <v>230.2</v>
      </c>
      <c r="E53" s="1">
        <v>2.65</v>
      </c>
      <c r="F53" s="1">
        <v>0.0</v>
      </c>
      <c r="G53" s="1">
        <v>2.65</v>
      </c>
      <c r="H53" s="1">
        <v>168.0</v>
      </c>
      <c r="I53" s="1">
        <v>63.46</v>
      </c>
      <c r="J53" s="1">
        <v>63.49</v>
      </c>
      <c r="K53" s="1" t="s">
        <v>44</v>
      </c>
      <c r="L53" s="1">
        <v>84.0</v>
      </c>
      <c r="M53" s="1">
        <v>84.0</v>
      </c>
    </row>
    <row r="54">
      <c r="A54" s="1" t="s">
        <v>41</v>
      </c>
      <c r="B54" s="1" t="s">
        <v>42</v>
      </c>
      <c r="C54" s="1">
        <v>230.48</v>
      </c>
      <c r="D54" s="1">
        <v>233.16</v>
      </c>
      <c r="E54" s="1">
        <v>2.68</v>
      </c>
      <c r="F54" s="1">
        <v>0.0</v>
      </c>
      <c r="G54" s="1">
        <v>2.68</v>
      </c>
      <c r="H54" s="1">
        <v>168.0</v>
      </c>
      <c r="I54" s="1">
        <v>62.65</v>
      </c>
      <c r="J54" s="1">
        <v>62.68</v>
      </c>
      <c r="K54" s="1" t="s">
        <v>44</v>
      </c>
      <c r="L54" s="1">
        <v>84.0</v>
      </c>
      <c r="M54" s="1">
        <v>84.0</v>
      </c>
    </row>
    <row r="55">
      <c r="A55" s="1" t="s">
        <v>41</v>
      </c>
      <c r="B55" s="1" t="s">
        <v>42</v>
      </c>
      <c r="C55" s="1">
        <v>233.39</v>
      </c>
      <c r="D55" s="1">
        <v>235.6</v>
      </c>
      <c r="E55" s="1">
        <v>2.21</v>
      </c>
      <c r="F55" s="1">
        <v>0.0</v>
      </c>
      <c r="G55" s="1">
        <v>2.2</v>
      </c>
      <c r="H55" s="1">
        <v>168.0</v>
      </c>
      <c r="I55" s="1">
        <v>76.19</v>
      </c>
      <c r="J55" s="1">
        <v>76.25</v>
      </c>
      <c r="K55" s="1" t="s">
        <v>44</v>
      </c>
      <c r="L55" s="1">
        <v>84.0</v>
      </c>
      <c r="M55" s="1">
        <v>84.0</v>
      </c>
    </row>
    <row r="56">
      <c r="A56" s="1" t="s">
        <v>41</v>
      </c>
      <c r="B56" s="1" t="s">
        <v>42</v>
      </c>
      <c r="C56" s="1">
        <v>235.68</v>
      </c>
      <c r="D56" s="1">
        <v>238.44</v>
      </c>
      <c r="E56" s="1">
        <v>2.76</v>
      </c>
      <c r="F56" s="1">
        <v>0.0</v>
      </c>
      <c r="G56" s="1">
        <v>2.76</v>
      </c>
      <c r="H56" s="1">
        <v>168.0</v>
      </c>
      <c r="I56" s="1">
        <v>60.88</v>
      </c>
      <c r="J56" s="1">
        <v>60.91</v>
      </c>
      <c r="K56" s="1" t="s">
        <v>44</v>
      </c>
      <c r="L56" s="1">
        <v>84.0</v>
      </c>
      <c r="M56" s="1">
        <v>84.0</v>
      </c>
    </row>
    <row r="57">
      <c r="A57" s="1" t="s">
        <v>41</v>
      </c>
      <c r="B57" s="1" t="s">
        <v>42</v>
      </c>
      <c r="C57" s="1">
        <v>238.52</v>
      </c>
      <c r="D57" s="1">
        <v>240.78</v>
      </c>
      <c r="E57" s="1">
        <v>2.27</v>
      </c>
      <c r="F57" s="1">
        <v>0.0</v>
      </c>
      <c r="G57" s="1">
        <v>2.26</v>
      </c>
      <c r="H57" s="1">
        <v>168.0</v>
      </c>
      <c r="I57" s="1">
        <v>74.17</v>
      </c>
      <c r="J57" s="1">
        <v>74.21</v>
      </c>
      <c r="K57" s="1" t="s">
        <v>44</v>
      </c>
      <c r="L57" s="1">
        <v>84.0</v>
      </c>
      <c r="M57" s="1">
        <v>84.0</v>
      </c>
    </row>
    <row r="58">
      <c r="A58" s="1" t="s">
        <v>41</v>
      </c>
      <c r="B58" s="1" t="s">
        <v>42</v>
      </c>
      <c r="C58" s="1">
        <v>241.05</v>
      </c>
      <c r="D58" s="1">
        <v>244.1</v>
      </c>
      <c r="E58" s="1">
        <v>3.05</v>
      </c>
      <c r="F58" s="1">
        <v>0.0</v>
      </c>
      <c r="G58" s="1">
        <v>3.05</v>
      </c>
      <c r="H58" s="1">
        <v>168.0</v>
      </c>
      <c r="I58" s="1">
        <v>55.07</v>
      </c>
      <c r="J58" s="1">
        <v>55.09</v>
      </c>
      <c r="K58" s="1" t="s">
        <v>44</v>
      </c>
      <c r="L58" s="1">
        <v>84.0</v>
      </c>
      <c r="M58" s="1">
        <v>84.0</v>
      </c>
    </row>
    <row r="59">
      <c r="A59" s="1" t="s">
        <v>41</v>
      </c>
      <c r="B59" s="1" t="s">
        <v>42</v>
      </c>
      <c r="C59" s="1">
        <v>244.25</v>
      </c>
      <c r="D59" s="1">
        <v>246.19</v>
      </c>
      <c r="E59" s="1">
        <v>1.94</v>
      </c>
      <c r="F59" s="1">
        <v>0.0</v>
      </c>
      <c r="G59" s="1">
        <v>1.94</v>
      </c>
      <c r="H59" s="1">
        <v>168.0</v>
      </c>
      <c r="I59" s="1">
        <v>86.48</v>
      </c>
      <c r="J59" s="1">
        <v>86.53</v>
      </c>
      <c r="K59" s="1" t="s">
        <v>44</v>
      </c>
      <c r="L59" s="1">
        <v>84.0</v>
      </c>
      <c r="M59" s="1">
        <v>84.0</v>
      </c>
    </row>
    <row r="60">
      <c r="A60" s="1" t="s">
        <v>41</v>
      </c>
      <c r="B60" s="1" t="s">
        <v>42</v>
      </c>
      <c r="C60" s="1">
        <v>246.32</v>
      </c>
      <c r="D60" s="1">
        <v>248.8</v>
      </c>
      <c r="E60" s="1">
        <v>2.47</v>
      </c>
      <c r="F60" s="1">
        <v>0.0</v>
      </c>
      <c r="G60" s="1">
        <v>2.47</v>
      </c>
      <c r="H60" s="1">
        <v>168.0</v>
      </c>
      <c r="I60" s="1">
        <v>67.92</v>
      </c>
      <c r="J60" s="1">
        <v>67.95</v>
      </c>
      <c r="K60" s="1" t="s">
        <v>44</v>
      </c>
      <c r="L60" s="1">
        <v>84.0</v>
      </c>
      <c r="M60" s="1">
        <v>84.0</v>
      </c>
    </row>
    <row r="61">
      <c r="A61" s="1" t="s">
        <v>41</v>
      </c>
      <c r="B61" s="1" t="s">
        <v>42</v>
      </c>
      <c r="C61" s="1">
        <v>249.01</v>
      </c>
      <c r="D61" s="1">
        <v>252.38</v>
      </c>
      <c r="E61" s="1">
        <v>3.36</v>
      </c>
      <c r="F61" s="1">
        <v>0.0</v>
      </c>
      <c r="G61" s="1">
        <v>3.36</v>
      </c>
      <c r="H61" s="1">
        <v>168.0</v>
      </c>
      <c r="I61" s="1">
        <v>49.95</v>
      </c>
      <c r="J61" s="1">
        <v>49.98</v>
      </c>
      <c r="K61" s="1" t="s">
        <v>57</v>
      </c>
      <c r="L61" s="1">
        <v>44.0</v>
      </c>
      <c r="M61" s="1">
        <v>124.0</v>
      </c>
    </row>
    <row r="62">
      <c r="A62" s="1" t="s">
        <v>41</v>
      </c>
      <c r="B62" s="1" t="s">
        <v>42</v>
      </c>
      <c r="C62" s="1">
        <v>252.67</v>
      </c>
      <c r="D62" s="1">
        <v>261.61</v>
      </c>
      <c r="E62" s="1">
        <v>8.94</v>
      </c>
      <c r="F62" s="1">
        <v>0.0</v>
      </c>
      <c r="G62" s="1">
        <v>8.94</v>
      </c>
      <c r="H62" s="1">
        <v>160.0</v>
      </c>
      <c r="I62" s="1">
        <v>17.89</v>
      </c>
      <c r="J62" s="1">
        <v>17.89</v>
      </c>
      <c r="K62" s="1" t="s">
        <v>43</v>
      </c>
      <c r="L62" s="1">
        <v>-160.0</v>
      </c>
      <c r="M62" s="1">
        <v>0.0</v>
      </c>
    </row>
    <row r="63">
      <c r="A63" s="1" t="s">
        <v>41</v>
      </c>
      <c r="B63" s="1" t="s">
        <v>42</v>
      </c>
      <c r="C63" s="1">
        <v>261.85</v>
      </c>
      <c r="D63" s="1">
        <v>268.1</v>
      </c>
      <c r="E63" s="1">
        <v>6.25</v>
      </c>
      <c r="F63" s="1">
        <v>0.0</v>
      </c>
      <c r="G63" s="1">
        <v>6.25</v>
      </c>
      <c r="H63" s="1">
        <v>160.0</v>
      </c>
      <c r="I63" s="1">
        <v>25.58</v>
      </c>
      <c r="J63" s="1">
        <v>25.58</v>
      </c>
      <c r="K63" s="1" t="s">
        <v>43</v>
      </c>
      <c r="L63" s="1">
        <v>-160.0</v>
      </c>
      <c r="M63" s="1">
        <v>0.0</v>
      </c>
    </row>
    <row r="64">
      <c r="A64" s="1" t="s">
        <v>41</v>
      </c>
      <c r="B64" s="1" t="s">
        <v>42</v>
      </c>
      <c r="C64" s="1">
        <v>268.17</v>
      </c>
      <c r="D64" s="1">
        <v>275.6</v>
      </c>
      <c r="E64" s="1">
        <v>7.43</v>
      </c>
      <c r="F64" s="1">
        <v>0.0</v>
      </c>
      <c r="G64" s="1">
        <v>7.43</v>
      </c>
      <c r="H64" s="1">
        <v>160.0</v>
      </c>
      <c r="I64" s="1">
        <v>21.54</v>
      </c>
      <c r="J64" s="1">
        <v>21.54</v>
      </c>
      <c r="K64" s="1" t="s">
        <v>43</v>
      </c>
      <c r="L64" s="1">
        <v>-160.0</v>
      </c>
      <c r="M64" s="1">
        <v>0.0</v>
      </c>
    </row>
    <row r="65">
      <c r="A65" s="1" t="s">
        <v>41</v>
      </c>
      <c r="B65" s="1" t="s">
        <v>42</v>
      </c>
      <c r="C65" s="1">
        <v>275.62</v>
      </c>
      <c r="D65" s="1">
        <v>283.4</v>
      </c>
      <c r="E65" s="1">
        <v>7.78</v>
      </c>
      <c r="F65" s="1">
        <v>0.0</v>
      </c>
      <c r="G65" s="1">
        <v>7.78</v>
      </c>
      <c r="H65" s="1">
        <v>160.0</v>
      </c>
      <c r="I65" s="1">
        <v>20.56</v>
      </c>
      <c r="J65" s="1">
        <v>20.56</v>
      </c>
      <c r="K65" s="1" t="s">
        <v>43</v>
      </c>
      <c r="L65" s="1">
        <v>-160.0</v>
      </c>
      <c r="M65" s="1">
        <v>0.0</v>
      </c>
    </row>
    <row r="66">
      <c r="A66" s="1" t="s">
        <v>41</v>
      </c>
      <c r="B66" s="1" t="s">
        <v>42</v>
      </c>
      <c r="C66" s="1">
        <v>283.48</v>
      </c>
      <c r="D66" s="1">
        <v>290.24</v>
      </c>
      <c r="E66" s="1">
        <v>6.76</v>
      </c>
      <c r="F66" s="1">
        <v>0.0</v>
      </c>
      <c r="G66" s="1">
        <v>6.76</v>
      </c>
      <c r="H66" s="1">
        <v>160.0</v>
      </c>
      <c r="I66" s="1">
        <v>23.67</v>
      </c>
      <c r="J66" s="1">
        <v>23.67</v>
      </c>
      <c r="K66" s="1" t="s">
        <v>43</v>
      </c>
      <c r="L66" s="1">
        <v>-160.0</v>
      </c>
      <c r="M66" s="1">
        <v>0.0</v>
      </c>
    </row>
    <row r="67">
      <c r="A67" s="1" t="s">
        <v>41</v>
      </c>
      <c r="B67" s="1" t="s">
        <v>42</v>
      </c>
      <c r="C67" s="1">
        <v>290.28</v>
      </c>
      <c r="D67" s="1">
        <v>292.62</v>
      </c>
      <c r="E67" s="1">
        <v>2.33</v>
      </c>
      <c r="F67" s="1">
        <v>0.0</v>
      </c>
      <c r="G67" s="1">
        <v>2.33</v>
      </c>
      <c r="H67" s="1">
        <v>168.0</v>
      </c>
      <c r="I67" s="1">
        <v>72.0</v>
      </c>
      <c r="J67" s="1">
        <v>72.03</v>
      </c>
      <c r="K67" s="1" t="s">
        <v>44</v>
      </c>
      <c r="L67" s="1">
        <v>84.0</v>
      </c>
      <c r="M67" s="1">
        <v>84.0</v>
      </c>
    </row>
    <row r="68">
      <c r="A68" s="1" t="s">
        <v>41</v>
      </c>
      <c r="B68" s="1" t="s">
        <v>42</v>
      </c>
      <c r="C68" s="1">
        <v>293.25</v>
      </c>
      <c r="D68" s="1">
        <v>295.86</v>
      </c>
      <c r="E68" s="1">
        <v>2.61</v>
      </c>
      <c r="F68" s="1">
        <v>0.0</v>
      </c>
      <c r="G68" s="1">
        <v>2.61</v>
      </c>
      <c r="H68" s="1">
        <v>168.0</v>
      </c>
      <c r="I68" s="1">
        <v>64.41</v>
      </c>
      <c r="J68" s="1">
        <v>64.44</v>
      </c>
      <c r="K68" s="1" t="s">
        <v>44</v>
      </c>
      <c r="L68" s="1">
        <v>84.0</v>
      </c>
      <c r="M68" s="1">
        <v>84.0</v>
      </c>
    </row>
    <row r="69">
      <c r="A69" s="1" t="s">
        <v>41</v>
      </c>
      <c r="B69" s="1" t="s">
        <v>42</v>
      </c>
      <c r="C69" s="1">
        <v>295.97</v>
      </c>
      <c r="D69" s="1">
        <v>298.18</v>
      </c>
      <c r="E69" s="1">
        <v>2.21</v>
      </c>
      <c r="F69" s="1">
        <v>0.0</v>
      </c>
      <c r="G69" s="1">
        <v>2.21</v>
      </c>
      <c r="H69" s="1">
        <v>168.0</v>
      </c>
      <c r="I69" s="1">
        <v>75.98</v>
      </c>
      <c r="J69" s="1">
        <v>76.02</v>
      </c>
      <c r="K69" s="1" t="s">
        <v>44</v>
      </c>
      <c r="L69" s="1">
        <v>84.0</v>
      </c>
      <c r="M69" s="1">
        <v>84.0</v>
      </c>
    </row>
    <row r="70">
      <c r="A70" s="1" t="s">
        <v>41</v>
      </c>
      <c r="B70" s="1" t="s">
        <v>42</v>
      </c>
      <c r="C70" s="1">
        <v>298.46</v>
      </c>
      <c r="D70" s="1">
        <v>300.29</v>
      </c>
      <c r="E70" s="1">
        <v>1.83</v>
      </c>
      <c r="F70" s="1">
        <v>0.0</v>
      </c>
      <c r="G70" s="1">
        <v>1.83</v>
      </c>
      <c r="H70" s="1">
        <v>168.0</v>
      </c>
      <c r="I70" s="1">
        <v>91.66</v>
      </c>
      <c r="J70" s="1">
        <v>91.71</v>
      </c>
      <c r="K70" s="1" t="s">
        <v>44</v>
      </c>
      <c r="L70" s="1">
        <v>84.0</v>
      </c>
      <c r="M70" s="1">
        <v>84.0</v>
      </c>
    </row>
    <row r="71">
      <c r="A71" s="1" t="s">
        <v>41</v>
      </c>
      <c r="B71" s="1" t="s">
        <v>42</v>
      </c>
      <c r="C71" s="1">
        <v>300.43</v>
      </c>
      <c r="D71" s="1">
        <v>302.8</v>
      </c>
      <c r="E71" s="1">
        <v>2.36</v>
      </c>
      <c r="F71" s="1">
        <v>0.0</v>
      </c>
      <c r="G71" s="1">
        <v>2.36</v>
      </c>
      <c r="H71" s="1">
        <v>168.0</v>
      </c>
      <c r="I71" s="1">
        <v>71.14</v>
      </c>
      <c r="J71" s="1">
        <v>71.17</v>
      </c>
      <c r="K71" s="1" t="s">
        <v>44</v>
      </c>
      <c r="L71" s="1">
        <v>84.0</v>
      </c>
      <c r="M71" s="1">
        <v>84.0</v>
      </c>
    </row>
    <row r="72">
      <c r="A72" s="1" t="s">
        <v>41</v>
      </c>
      <c r="B72" s="1" t="s">
        <v>42</v>
      </c>
      <c r="C72" s="1">
        <v>302.92</v>
      </c>
      <c r="D72" s="1">
        <v>305.08</v>
      </c>
      <c r="E72" s="1">
        <v>2.16</v>
      </c>
      <c r="F72" s="1">
        <v>0.0</v>
      </c>
      <c r="G72" s="1">
        <v>2.16</v>
      </c>
      <c r="H72" s="1">
        <v>168.0</v>
      </c>
      <c r="I72" s="1">
        <v>77.91</v>
      </c>
      <c r="J72" s="1">
        <v>77.95</v>
      </c>
      <c r="K72" s="1" t="s">
        <v>44</v>
      </c>
      <c r="L72" s="1">
        <v>84.0</v>
      </c>
      <c r="M72" s="1">
        <v>84.0</v>
      </c>
    </row>
    <row r="73">
      <c r="A73" s="1" t="s">
        <v>41</v>
      </c>
      <c r="B73" s="1" t="s">
        <v>42</v>
      </c>
      <c r="C73" s="1">
        <v>305.29</v>
      </c>
      <c r="D73" s="1">
        <v>309.31</v>
      </c>
      <c r="E73" s="1">
        <v>4.03</v>
      </c>
      <c r="F73" s="1">
        <v>0.0</v>
      </c>
      <c r="G73" s="1">
        <v>4.03</v>
      </c>
      <c r="H73" s="1">
        <v>168.0</v>
      </c>
      <c r="I73" s="1">
        <v>41.71</v>
      </c>
      <c r="J73" s="1">
        <v>41.73</v>
      </c>
      <c r="K73" s="1" t="s">
        <v>44</v>
      </c>
      <c r="L73" s="1">
        <v>84.0</v>
      </c>
      <c r="M73" s="1">
        <v>84.0</v>
      </c>
    </row>
    <row r="74">
      <c r="A74" s="1" t="s">
        <v>41</v>
      </c>
      <c r="B74" s="1" t="s">
        <v>42</v>
      </c>
      <c r="C74" s="1">
        <v>309.61</v>
      </c>
      <c r="D74" s="1">
        <v>312.83</v>
      </c>
      <c r="E74" s="1">
        <v>3.22</v>
      </c>
      <c r="F74" s="1">
        <v>0.0</v>
      </c>
      <c r="G74" s="1">
        <v>3.22</v>
      </c>
      <c r="H74" s="1">
        <v>168.0</v>
      </c>
      <c r="I74" s="1">
        <v>52.13</v>
      </c>
      <c r="J74" s="1">
        <v>52.15</v>
      </c>
      <c r="K74" s="1" t="s">
        <v>44</v>
      </c>
      <c r="L74" s="1">
        <v>84.0</v>
      </c>
      <c r="M74" s="1">
        <v>84.0</v>
      </c>
    </row>
    <row r="75">
      <c r="A75" s="1" t="s">
        <v>41</v>
      </c>
      <c r="B75" s="1" t="s">
        <v>42</v>
      </c>
      <c r="C75" s="1">
        <v>313.04</v>
      </c>
      <c r="D75" s="1">
        <v>315.73</v>
      </c>
      <c r="E75" s="1">
        <v>2.69</v>
      </c>
      <c r="F75" s="1">
        <v>0.0</v>
      </c>
      <c r="G75" s="1">
        <v>2.69</v>
      </c>
      <c r="H75" s="1">
        <v>168.0</v>
      </c>
      <c r="I75" s="1">
        <v>62.38</v>
      </c>
      <c r="J75" s="1">
        <v>62.41</v>
      </c>
      <c r="K75" s="1" t="s">
        <v>44</v>
      </c>
      <c r="L75" s="1">
        <v>84.0</v>
      </c>
      <c r="M75" s="1">
        <v>84.0</v>
      </c>
    </row>
    <row r="76">
      <c r="A76" s="1" t="s">
        <v>41</v>
      </c>
      <c r="B76" s="1" t="s">
        <v>42</v>
      </c>
      <c r="C76" s="1">
        <v>316.35</v>
      </c>
      <c r="D76" s="1">
        <v>319.93</v>
      </c>
      <c r="E76" s="1">
        <v>3.57</v>
      </c>
      <c r="F76" s="1">
        <v>0.0</v>
      </c>
      <c r="G76" s="1">
        <v>3.57</v>
      </c>
      <c r="H76" s="1">
        <v>168.0</v>
      </c>
      <c r="I76" s="1">
        <v>47.0</v>
      </c>
      <c r="J76" s="1">
        <v>47.02</v>
      </c>
      <c r="K76" s="1" t="s">
        <v>57</v>
      </c>
      <c r="L76" s="1">
        <v>44.0</v>
      </c>
      <c r="M76" s="1">
        <v>124.0</v>
      </c>
    </row>
    <row r="77">
      <c r="A77" s="1" t="s">
        <v>41</v>
      </c>
      <c r="B77" s="1" t="s">
        <v>42</v>
      </c>
      <c r="C77" s="1">
        <v>320.13</v>
      </c>
      <c r="D77" s="1">
        <v>322.98</v>
      </c>
      <c r="E77" s="1">
        <v>2.85</v>
      </c>
      <c r="F77" s="1">
        <v>0.0</v>
      </c>
      <c r="G77" s="1">
        <v>2.85</v>
      </c>
      <c r="H77" s="1">
        <v>160.0</v>
      </c>
      <c r="I77" s="1">
        <v>56.16</v>
      </c>
      <c r="J77" s="1">
        <v>56.16</v>
      </c>
      <c r="K77" s="1" t="s">
        <v>43</v>
      </c>
      <c r="L77" s="1">
        <v>-160.0</v>
      </c>
      <c r="M77" s="1">
        <v>0.0</v>
      </c>
    </row>
    <row r="78">
      <c r="A78" s="1" t="s">
        <v>41</v>
      </c>
      <c r="B78" s="1" t="s">
        <v>42</v>
      </c>
      <c r="C78" s="1">
        <v>323.06</v>
      </c>
      <c r="D78" s="1">
        <v>329.64</v>
      </c>
      <c r="E78" s="1">
        <v>6.59</v>
      </c>
      <c r="F78" s="1">
        <v>0.0</v>
      </c>
      <c r="G78" s="1">
        <v>6.59</v>
      </c>
      <c r="H78" s="1">
        <v>160.0</v>
      </c>
      <c r="I78" s="1">
        <v>24.29</v>
      </c>
      <c r="J78" s="1">
        <v>24.29</v>
      </c>
      <c r="K78" s="1" t="s">
        <v>43</v>
      </c>
      <c r="L78" s="1">
        <v>-160.0</v>
      </c>
      <c r="M78" s="1">
        <v>0.0</v>
      </c>
    </row>
    <row r="79">
      <c r="A79" s="1" t="s">
        <v>41</v>
      </c>
      <c r="B79" s="1" t="s">
        <v>42</v>
      </c>
      <c r="C79" s="1">
        <v>329.77</v>
      </c>
      <c r="D79" s="1">
        <v>335.21</v>
      </c>
      <c r="E79" s="1">
        <v>5.44</v>
      </c>
      <c r="F79" s="1">
        <v>0.0</v>
      </c>
      <c r="G79" s="1">
        <v>5.44</v>
      </c>
      <c r="H79" s="1">
        <v>160.0</v>
      </c>
      <c r="I79" s="1">
        <v>29.4</v>
      </c>
      <c r="J79" s="1">
        <v>29.4</v>
      </c>
      <c r="K79" s="1" t="s">
        <v>43</v>
      </c>
      <c r="L79" s="1">
        <v>-160.0</v>
      </c>
      <c r="M79" s="1">
        <v>0.0</v>
      </c>
    </row>
    <row r="80">
      <c r="A80" s="1" t="s">
        <v>41</v>
      </c>
      <c r="B80" s="1" t="s">
        <v>42</v>
      </c>
      <c r="C80" s="1">
        <v>335.29</v>
      </c>
      <c r="D80" s="1">
        <v>342.55</v>
      </c>
      <c r="E80" s="1">
        <v>7.26</v>
      </c>
      <c r="F80" s="1">
        <v>0.0</v>
      </c>
      <c r="G80" s="1">
        <v>7.26</v>
      </c>
      <c r="H80" s="1">
        <v>160.0</v>
      </c>
      <c r="I80" s="1">
        <v>22.03</v>
      </c>
      <c r="J80" s="1">
        <v>22.03</v>
      </c>
      <c r="K80" s="1" t="s">
        <v>43</v>
      </c>
      <c r="L80" s="1">
        <v>-160.0</v>
      </c>
      <c r="M80" s="1">
        <v>0.0</v>
      </c>
    </row>
    <row r="81">
      <c r="A81" s="1" t="s">
        <v>41</v>
      </c>
      <c r="B81" s="1" t="s">
        <v>42</v>
      </c>
      <c r="C81" s="1">
        <v>342.77</v>
      </c>
      <c r="D81" s="1">
        <v>350.48</v>
      </c>
      <c r="E81" s="1">
        <v>7.71</v>
      </c>
      <c r="F81" s="1">
        <v>0.0</v>
      </c>
      <c r="G81" s="1">
        <v>7.71</v>
      </c>
      <c r="H81" s="1">
        <v>160.0</v>
      </c>
      <c r="I81" s="1">
        <v>20.75</v>
      </c>
      <c r="J81" s="1">
        <v>20.75</v>
      </c>
      <c r="K81" s="1" t="s">
        <v>43</v>
      </c>
      <c r="L81" s="1">
        <v>-160.0</v>
      </c>
      <c r="M81" s="1">
        <v>0.0</v>
      </c>
    </row>
    <row r="82">
      <c r="A82" s="1" t="s">
        <v>41</v>
      </c>
      <c r="B82" s="1" t="s">
        <v>42</v>
      </c>
      <c r="C82" s="1">
        <v>350.67</v>
      </c>
      <c r="D82" s="1">
        <v>352.8</v>
      </c>
      <c r="E82" s="1">
        <v>2.14</v>
      </c>
      <c r="F82" s="1">
        <v>0.0</v>
      </c>
      <c r="G82" s="1">
        <v>2.13</v>
      </c>
      <c r="H82" s="1">
        <v>168.0</v>
      </c>
      <c r="I82" s="1">
        <v>78.64</v>
      </c>
      <c r="J82" s="1">
        <v>78.69</v>
      </c>
      <c r="K82" s="1" t="s">
        <v>44</v>
      </c>
      <c r="L82" s="1">
        <v>84.0</v>
      </c>
      <c r="M82" s="1">
        <v>84.0</v>
      </c>
    </row>
    <row r="83">
      <c r="A83" s="1" t="s">
        <v>41</v>
      </c>
      <c r="B83" s="1" t="s">
        <v>42</v>
      </c>
      <c r="C83" s="1">
        <v>352.98</v>
      </c>
      <c r="D83" s="1">
        <v>356.44</v>
      </c>
      <c r="E83" s="1">
        <v>3.46</v>
      </c>
      <c r="F83" s="1">
        <v>0.0</v>
      </c>
      <c r="G83" s="1">
        <v>3.46</v>
      </c>
      <c r="H83" s="1">
        <v>168.0</v>
      </c>
      <c r="I83" s="1">
        <v>48.52</v>
      </c>
      <c r="J83" s="1">
        <v>48.54</v>
      </c>
      <c r="K83" s="1" t="s">
        <v>44</v>
      </c>
      <c r="L83" s="1">
        <v>84.0</v>
      </c>
      <c r="M83" s="1">
        <v>84.0</v>
      </c>
    </row>
    <row r="84">
      <c r="A84" s="1" t="s">
        <v>41</v>
      </c>
      <c r="B84" s="1" t="s">
        <v>42</v>
      </c>
      <c r="C84" s="1">
        <v>356.78</v>
      </c>
      <c r="D84" s="1">
        <v>358.75</v>
      </c>
      <c r="E84" s="1">
        <v>1.97</v>
      </c>
      <c r="F84" s="1">
        <v>0.0</v>
      </c>
      <c r="G84" s="1">
        <v>1.97</v>
      </c>
      <c r="H84" s="1">
        <v>168.0</v>
      </c>
      <c r="I84" s="1">
        <v>85.2</v>
      </c>
      <c r="J84" s="1">
        <v>85.25</v>
      </c>
      <c r="K84" s="1" t="s">
        <v>44</v>
      </c>
      <c r="L84" s="1">
        <v>84.0</v>
      </c>
      <c r="M84" s="1">
        <v>84.0</v>
      </c>
    </row>
    <row r="85">
      <c r="A85" s="1" t="s">
        <v>41</v>
      </c>
      <c r="B85" s="1" t="s">
        <v>42</v>
      </c>
      <c r="C85" s="1">
        <v>358.94</v>
      </c>
      <c r="D85" s="1">
        <v>362.55</v>
      </c>
      <c r="E85" s="1">
        <v>3.61</v>
      </c>
      <c r="F85" s="1">
        <v>0.0</v>
      </c>
      <c r="G85" s="1">
        <v>3.61</v>
      </c>
      <c r="H85" s="1">
        <v>168.0</v>
      </c>
      <c r="I85" s="1">
        <v>46.48</v>
      </c>
      <c r="J85" s="1">
        <v>46.5</v>
      </c>
      <c r="K85" s="1" t="s">
        <v>44</v>
      </c>
      <c r="L85" s="1">
        <v>84.0</v>
      </c>
      <c r="M85" s="1">
        <v>84.0</v>
      </c>
    </row>
    <row r="86">
      <c r="A86" s="1" t="s">
        <v>41</v>
      </c>
      <c r="B86" s="1" t="s">
        <v>42</v>
      </c>
      <c r="C86" s="1">
        <v>362.71</v>
      </c>
      <c r="D86" s="1">
        <v>365.56</v>
      </c>
      <c r="E86" s="1">
        <v>2.85</v>
      </c>
      <c r="F86" s="1">
        <v>0.0</v>
      </c>
      <c r="G86" s="1">
        <v>2.85</v>
      </c>
      <c r="H86" s="1">
        <v>168.0</v>
      </c>
      <c r="I86" s="1">
        <v>58.96</v>
      </c>
      <c r="J86" s="1">
        <v>58.99</v>
      </c>
      <c r="K86" s="1" t="s">
        <v>44</v>
      </c>
      <c r="L86" s="1">
        <v>84.0</v>
      </c>
      <c r="M86" s="1">
        <v>84.0</v>
      </c>
    </row>
    <row r="87">
      <c r="A87" s="1" t="s">
        <v>41</v>
      </c>
      <c r="B87" s="1" t="s">
        <v>42</v>
      </c>
      <c r="C87" s="1">
        <v>365.72</v>
      </c>
      <c r="D87" s="1">
        <v>368.42</v>
      </c>
      <c r="E87" s="1">
        <v>2.7</v>
      </c>
      <c r="F87" s="1">
        <v>0.0</v>
      </c>
      <c r="G87" s="1">
        <v>2.7</v>
      </c>
      <c r="H87" s="1">
        <v>168.0</v>
      </c>
      <c r="I87" s="1">
        <v>62.2</v>
      </c>
      <c r="J87" s="1">
        <v>62.23</v>
      </c>
      <c r="K87" s="1" t="s">
        <v>44</v>
      </c>
      <c r="L87" s="1">
        <v>84.0</v>
      </c>
      <c r="M87" s="1">
        <v>84.0</v>
      </c>
    </row>
    <row r="88">
      <c r="A88" s="1" t="s">
        <v>41</v>
      </c>
      <c r="B88" s="1" t="s">
        <v>42</v>
      </c>
      <c r="C88" s="1">
        <v>369.38</v>
      </c>
      <c r="D88" s="1">
        <v>371.86</v>
      </c>
      <c r="E88" s="1">
        <v>2.48</v>
      </c>
      <c r="F88" s="1">
        <v>0.0</v>
      </c>
      <c r="G88" s="1">
        <v>2.48</v>
      </c>
      <c r="H88" s="1">
        <v>168.0</v>
      </c>
      <c r="I88" s="1">
        <v>67.79</v>
      </c>
      <c r="J88" s="1">
        <v>67.82</v>
      </c>
      <c r="K88" s="1" t="s">
        <v>44</v>
      </c>
      <c r="L88" s="1">
        <v>84.0</v>
      </c>
      <c r="M88" s="1">
        <v>84.0</v>
      </c>
    </row>
    <row r="89">
      <c r="A89" s="1" t="s">
        <v>41</v>
      </c>
      <c r="B89" s="1" t="s">
        <v>42</v>
      </c>
      <c r="C89" s="1">
        <v>372.04</v>
      </c>
      <c r="D89" s="1">
        <v>374.23</v>
      </c>
      <c r="E89" s="1">
        <v>2.19</v>
      </c>
      <c r="F89" s="1">
        <v>0.0</v>
      </c>
      <c r="G89" s="1">
        <v>2.19</v>
      </c>
      <c r="H89" s="1">
        <v>168.0</v>
      </c>
      <c r="I89" s="1">
        <v>76.84</v>
      </c>
      <c r="J89" s="1">
        <v>76.88</v>
      </c>
      <c r="K89" s="1" t="s">
        <v>44</v>
      </c>
      <c r="L89" s="1">
        <v>84.0</v>
      </c>
      <c r="M89" s="1">
        <v>84.0</v>
      </c>
    </row>
    <row r="90">
      <c r="A90" s="1" t="s">
        <v>41</v>
      </c>
      <c r="B90" s="1" t="s">
        <v>42</v>
      </c>
      <c r="C90" s="1">
        <v>374.36</v>
      </c>
      <c r="D90" s="1">
        <v>377.14</v>
      </c>
      <c r="E90" s="1">
        <v>2.78</v>
      </c>
      <c r="F90" s="1">
        <v>0.0</v>
      </c>
      <c r="G90" s="1">
        <v>2.78</v>
      </c>
      <c r="H90" s="1">
        <v>168.0</v>
      </c>
      <c r="I90" s="1">
        <v>60.45</v>
      </c>
      <c r="J90" s="1">
        <v>60.48</v>
      </c>
      <c r="K90" s="1" t="s">
        <v>44</v>
      </c>
      <c r="L90" s="1">
        <v>84.0</v>
      </c>
      <c r="M90" s="1">
        <v>84.0</v>
      </c>
    </row>
    <row r="91">
      <c r="A91" s="1" t="s">
        <v>41</v>
      </c>
      <c r="B91" s="1" t="s">
        <v>42</v>
      </c>
      <c r="C91" s="1">
        <v>377.43</v>
      </c>
      <c r="D91" s="1">
        <v>380.63</v>
      </c>
      <c r="E91" s="1">
        <v>3.2</v>
      </c>
      <c r="F91" s="1">
        <v>0.0</v>
      </c>
      <c r="G91" s="1">
        <v>3.2</v>
      </c>
      <c r="H91" s="1">
        <v>168.0</v>
      </c>
      <c r="I91" s="1">
        <v>52.49</v>
      </c>
      <c r="J91" s="1">
        <v>52.52</v>
      </c>
      <c r="K91" s="1" t="s">
        <v>57</v>
      </c>
      <c r="L91" s="1">
        <v>44.0</v>
      </c>
      <c r="M91" s="1">
        <v>124.0</v>
      </c>
    </row>
    <row r="92">
      <c r="A92" s="1" t="s">
        <v>41</v>
      </c>
      <c r="B92" s="1" t="s">
        <v>42</v>
      </c>
      <c r="C92" s="1">
        <v>380.78</v>
      </c>
      <c r="D92" s="1">
        <v>388.1</v>
      </c>
      <c r="E92" s="1">
        <v>7.32</v>
      </c>
      <c r="F92" s="1">
        <v>0.0</v>
      </c>
      <c r="G92" s="1">
        <v>7.32</v>
      </c>
      <c r="H92" s="1">
        <v>160.0</v>
      </c>
      <c r="I92" s="1">
        <v>21.86</v>
      </c>
      <c r="J92" s="1">
        <v>21.86</v>
      </c>
      <c r="K92" s="1" t="s">
        <v>43</v>
      </c>
      <c r="L92" s="1">
        <v>-160.0</v>
      </c>
      <c r="M92" s="1">
        <v>0.0</v>
      </c>
    </row>
    <row r="93">
      <c r="A93" s="1" t="s">
        <v>41</v>
      </c>
      <c r="B93" s="1" t="s">
        <v>42</v>
      </c>
      <c r="C93" s="1">
        <v>388.2</v>
      </c>
      <c r="D93" s="1">
        <v>395.61</v>
      </c>
      <c r="E93" s="1">
        <v>7.41</v>
      </c>
      <c r="F93" s="1">
        <v>0.0</v>
      </c>
      <c r="G93" s="1">
        <v>7.41</v>
      </c>
      <c r="H93" s="1">
        <v>160.0</v>
      </c>
      <c r="I93" s="1">
        <v>21.59</v>
      </c>
      <c r="J93" s="1">
        <v>21.59</v>
      </c>
      <c r="K93" s="1" t="s">
        <v>43</v>
      </c>
      <c r="L93" s="1">
        <v>-160.0</v>
      </c>
      <c r="M93" s="1">
        <v>0.0</v>
      </c>
    </row>
    <row r="94">
      <c r="A94" s="1" t="s">
        <v>41</v>
      </c>
      <c r="B94" s="1" t="s">
        <v>42</v>
      </c>
      <c r="C94" s="1">
        <v>395.61</v>
      </c>
      <c r="D94" s="1">
        <v>400.19</v>
      </c>
      <c r="E94" s="1">
        <v>4.57</v>
      </c>
      <c r="F94" s="1">
        <v>0.0</v>
      </c>
      <c r="G94" s="1">
        <v>4.57</v>
      </c>
      <c r="H94" s="1">
        <v>160.0</v>
      </c>
      <c r="I94" s="1">
        <v>34.99</v>
      </c>
      <c r="J94" s="1">
        <v>34.99</v>
      </c>
      <c r="K94" s="1" t="s">
        <v>43</v>
      </c>
      <c r="L94" s="1">
        <v>-160.0</v>
      </c>
      <c r="M94" s="1">
        <v>0.0</v>
      </c>
    </row>
    <row r="95">
      <c r="A95" s="1" t="s">
        <v>41</v>
      </c>
      <c r="B95" s="1" t="s">
        <v>42</v>
      </c>
      <c r="C95" s="1">
        <v>400.28</v>
      </c>
      <c r="D95" s="1">
        <v>406.76</v>
      </c>
      <c r="E95" s="1">
        <v>6.48</v>
      </c>
      <c r="F95" s="1">
        <v>0.0</v>
      </c>
      <c r="G95" s="1">
        <v>6.48</v>
      </c>
      <c r="H95" s="1">
        <v>160.0</v>
      </c>
      <c r="I95" s="1">
        <v>24.69</v>
      </c>
      <c r="J95" s="1">
        <v>24.69</v>
      </c>
      <c r="K95" s="1" t="s">
        <v>43</v>
      </c>
      <c r="L95" s="1">
        <v>-160.0</v>
      </c>
      <c r="M95" s="1">
        <v>0.0</v>
      </c>
    </row>
    <row r="96">
      <c r="A96" s="1" t="s">
        <v>41</v>
      </c>
      <c r="B96" s="1" t="s">
        <v>42</v>
      </c>
      <c r="C96" s="1">
        <v>406.78</v>
      </c>
      <c r="D96" s="1">
        <v>414.23</v>
      </c>
      <c r="E96" s="1">
        <v>7.45</v>
      </c>
      <c r="F96" s="1">
        <v>0.0</v>
      </c>
      <c r="G96" s="1">
        <v>7.45</v>
      </c>
      <c r="H96" s="1">
        <v>160.0</v>
      </c>
      <c r="I96" s="1">
        <v>21.47</v>
      </c>
      <c r="J96" s="1">
        <v>21.47</v>
      </c>
      <c r="K96" s="1" t="s">
        <v>43</v>
      </c>
      <c r="L96" s="1">
        <v>-160.0</v>
      </c>
      <c r="M96" s="1">
        <v>0.0</v>
      </c>
    </row>
    <row r="97">
      <c r="A97" s="1" t="s">
        <v>41</v>
      </c>
      <c r="B97" s="1" t="s">
        <v>42</v>
      </c>
      <c r="C97" s="1">
        <v>414.25</v>
      </c>
      <c r="D97" s="1">
        <v>416.98</v>
      </c>
      <c r="E97" s="1">
        <v>2.73</v>
      </c>
      <c r="F97" s="1">
        <v>0.0</v>
      </c>
      <c r="G97" s="1">
        <v>2.73</v>
      </c>
      <c r="H97" s="1">
        <v>168.0</v>
      </c>
      <c r="I97" s="1">
        <v>61.54</v>
      </c>
      <c r="J97" s="1">
        <v>61.57</v>
      </c>
      <c r="K97" s="1" t="s">
        <v>44</v>
      </c>
      <c r="L97" s="1">
        <v>84.0</v>
      </c>
      <c r="M97" s="1">
        <v>84.0</v>
      </c>
    </row>
    <row r="98">
      <c r="A98" s="1" t="s">
        <v>41</v>
      </c>
      <c r="B98" s="1" t="s">
        <v>42</v>
      </c>
      <c r="C98" s="1">
        <v>418.23</v>
      </c>
      <c r="D98" s="1">
        <v>421.11</v>
      </c>
      <c r="E98" s="1">
        <v>2.88</v>
      </c>
      <c r="F98" s="1">
        <v>0.0</v>
      </c>
      <c r="G98" s="1">
        <v>2.88</v>
      </c>
      <c r="H98" s="1">
        <v>168.0</v>
      </c>
      <c r="I98" s="1">
        <v>58.31</v>
      </c>
      <c r="J98" s="1">
        <v>58.34</v>
      </c>
      <c r="K98" s="1" t="s">
        <v>44</v>
      </c>
      <c r="L98" s="1">
        <v>84.0</v>
      </c>
      <c r="M98" s="1">
        <v>84.0</v>
      </c>
    </row>
    <row r="99">
      <c r="A99" s="1" t="s">
        <v>41</v>
      </c>
      <c r="B99" s="1" t="s">
        <v>42</v>
      </c>
      <c r="C99" s="1">
        <v>421.34</v>
      </c>
      <c r="D99" s="1">
        <v>423.94</v>
      </c>
      <c r="E99" s="1">
        <v>2.6</v>
      </c>
      <c r="F99" s="1">
        <v>0.0</v>
      </c>
      <c r="G99" s="1">
        <v>2.6</v>
      </c>
      <c r="H99" s="1">
        <v>168.0</v>
      </c>
      <c r="I99" s="1">
        <v>64.58</v>
      </c>
      <c r="J99" s="1">
        <v>64.61</v>
      </c>
      <c r="K99" s="1" t="s">
        <v>44</v>
      </c>
      <c r="L99" s="1">
        <v>84.0</v>
      </c>
      <c r="M99" s="1">
        <v>84.0</v>
      </c>
    </row>
    <row r="100">
      <c r="A100" s="1" t="s">
        <v>41</v>
      </c>
      <c r="B100" s="1" t="s">
        <v>42</v>
      </c>
      <c r="C100" s="1">
        <v>424.37</v>
      </c>
      <c r="D100" s="1">
        <v>426.98</v>
      </c>
      <c r="E100" s="1">
        <v>2.61</v>
      </c>
      <c r="F100" s="1">
        <v>0.0</v>
      </c>
      <c r="G100" s="1">
        <v>2.61</v>
      </c>
      <c r="H100" s="1">
        <v>168.0</v>
      </c>
      <c r="I100" s="1">
        <v>64.39</v>
      </c>
      <c r="J100" s="1">
        <v>64.42</v>
      </c>
      <c r="K100" s="1" t="s">
        <v>44</v>
      </c>
      <c r="L100" s="1">
        <v>84.0</v>
      </c>
      <c r="M100" s="1">
        <v>84.0</v>
      </c>
    </row>
    <row r="101">
      <c r="A101" s="1" t="s">
        <v>41</v>
      </c>
      <c r="B101" s="1" t="s">
        <v>42</v>
      </c>
      <c r="C101" s="1">
        <v>427.09</v>
      </c>
      <c r="D101" s="1">
        <v>429.13</v>
      </c>
      <c r="E101" s="1">
        <v>2.04</v>
      </c>
      <c r="F101" s="1">
        <v>0.0</v>
      </c>
      <c r="G101" s="1">
        <v>2.04</v>
      </c>
      <c r="H101" s="1">
        <v>168.0</v>
      </c>
      <c r="I101" s="1">
        <v>82.16</v>
      </c>
      <c r="J101" s="1">
        <v>82.22</v>
      </c>
      <c r="K101" s="1" t="s">
        <v>44</v>
      </c>
      <c r="L101" s="1">
        <v>84.0</v>
      </c>
      <c r="M101" s="1">
        <v>84.0</v>
      </c>
    </row>
    <row r="102">
      <c r="A102" s="1" t="s">
        <v>41</v>
      </c>
      <c r="B102" s="1" t="s">
        <v>42</v>
      </c>
      <c r="C102" s="1">
        <v>429.45</v>
      </c>
      <c r="D102" s="1">
        <v>431.73</v>
      </c>
      <c r="E102" s="1">
        <v>2.28</v>
      </c>
      <c r="F102" s="1">
        <v>0.0</v>
      </c>
      <c r="G102" s="1">
        <v>2.28</v>
      </c>
      <c r="H102" s="1">
        <v>168.0</v>
      </c>
      <c r="I102" s="1">
        <v>73.62</v>
      </c>
      <c r="J102" s="1">
        <v>73.66</v>
      </c>
      <c r="K102" s="1" t="s">
        <v>44</v>
      </c>
      <c r="L102" s="1">
        <v>84.0</v>
      </c>
      <c r="M102" s="1">
        <v>84.0</v>
      </c>
    </row>
    <row r="103">
      <c r="A103" s="1" t="s">
        <v>41</v>
      </c>
      <c r="B103" s="1" t="s">
        <v>42</v>
      </c>
      <c r="C103" s="1">
        <v>431.88</v>
      </c>
      <c r="D103" s="1">
        <v>434.22</v>
      </c>
      <c r="E103" s="1">
        <v>2.34</v>
      </c>
      <c r="F103" s="1">
        <v>0.0</v>
      </c>
      <c r="G103" s="1">
        <v>2.34</v>
      </c>
      <c r="H103" s="1">
        <v>168.0</v>
      </c>
      <c r="I103" s="1">
        <v>71.84</v>
      </c>
      <c r="J103" s="1">
        <v>71.88</v>
      </c>
      <c r="K103" s="1" t="s">
        <v>44</v>
      </c>
      <c r="L103" s="1">
        <v>84.0</v>
      </c>
      <c r="M103" s="1">
        <v>84.0</v>
      </c>
    </row>
    <row r="104">
      <c r="A104" s="1" t="s">
        <v>41</v>
      </c>
      <c r="B104" s="1" t="s">
        <v>42</v>
      </c>
      <c r="C104" s="1">
        <v>434.42</v>
      </c>
      <c r="D104" s="1">
        <v>436.88</v>
      </c>
      <c r="E104" s="1">
        <v>2.46</v>
      </c>
      <c r="F104" s="1">
        <v>0.0</v>
      </c>
      <c r="G104" s="1">
        <v>2.46</v>
      </c>
      <c r="H104" s="1">
        <v>168.0</v>
      </c>
      <c r="I104" s="1">
        <v>68.39</v>
      </c>
      <c r="J104" s="1">
        <v>68.43</v>
      </c>
      <c r="K104" s="1" t="s">
        <v>44</v>
      </c>
      <c r="L104" s="1">
        <v>84.0</v>
      </c>
      <c r="M104" s="1">
        <v>84.0</v>
      </c>
    </row>
    <row r="105">
      <c r="A105" s="1" t="s">
        <v>41</v>
      </c>
      <c r="B105" s="1" t="s">
        <v>42</v>
      </c>
      <c r="C105" s="1">
        <v>437.19</v>
      </c>
      <c r="D105" s="1">
        <v>440.01</v>
      </c>
      <c r="E105" s="1">
        <v>2.82</v>
      </c>
      <c r="F105" s="1">
        <v>0.0</v>
      </c>
      <c r="G105" s="1">
        <v>2.82</v>
      </c>
      <c r="H105" s="1">
        <v>168.0</v>
      </c>
      <c r="I105" s="1">
        <v>59.53</v>
      </c>
      <c r="J105" s="1">
        <v>59.56</v>
      </c>
      <c r="K105" s="1" t="s">
        <v>44</v>
      </c>
      <c r="L105" s="1">
        <v>84.0</v>
      </c>
      <c r="M105" s="1">
        <v>84.0</v>
      </c>
    </row>
    <row r="108">
      <c r="A108" s="77" t="s">
        <v>45</v>
      </c>
    </row>
    <row r="109">
      <c r="A109" s="78" t="s">
        <v>46</v>
      </c>
      <c r="B109" s="79"/>
      <c r="C109" s="79"/>
      <c r="D109" s="79"/>
      <c r="E109" s="80">
        <f t="shared" ref="E109:J109" si="1">SUMIF($K$2:$K$103,"superdense",E4:E106)</f>
        <v>185.59</v>
      </c>
      <c r="F109" s="80">
        <f t="shared" si="1"/>
        <v>0</v>
      </c>
      <c r="G109" s="80">
        <f t="shared" si="1"/>
        <v>185.56</v>
      </c>
      <c r="H109" s="80">
        <f t="shared" si="1"/>
        <v>10200</v>
      </c>
      <c r="I109" s="80">
        <f t="shared" si="1"/>
        <v>3761.72</v>
      </c>
      <c r="J109" s="80">
        <f t="shared" si="1"/>
        <v>3763.63</v>
      </c>
      <c r="K109" s="80"/>
      <c r="L109" s="80">
        <f>IFERROR(__xludf.DUMMYFUNCTION("SUM(FILTER(L$1:L$103,$K$1:$K$103=""superdense""))"),5124.0)</f>
        <v>5124</v>
      </c>
      <c r="M109" s="80">
        <f>IFERROR(__xludf.DUMMYFUNCTION("SUM(FILTER(M4:M106,$K$1:$K$103=""superdense""))"),4272.0)</f>
        <v>4272</v>
      </c>
      <c r="N109" s="79"/>
      <c r="O109" s="79"/>
      <c r="P109" s="79"/>
      <c r="Q109" s="79"/>
      <c r="R109" s="79"/>
      <c r="S109" s="79"/>
      <c r="T109" s="79"/>
      <c r="U109" s="79"/>
      <c r="V109" s="79"/>
      <c r="W109" s="79"/>
      <c r="X109" s="79"/>
      <c r="Y109" s="79"/>
      <c r="Z109" s="79"/>
    </row>
    <row r="110">
      <c r="A110" s="78" t="s">
        <v>47</v>
      </c>
      <c r="B110" s="79"/>
      <c r="C110" s="79"/>
      <c r="D110" s="79"/>
      <c r="E110" s="80">
        <f>AVERAGEIF(K5:K107,"superdense",E5:E106)</f>
        <v>2.597936508</v>
      </c>
      <c r="F110" s="80">
        <f t="shared" ref="F110:J110" si="2">AVERAGEIF($K$2:$K$103,"superdense",F5:F106)</f>
        <v>0</v>
      </c>
      <c r="G110" s="80">
        <f t="shared" si="2"/>
        <v>3.5365</v>
      </c>
      <c r="H110" s="80">
        <f t="shared" si="2"/>
        <v>166.4</v>
      </c>
      <c r="I110" s="80">
        <f t="shared" si="2"/>
        <v>56.56466667</v>
      </c>
      <c r="J110" s="80">
        <f t="shared" si="2"/>
        <v>56.59216667</v>
      </c>
      <c r="K110" s="80"/>
      <c r="L110" s="80">
        <f>AVERAGEIF($K$2:$K$103,"superdense",L5:L106)</f>
        <v>31.2</v>
      </c>
      <c r="M110" s="80">
        <f>AVERAGEIF($K$2:$K$103,"superdense",M$2:M$103)</f>
        <v>84</v>
      </c>
      <c r="N110" s="79"/>
      <c r="O110" s="79"/>
      <c r="P110" s="79"/>
      <c r="Q110" s="79"/>
      <c r="R110" s="79"/>
      <c r="S110" s="79"/>
      <c r="T110" s="79"/>
      <c r="U110" s="79"/>
      <c r="V110" s="79"/>
      <c r="W110" s="79"/>
      <c r="X110" s="79"/>
      <c r="Y110" s="79"/>
      <c r="Z110" s="79"/>
    </row>
    <row r="111">
      <c r="A111" s="78" t="s">
        <v>48</v>
      </c>
      <c r="B111" s="79"/>
      <c r="C111" s="79"/>
      <c r="D111" s="79"/>
      <c r="E111" s="81">
        <f>IFERROR(__xludf.DUMMYFUNCTION("MAX(FILTER(E4:E106,$K$1:$K$103=""superdense""))"),9.11)</f>
        <v>9.11</v>
      </c>
      <c r="F111" s="81">
        <f>IFERROR(__xludf.DUMMYFUNCTION("MAX(FILTER(F4:F106,$K$1:$K$103=""superdense""))"),0.0)</f>
        <v>0</v>
      </c>
      <c r="G111" s="81">
        <f>IFERROR(__xludf.DUMMYFUNCTION("MAX(FILTER(G4:G106,$K$1:$K$103=""superdense""))"),9.11)</f>
        <v>9.11</v>
      </c>
      <c r="H111" s="81">
        <f>IFERROR(__xludf.DUMMYFUNCTION("MAX(FILTER(H4:H106,$K$1:$K$103=""superdense""))"),168.0)</f>
        <v>168</v>
      </c>
      <c r="I111" s="81">
        <f>IFERROR(__xludf.DUMMYFUNCTION("MAX(FILTER(I4:I106,$K$1:$K$103=""superdense""))"),111.13)</f>
        <v>111.13</v>
      </c>
      <c r="J111" s="81">
        <f>IFERROR(__xludf.DUMMYFUNCTION("MAX(FILTER(J4:J106,$K$1:$K$103=""superdense""))"),111.21)</f>
        <v>111.21</v>
      </c>
      <c r="K111" s="81"/>
      <c r="L111" s="81">
        <f>IFERROR(__xludf.DUMMYFUNCTION("MAX(FILTER(L$1:L$103,$K$1:$K$103=""superdense""))"),84.0)</f>
        <v>84</v>
      </c>
      <c r="M111" s="81">
        <f>IFERROR(__xludf.DUMMYFUNCTION("MAX(FILTER(M$1:M$103,$K$1:$K$103=""superdense""))"),84.0)</f>
        <v>84</v>
      </c>
      <c r="N111" s="79"/>
      <c r="O111" s="79"/>
      <c r="P111" s="79"/>
      <c r="Q111" s="79"/>
      <c r="R111" s="79"/>
      <c r="S111" s="79"/>
      <c r="T111" s="79"/>
      <c r="U111" s="79"/>
      <c r="V111" s="79"/>
      <c r="W111" s="79"/>
      <c r="X111" s="79"/>
      <c r="Y111" s="79"/>
      <c r="Z111" s="79"/>
    </row>
    <row r="112">
      <c r="A112" s="78" t="s">
        <v>49</v>
      </c>
      <c r="B112" s="79"/>
      <c r="C112" s="79"/>
      <c r="D112" s="79"/>
      <c r="E112" s="82">
        <f>IFERROR(__xludf.DUMMYFUNCTION("MIN(FILTER(E4:E106,$K$1:$K$103=""superdense""))"),1.51)</f>
        <v>1.51</v>
      </c>
      <c r="F112" s="82">
        <f>IFERROR(__xludf.DUMMYFUNCTION("MIN(FILTER(F4:F106,$K$1:$K$103=""superdense""))"),0.0)</f>
        <v>0</v>
      </c>
      <c r="G112" s="82">
        <f>IFERROR(__xludf.DUMMYFUNCTION("MIN(FILTER(G4:G106,$K$1:$K$103=""superdense""))"),1.51)</f>
        <v>1.51</v>
      </c>
      <c r="H112" s="82">
        <f>IFERROR(__xludf.DUMMYFUNCTION("MIN(FILTER(H4:H106,$K$1:$K$103=""superdense""))"),160.0)</f>
        <v>160</v>
      </c>
      <c r="I112" s="82">
        <f>IFERROR(__xludf.DUMMYFUNCTION("MIN(FILTER(I4:I106,$K4:$K106=""superdense""))"),41.71)</f>
        <v>41.71</v>
      </c>
      <c r="J112" s="82">
        <f>IFERROR(__xludf.DUMMYFUNCTION("MIN(FILTER(J4:J106,$K4:$K106=""superdense""))"),41.73)</f>
        <v>41.73</v>
      </c>
      <c r="K112" s="82"/>
      <c r="L112" s="82">
        <f>IFERROR(__xludf.DUMMYFUNCTION("MIN(FILTER(L$1:L$103,$K4:$K106=""superdense""))"),-160.0)</f>
        <v>-160</v>
      </c>
      <c r="M112" s="82">
        <f>IFERROR(__xludf.DUMMYFUNCTION("MIN(FILTER(M$1:M$103,$K4:$K106=""superdense""))"),0.0)</f>
        <v>0</v>
      </c>
      <c r="N112" s="79"/>
      <c r="O112" s="79"/>
      <c r="P112" s="79"/>
      <c r="Q112" s="79"/>
      <c r="R112" s="79"/>
      <c r="S112" s="79"/>
      <c r="T112" s="79"/>
      <c r="U112" s="79"/>
      <c r="V112" s="79"/>
      <c r="W112" s="79"/>
      <c r="X112" s="79"/>
      <c r="Y112" s="79"/>
      <c r="Z112" s="79"/>
    </row>
    <row r="113">
      <c r="A113" s="78" t="s">
        <v>50</v>
      </c>
      <c r="B113" s="79"/>
      <c r="C113" s="79"/>
      <c r="D113" s="79"/>
      <c r="E113" s="83">
        <f>IFERROR(__xludf.DUMMYFUNCTION("MEDIAN(FILTER(E4:E106,$K$1:$K$103=""superdense""))"),2.85)</f>
        <v>2.85</v>
      </c>
      <c r="F113" s="83">
        <f>IFERROR(__xludf.DUMMYFUNCTION("MEDIAN(FILTER(F4:F106,$K$1:$K$103=""superdense""))"),0.0)</f>
        <v>0</v>
      </c>
      <c r="G113" s="83">
        <f>IFERROR(__xludf.DUMMYFUNCTION("MEDIAN(FILTER(G4:G106,$K$1:$K$103=""superdense""))"),2.85)</f>
        <v>2.85</v>
      </c>
      <c r="H113" s="83">
        <f>IFERROR(__xludf.DUMMYFUNCTION("MEDIAN(FILTER(H4:H106,$K$1:$K$103=""superdense""))"),168.0)</f>
        <v>168</v>
      </c>
      <c r="I113" s="83">
        <f>IFERROR(__xludf.DUMMYFUNCTION("MEDIAN(FILTER(I4:I106,$K$1:$K$103=""superdense""))"),58.625)</f>
        <v>58.625</v>
      </c>
      <c r="J113" s="83">
        <f>IFERROR(__xludf.DUMMYFUNCTION("MEDIAN(FILTER(J4:J106,$K$1:$K$103=""superdense""))"),58.655)</f>
        <v>58.655</v>
      </c>
      <c r="K113" s="83"/>
      <c r="L113" s="83">
        <f>IFERROR(__xludf.DUMMYFUNCTION("MEDIAN(FILTER(L$1:L$103,$K$1:$K$103=""superdense""))"),84.0)</f>
        <v>84</v>
      </c>
      <c r="M113" s="83">
        <f>IFERROR(__xludf.DUMMYFUNCTION("MEDIAN(FILTER(M$1:M$103,$K$1:$K$103=""superdense""))"),84.0)</f>
        <v>84</v>
      </c>
      <c r="N113" s="79"/>
      <c r="O113" s="79"/>
      <c r="P113" s="79"/>
      <c r="Q113" s="79"/>
      <c r="R113" s="79"/>
      <c r="S113" s="79"/>
      <c r="T113" s="79"/>
      <c r="U113" s="79"/>
      <c r="V113" s="79"/>
      <c r="W113" s="79"/>
      <c r="X113" s="79"/>
      <c r="Y113" s="79"/>
      <c r="Z113" s="79"/>
    </row>
    <row r="114">
      <c r="A114" s="78" t="s">
        <v>51</v>
      </c>
      <c r="B114" s="79"/>
      <c r="C114" s="79"/>
      <c r="D114" s="79"/>
      <c r="E114" s="83">
        <f>IFERROR(__xludf.DUMMYFUNCTION("STDEV.S(FILTER(E4:E106,$K$1:$K$103=""superdense""))"),1.8655414990682362)</f>
        <v>1.865541499</v>
      </c>
      <c r="F114" s="83">
        <f>IFERROR(__xludf.DUMMYFUNCTION("STDEV.S(FILTER(F4:F106,$K$1:$K$103=""superdense""))"),0.0)</f>
        <v>0</v>
      </c>
      <c r="G114" s="83">
        <f>IFERROR(__xludf.DUMMYFUNCTION("STDEV.S(FILTER(G4:G106,$K$1:$K$103=""superdense""))"),1.8658590287731378)</f>
        <v>1.865859029</v>
      </c>
      <c r="H114" s="83">
        <f>IFERROR(__xludf.DUMMYFUNCTION("STDEV.S(FILTER(H4:H106,$K$1:$K$103=""superdense""))"),3.2270046981735083)</f>
        <v>3.227004698</v>
      </c>
      <c r="I114" s="83">
        <f>IFERROR(__xludf.DUMMYFUNCTION("STDEV.S(FILTER(I4:I106,$K$1:$K$103=""superdense""))"),20.28989323982795)</f>
        <v>20.28989324</v>
      </c>
      <c r="J114" s="83">
        <f>IFERROR(__xludf.DUMMYFUNCTION("STDEV.S(FILTER(J4:J106,$K$1:$K$103=""superdense""))"),20.306346014148573)</f>
        <v>20.30634601</v>
      </c>
      <c r="K114" s="83"/>
      <c r="L114" s="83">
        <f>IFERROR(__xludf.DUMMYFUNCTION("STDEV.S(FILTER(L$1:L$103,$K$1:$K$103=""superdense""))"),0.0)</f>
        <v>0</v>
      </c>
      <c r="M114" s="83">
        <f>IFERROR(__xludf.DUMMYFUNCTION("STDEV.S(FILTER(M$1:M$103,$K$1:$K$103=""superdense""))"),0.0)</f>
        <v>0</v>
      </c>
      <c r="N114" s="79"/>
      <c r="O114" s="79"/>
      <c r="P114" s="79"/>
      <c r="Q114" s="79"/>
      <c r="R114" s="79"/>
      <c r="S114" s="79"/>
      <c r="T114" s="79"/>
      <c r="U114" s="79"/>
      <c r="V114" s="79"/>
      <c r="W114" s="79"/>
      <c r="X114" s="79"/>
      <c r="Y114" s="79"/>
      <c r="Z114" s="79"/>
    </row>
    <row r="116">
      <c r="A116" s="77" t="s">
        <v>52</v>
      </c>
    </row>
    <row r="117">
      <c r="A117" s="78" t="s">
        <v>46</v>
      </c>
      <c r="B117" s="79"/>
      <c r="C117" s="79"/>
      <c r="D117" s="79"/>
      <c r="E117" s="80">
        <f t="shared" ref="E117:J117" si="3">SUMIF($K$2:$K$103,"normal",E$1:E106)</f>
        <v>0</v>
      </c>
      <c r="F117" s="80">
        <f t="shared" si="3"/>
        <v>0</v>
      </c>
      <c r="G117" s="80">
        <f t="shared" si="3"/>
        <v>0</v>
      </c>
      <c r="H117" s="80">
        <f t="shared" si="3"/>
        <v>0</v>
      </c>
      <c r="I117" s="80">
        <f t="shared" si="3"/>
        <v>0</v>
      </c>
      <c r="J117" s="80">
        <f t="shared" si="3"/>
        <v>0</v>
      </c>
      <c r="L117" s="80" t="str">
        <f>IFERROR(__xludf.DUMMYFUNCTION("SUM(FILTER(L$1:L$103,$K$1:$K$103=""normal""))"),"#N/A")</f>
        <v>#N/A</v>
      </c>
      <c r="M117" s="80" t="str">
        <f>IFERROR(__xludf.DUMMYFUNCTION("SUM(FILTER(M12:M114,$K$1:$K$103=""normal""))"),"#N/A")</f>
        <v>#N/A</v>
      </c>
    </row>
    <row r="118">
      <c r="A118" s="78" t="s">
        <v>47</v>
      </c>
      <c r="B118" s="79"/>
      <c r="C118" s="79"/>
      <c r="D118" s="79"/>
      <c r="E118" s="80" t="str">
        <f t="shared" ref="E118:J118" si="4">AVERAGEIF($K$1:$K$103,"normal",E$1:E$103)</f>
        <v>#DIV/0!</v>
      </c>
      <c r="F118" s="80" t="str">
        <f t="shared" si="4"/>
        <v>#DIV/0!</v>
      </c>
      <c r="G118" s="80" t="str">
        <f t="shared" si="4"/>
        <v>#DIV/0!</v>
      </c>
      <c r="H118" s="80" t="str">
        <f t="shared" si="4"/>
        <v>#DIV/0!</v>
      </c>
      <c r="I118" s="80" t="str">
        <f t="shared" si="4"/>
        <v>#DIV/0!</v>
      </c>
      <c r="J118" s="80" t="str">
        <f t="shared" si="4"/>
        <v>#DIV/0!</v>
      </c>
      <c r="L118" s="80" t="str">
        <f>AVERAGEIF($K$2:$K$103,"normal",L13:L114)</f>
        <v>#DIV/0!</v>
      </c>
      <c r="M118" s="80" t="str">
        <f>AVERAGEIF($K$2:$K$103,"normal",M$2:M$103)</f>
        <v>#DIV/0!</v>
      </c>
    </row>
    <row r="119">
      <c r="A119" s="78" t="s">
        <v>48</v>
      </c>
      <c r="B119" s="79"/>
      <c r="C119" s="79"/>
      <c r="D119" s="79"/>
      <c r="E119" s="81" t="str">
        <f>IFERROR(__xludf.DUMMYFUNCTION("MAX(FILTER(E$1:E$103,$K$1:$K$103=""normal""))"),"#N/A")</f>
        <v>#N/A</v>
      </c>
      <c r="F119" s="81" t="str">
        <f>IFERROR(__xludf.DUMMYFUNCTION("MAX(FILTER(F$1:F$103,$K$1:$K$103=""normal""))"),"#N/A")</f>
        <v>#N/A</v>
      </c>
      <c r="G119" s="81" t="str">
        <f>IFERROR(__xludf.DUMMYFUNCTION("MAX(FILTER(G$1:G$103,$K$1:$K$103=""normal""))"),"#N/A")</f>
        <v>#N/A</v>
      </c>
      <c r="H119" s="81" t="str">
        <f>IFERROR(__xludf.DUMMYFUNCTION("MAX(FILTER(H$1:H$103,$K$1:$K$103=""normal""))"),"#N/A")</f>
        <v>#N/A</v>
      </c>
      <c r="I119" s="81" t="str">
        <f>IFERROR(__xludf.DUMMYFUNCTION("MAX(FILTER(I$1:I$103,$K$1:$K$103=""normal""))"),"#N/A")</f>
        <v>#N/A</v>
      </c>
      <c r="J119" s="81" t="str">
        <f>IFERROR(__xludf.DUMMYFUNCTION("MAX(FILTER(J$1:J$103,$K$1:$K$103=""normal""))"),"#N/A")</f>
        <v>#N/A</v>
      </c>
      <c r="L119" s="81" t="str">
        <f>IFERROR(__xludf.DUMMYFUNCTION("MAX(FILTER(L$1:L$103,$K$1:$K$103=""normal""))"),"#N/A")</f>
        <v>#N/A</v>
      </c>
      <c r="M119" s="81" t="str">
        <f>IFERROR(__xludf.DUMMYFUNCTION("MAX(FILTER(M$1:M$103,$K$1:$K$103=""normal""))"),"#N/A")</f>
        <v>#N/A</v>
      </c>
    </row>
    <row r="120">
      <c r="A120" s="78" t="s">
        <v>49</v>
      </c>
      <c r="B120" s="79"/>
      <c r="C120" s="79"/>
      <c r="D120" s="79"/>
      <c r="E120" s="82" t="str">
        <f>IFERROR(__xludf.DUMMYFUNCTION("MIN(FILTER(E$1:E$103,$K$1:$K$103=""normal""))"),"#N/A")</f>
        <v>#N/A</v>
      </c>
      <c r="F120" s="82" t="str">
        <f>IFERROR(__xludf.DUMMYFUNCTION("MIN(FILTER(F$1:F$103,$K$1:$K$103=""normal""))"),"#N/A")</f>
        <v>#N/A</v>
      </c>
      <c r="G120" s="82" t="str">
        <f>IFERROR(__xludf.DUMMYFUNCTION("MIN(FILTER(G$1:G$103,$K$1:$K$103=""normal""))"),"#N/A")</f>
        <v>#N/A</v>
      </c>
      <c r="H120" s="82" t="str">
        <f>IFERROR(__xludf.DUMMYFUNCTION("MIN(FILTER(H$1:H$103,$K$1:$K$103=""normal""))"),"#N/A")</f>
        <v>#N/A</v>
      </c>
      <c r="I120" s="82" t="str">
        <f>IFERROR(__xludf.DUMMYFUNCTION("MIN(FILTER(I$1:I$103,$K$1:$K$103=""normal""))"),"#N/A")</f>
        <v>#N/A</v>
      </c>
      <c r="J120" s="82" t="str">
        <f>IFERROR(__xludf.DUMMYFUNCTION("MIN(FILTER(J$1:J$103,$K$1:$K$103=""normal""))"),"#N/A")</f>
        <v>#N/A</v>
      </c>
      <c r="L120" s="82" t="str">
        <f>IFERROR(__xludf.DUMMYFUNCTION("MIN(FILTER(L$1:L$103,$K12:$K114=""normal""))"),"#N/A")</f>
        <v>#N/A</v>
      </c>
      <c r="M120" s="82" t="str">
        <f>IFERROR(__xludf.DUMMYFUNCTION("MIN(FILTER(M$1:M$103,$K12:$K114=""normal""))"),"#N/A")</f>
        <v>#N/A</v>
      </c>
    </row>
    <row r="121">
      <c r="A121" s="78" t="s">
        <v>50</v>
      </c>
      <c r="B121" s="79"/>
      <c r="C121" s="79"/>
      <c r="D121" s="79"/>
      <c r="E121" s="83" t="str">
        <f>IFERROR(__xludf.DUMMYFUNCTION("MEDIAN(FILTER(E$1:E$103,$K$1:$K$103=""normal""))"),"#N/A")</f>
        <v>#N/A</v>
      </c>
      <c r="F121" s="83" t="str">
        <f>IFERROR(__xludf.DUMMYFUNCTION("MEDIAN(FILTER(F$1:F$103,$K$1:$K$103=""normal""))"),"#N/A")</f>
        <v>#N/A</v>
      </c>
      <c r="G121" s="83" t="str">
        <f>IFERROR(__xludf.DUMMYFUNCTION("MEDIAN(FILTER(G$1:G$103,$K$1:$K$103=""normal""))"),"#N/A")</f>
        <v>#N/A</v>
      </c>
      <c r="H121" s="83" t="str">
        <f>IFERROR(__xludf.DUMMYFUNCTION("MEDIAN(FILTER(H$1:H$103,$K$1:$K$103=""normal""))"),"#N/A")</f>
        <v>#N/A</v>
      </c>
      <c r="I121" s="83" t="str">
        <f>IFERROR(__xludf.DUMMYFUNCTION("MEDIAN(FILTER(I$1:I$103,$K$1:$K$103=""normal""))"),"#N/A")</f>
        <v>#N/A</v>
      </c>
      <c r="J121" s="83" t="str">
        <f>IFERROR(__xludf.DUMMYFUNCTION("MEDIAN(FILTER(J$1:J$103,$K$1:$K$103=""normal""))"),"#N/A")</f>
        <v>#N/A</v>
      </c>
      <c r="L121" s="83" t="str">
        <f>IFERROR(__xludf.DUMMYFUNCTION("MEDIAN(FILTER(L$1:L$103,$K$1:$K$103=""normal""))"),"#N/A")</f>
        <v>#N/A</v>
      </c>
      <c r="M121" s="83" t="str">
        <f>IFERROR(__xludf.DUMMYFUNCTION("MEDIAN(FILTER(M$1:M$103,$K$1:$K$103=""normal""))"),"#N/A")</f>
        <v>#N/A</v>
      </c>
    </row>
    <row r="122">
      <c r="A122" s="78" t="s">
        <v>51</v>
      </c>
      <c r="B122" s="79"/>
      <c r="C122" s="79"/>
      <c r="D122" s="79"/>
      <c r="E122" s="83" t="str">
        <f>IFERROR(__xludf.DUMMYFUNCTION("STDEV.S(FILTER(E$1:E$103,$K$1:$K$103=""normal""))"),"#N/A")</f>
        <v>#N/A</v>
      </c>
      <c r="F122" s="83" t="str">
        <f>IFERROR(__xludf.DUMMYFUNCTION("STDEV.S(FILTER(F$1:F$103,$K$1:$K$103=""normal""))"),"#N/A")</f>
        <v>#N/A</v>
      </c>
      <c r="G122" s="83" t="str">
        <f>IFERROR(__xludf.DUMMYFUNCTION("STDEV.S(FILTER(G$1:G$103,$K$1:$K$103=""normal""))"),"#N/A")</f>
        <v>#N/A</v>
      </c>
      <c r="H122" s="83" t="str">
        <f>IFERROR(__xludf.DUMMYFUNCTION("STDEV.S(FILTER(H$1:H$103,$K$1:$K$103=""normal""))"),"#N/A")</f>
        <v>#N/A</v>
      </c>
      <c r="I122" s="83" t="str">
        <f>IFERROR(__xludf.DUMMYFUNCTION("STDEV.S(FILTER(I$1:I$103,$K$1:$K$103=""normal""))"),"#N/A")</f>
        <v>#N/A</v>
      </c>
      <c r="J122" s="83" t="str">
        <f>IFERROR(__xludf.DUMMYFUNCTION("STDEV.S(FILTER(J$1:J$103,$K$1:$K$103=""normal""))"),"#N/A")</f>
        <v>#N/A</v>
      </c>
      <c r="L122" s="83" t="str">
        <f>IFERROR(__xludf.DUMMYFUNCTION("STDEV.S(FILTER(L$1:L$103,$K$1:$K$103=""normal""))"),"#N/A")</f>
        <v>#N/A</v>
      </c>
      <c r="M122" s="83" t="str">
        <f>IFERROR(__xludf.DUMMYFUNCTION("STDEV.S(FILTER(M$1:M$103,$K$1:$K$103=""normal""))"),"#N/A")</f>
        <v>#N/A</v>
      </c>
    </row>
    <row r="130">
      <c r="A130" s="77" t="s">
        <v>53</v>
      </c>
      <c r="B130" s="3">
        <f>SUMIF(K2:K103, "epr",H2:H103)</f>
        <v>5600</v>
      </c>
    </row>
    <row r="131">
      <c r="A131" s="77" t="s">
        <v>54</v>
      </c>
      <c r="B131" s="3">
        <f>SUM(H2:H103)-B130</f>
        <v>11256</v>
      </c>
    </row>
    <row r="132">
      <c r="A132" s="77" t="s">
        <v>55</v>
      </c>
      <c r="B132" s="3">
        <f>SUM(M2:M103)</f>
        <v>5868</v>
      </c>
    </row>
    <row r="133">
      <c r="A133" s="77" t="s">
        <v>56</v>
      </c>
      <c r="B133" s="3">
        <f>B131/B132</f>
        <v>1.918200409</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1.29</v>
      </c>
      <c r="D2" s="1">
        <v>9.8</v>
      </c>
      <c r="E2" s="1">
        <v>8.51</v>
      </c>
      <c r="F2" s="1">
        <v>0.0</v>
      </c>
      <c r="G2" s="1">
        <v>8.51</v>
      </c>
      <c r="H2" s="1">
        <v>160.0</v>
      </c>
      <c r="I2" s="1">
        <v>18.8</v>
      </c>
      <c r="J2" s="1">
        <v>18.8</v>
      </c>
      <c r="K2" s="1" t="s">
        <v>43</v>
      </c>
      <c r="L2" s="1">
        <v>-160.0</v>
      </c>
      <c r="M2" s="1">
        <v>0.0</v>
      </c>
    </row>
    <row r="3">
      <c r="A3" s="1" t="s">
        <v>41</v>
      </c>
      <c r="B3" s="1" t="s">
        <v>42</v>
      </c>
      <c r="C3" s="1">
        <v>9.84</v>
      </c>
      <c r="D3" s="1">
        <v>16.44</v>
      </c>
      <c r="E3" s="1">
        <v>6.6</v>
      </c>
      <c r="F3" s="1">
        <v>0.0</v>
      </c>
      <c r="G3" s="1">
        <v>6.6</v>
      </c>
      <c r="H3" s="1">
        <v>160.0</v>
      </c>
      <c r="I3" s="1">
        <v>24.26</v>
      </c>
      <c r="J3" s="1">
        <v>24.26</v>
      </c>
      <c r="K3" s="1" t="s">
        <v>43</v>
      </c>
      <c r="L3" s="1">
        <v>-160.0</v>
      </c>
      <c r="M3" s="1">
        <v>0.0</v>
      </c>
    </row>
    <row r="4">
      <c r="A4" s="1" t="s">
        <v>41</v>
      </c>
      <c r="B4" s="1" t="s">
        <v>42</v>
      </c>
      <c r="C4" s="1">
        <v>16.44</v>
      </c>
      <c r="D4" s="1">
        <v>23.83</v>
      </c>
      <c r="E4" s="1">
        <v>7.39</v>
      </c>
      <c r="F4" s="1">
        <v>0.0</v>
      </c>
      <c r="G4" s="1">
        <v>7.39</v>
      </c>
      <c r="H4" s="1">
        <v>160.0</v>
      </c>
      <c r="I4" s="1">
        <v>21.65</v>
      </c>
      <c r="J4" s="1">
        <v>21.65</v>
      </c>
      <c r="K4" s="1" t="s">
        <v>43</v>
      </c>
      <c r="L4" s="1">
        <v>-160.0</v>
      </c>
      <c r="M4" s="1">
        <v>0.0</v>
      </c>
    </row>
    <row r="5">
      <c r="A5" s="1" t="s">
        <v>41</v>
      </c>
      <c r="B5" s="1" t="s">
        <v>42</v>
      </c>
      <c r="C5" s="1">
        <v>23.89</v>
      </c>
      <c r="D5" s="1">
        <v>27.09</v>
      </c>
      <c r="E5" s="1">
        <v>3.2</v>
      </c>
      <c r="F5" s="1">
        <v>0.0</v>
      </c>
      <c r="G5" s="1">
        <v>3.2</v>
      </c>
      <c r="H5" s="1">
        <v>160.0</v>
      </c>
      <c r="I5" s="1">
        <v>49.94</v>
      </c>
      <c r="J5" s="1">
        <v>49.94</v>
      </c>
      <c r="K5" s="1" t="s">
        <v>43</v>
      </c>
      <c r="L5" s="1">
        <v>-160.0</v>
      </c>
      <c r="M5" s="1">
        <v>0.0</v>
      </c>
    </row>
    <row r="6">
      <c r="A6" s="1" t="s">
        <v>41</v>
      </c>
      <c r="B6" s="1" t="s">
        <v>42</v>
      </c>
      <c r="C6" s="1">
        <v>27.14</v>
      </c>
      <c r="D6" s="1">
        <v>34.14</v>
      </c>
      <c r="E6" s="1">
        <v>7.0</v>
      </c>
      <c r="F6" s="1">
        <v>0.0</v>
      </c>
      <c r="G6" s="1">
        <v>7.0</v>
      </c>
      <c r="H6" s="1">
        <v>160.0</v>
      </c>
      <c r="I6" s="1">
        <v>22.87</v>
      </c>
      <c r="J6" s="1">
        <v>22.87</v>
      </c>
      <c r="K6" s="1" t="s">
        <v>43</v>
      </c>
      <c r="L6" s="1">
        <v>-160.0</v>
      </c>
      <c r="M6" s="1">
        <v>0.0</v>
      </c>
    </row>
    <row r="7">
      <c r="A7" s="1" t="s">
        <v>41</v>
      </c>
      <c r="B7" s="1" t="s">
        <v>42</v>
      </c>
      <c r="C7" s="1">
        <v>34.16</v>
      </c>
      <c r="D7" s="1">
        <v>39.56</v>
      </c>
      <c r="E7" s="1">
        <v>5.39</v>
      </c>
      <c r="F7" s="1">
        <v>0.0</v>
      </c>
      <c r="G7" s="1">
        <v>5.39</v>
      </c>
      <c r="H7" s="1">
        <v>160.0</v>
      </c>
      <c r="I7" s="1">
        <v>29.67</v>
      </c>
      <c r="J7" s="1">
        <v>29.67</v>
      </c>
      <c r="K7" s="1" t="s">
        <v>43</v>
      </c>
      <c r="L7" s="1">
        <v>-160.0</v>
      </c>
      <c r="M7" s="1">
        <v>0.0</v>
      </c>
    </row>
    <row r="8">
      <c r="A8" s="1" t="s">
        <v>41</v>
      </c>
      <c r="B8" s="1" t="s">
        <v>42</v>
      </c>
      <c r="C8" s="1">
        <v>40.08</v>
      </c>
      <c r="D8" s="1">
        <v>42.33</v>
      </c>
      <c r="E8" s="1">
        <v>2.24</v>
      </c>
      <c r="F8" s="1">
        <v>0.0</v>
      </c>
      <c r="G8" s="1">
        <v>2.24</v>
      </c>
      <c r="H8" s="1">
        <v>168.0</v>
      </c>
      <c r="I8" s="1">
        <v>74.97</v>
      </c>
      <c r="J8" s="1">
        <v>75.02</v>
      </c>
      <c r="K8" s="1" t="s">
        <v>44</v>
      </c>
      <c r="L8" s="1">
        <v>84.0</v>
      </c>
      <c r="M8" s="1">
        <v>84.0</v>
      </c>
    </row>
    <row r="9">
      <c r="A9" s="1" t="s">
        <v>41</v>
      </c>
      <c r="B9" s="1" t="s">
        <v>42</v>
      </c>
      <c r="C9" s="1">
        <v>43.07</v>
      </c>
      <c r="D9" s="1">
        <v>46.3</v>
      </c>
      <c r="E9" s="1">
        <v>3.23</v>
      </c>
      <c r="F9" s="1">
        <v>0.0</v>
      </c>
      <c r="G9" s="1">
        <v>3.23</v>
      </c>
      <c r="H9" s="1">
        <v>168.0</v>
      </c>
      <c r="I9" s="1">
        <v>52.03</v>
      </c>
      <c r="J9" s="1">
        <v>52.05</v>
      </c>
      <c r="K9" s="1" t="s">
        <v>44</v>
      </c>
      <c r="L9" s="1">
        <v>84.0</v>
      </c>
      <c r="M9" s="1">
        <v>84.0</v>
      </c>
    </row>
    <row r="10">
      <c r="A10" s="1" t="s">
        <v>41</v>
      </c>
      <c r="B10" s="1" t="s">
        <v>42</v>
      </c>
      <c r="C10" s="1">
        <v>46.54</v>
      </c>
      <c r="D10" s="1">
        <v>49.0</v>
      </c>
      <c r="E10" s="1">
        <v>2.46</v>
      </c>
      <c r="F10" s="1">
        <v>0.0</v>
      </c>
      <c r="G10" s="1">
        <v>2.46</v>
      </c>
      <c r="H10" s="1">
        <v>168.0</v>
      </c>
      <c r="I10" s="1">
        <v>68.16</v>
      </c>
      <c r="J10" s="1">
        <v>68.19</v>
      </c>
      <c r="K10" s="1" t="s">
        <v>44</v>
      </c>
      <c r="L10" s="1">
        <v>84.0</v>
      </c>
      <c r="M10" s="1">
        <v>84.0</v>
      </c>
    </row>
    <row r="11">
      <c r="A11" s="1" t="s">
        <v>41</v>
      </c>
      <c r="B11" s="1" t="s">
        <v>42</v>
      </c>
      <c r="C11" s="1">
        <v>49.21</v>
      </c>
      <c r="D11" s="1">
        <v>52.12</v>
      </c>
      <c r="E11" s="1">
        <v>2.91</v>
      </c>
      <c r="F11" s="1">
        <v>0.0</v>
      </c>
      <c r="G11" s="1">
        <v>2.91</v>
      </c>
      <c r="H11" s="1">
        <v>168.0</v>
      </c>
      <c r="I11" s="1">
        <v>57.74</v>
      </c>
      <c r="J11" s="1">
        <v>57.77</v>
      </c>
      <c r="K11" s="1" t="s">
        <v>44</v>
      </c>
      <c r="L11" s="1">
        <v>84.0</v>
      </c>
      <c r="M11" s="1">
        <v>84.0</v>
      </c>
    </row>
    <row r="12">
      <c r="A12" s="1" t="s">
        <v>41</v>
      </c>
      <c r="B12" s="1" t="s">
        <v>42</v>
      </c>
      <c r="C12" s="1">
        <v>52.65</v>
      </c>
      <c r="D12" s="1">
        <v>54.78</v>
      </c>
      <c r="E12" s="1">
        <v>2.13</v>
      </c>
      <c r="F12" s="1">
        <v>0.0</v>
      </c>
      <c r="G12" s="1">
        <v>2.13</v>
      </c>
      <c r="H12" s="1">
        <v>168.0</v>
      </c>
      <c r="I12" s="1">
        <v>78.79</v>
      </c>
      <c r="J12" s="1">
        <v>78.84</v>
      </c>
      <c r="K12" s="1" t="s">
        <v>44</v>
      </c>
      <c r="L12" s="1">
        <v>84.0</v>
      </c>
      <c r="M12" s="1">
        <v>84.0</v>
      </c>
    </row>
    <row r="13">
      <c r="A13" s="1" t="s">
        <v>41</v>
      </c>
      <c r="B13" s="1" t="s">
        <v>42</v>
      </c>
      <c r="C13" s="1">
        <v>54.91</v>
      </c>
      <c r="D13" s="1">
        <v>56.96</v>
      </c>
      <c r="E13" s="1">
        <v>2.06</v>
      </c>
      <c r="F13" s="1">
        <v>0.0</v>
      </c>
      <c r="G13" s="1">
        <v>2.06</v>
      </c>
      <c r="H13" s="1">
        <v>168.0</v>
      </c>
      <c r="I13" s="1">
        <v>81.64</v>
      </c>
      <c r="J13" s="1">
        <v>81.69</v>
      </c>
      <c r="K13" s="1" t="s">
        <v>44</v>
      </c>
      <c r="L13" s="1">
        <v>84.0</v>
      </c>
      <c r="M13" s="1">
        <v>84.0</v>
      </c>
    </row>
    <row r="14">
      <c r="A14" s="1" t="s">
        <v>41</v>
      </c>
      <c r="B14" s="1" t="s">
        <v>42</v>
      </c>
      <c r="C14" s="1">
        <v>57.27</v>
      </c>
      <c r="D14" s="1">
        <v>59.67</v>
      </c>
      <c r="E14" s="1">
        <v>2.39</v>
      </c>
      <c r="F14" s="1">
        <v>0.0</v>
      </c>
      <c r="G14" s="1">
        <v>2.39</v>
      </c>
      <c r="H14" s="1">
        <v>168.0</v>
      </c>
      <c r="I14" s="1">
        <v>70.26</v>
      </c>
      <c r="J14" s="1">
        <v>70.3</v>
      </c>
      <c r="K14" s="1" t="s">
        <v>44</v>
      </c>
      <c r="L14" s="1">
        <v>84.0</v>
      </c>
      <c r="M14" s="1">
        <v>84.0</v>
      </c>
    </row>
    <row r="15">
      <c r="A15" s="1" t="s">
        <v>41</v>
      </c>
      <c r="B15" s="1" t="s">
        <v>42</v>
      </c>
      <c r="C15" s="1">
        <v>59.82</v>
      </c>
      <c r="D15" s="1">
        <v>62.27</v>
      </c>
      <c r="E15" s="1">
        <v>2.44</v>
      </c>
      <c r="F15" s="1">
        <v>0.0</v>
      </c>
      <c r="G15" s="1">
        <v>2.44</v>
      </c>
      <c r="H15" s="1">
        <v>168.0</v>
      </c>
      <c r="I15" s="1">
        <v>68.75</v>
      </c>
      <c r="J15" s="1">
        <v>68.79</v>
      </c>
      <c r="K15" s="1" t="s">
        <v>44</v>
      </c>
      <c r="L15" s="1">
        <v>84.0</v>
      </c>
      <c r="M15" s="1">
        <v>84.0</v>
      </c>
    </row>
    <row r="16">
      <c r="A16" s="1" t="s">
        <v>41</v>
      </c>
      <c r="B16" s="1" t="s">
        <v>42</v>
      </c>
      <c r="C16" s="1">
        <v>62.46</v>
      </c>
      <c r="D16" s="1">
        <v>65.25</v>
      </c>
      <c r="E16" s="1">
        <v>2.79</v>
      </c>
      <c r="F16" s="1">
        <v>0.0</v>
      </c>
      <c r="G16" s="1">
        <v>2.79</v>
      </c>
      <c r="H16" s="1">
        <v>168.0</v>
      </c>
      <c r="I16" s="1">
        <v>60.11</v>
      </c>
      <c r="J16" s="1">
        <v>60.15</v>
      </c>
      <c r="K16" s="1" t="s">
        <v>44</v>
      </c>
      <c r="L16" s="1">
        <v>84.0</v>
      </c>
      <c r="M16" s="1">
        <v>84.0</v>
      </c>
    </row>
    <row r="17">
      <c r="A17" s="1" t="s">
        <v>41</v>
      </c>
      <c r="B17" s="1" t="s">
        <v>42</v>
      </c>
      <c r="C17" s="1">
        <v>65.44</v>
      </c>
      <c r="D17" s="1">
        <v>67.91</v>
      </c>
      <c r="E17" s="1">
        <v>2.47</v>
      </c>
      <c r="F17" s="1">
        <v>0.0</v>
      </c>
      <c r="G17" s="1">
        <v>2.47</v>
      </c>
      <c r="H17" s="1">
        <v>168.0</v>
      </c>
      <c r="I17" s="1">
        <v>67.9</v>
      </c>
      <c r="J17" s="1">
        <v>67.94</v>
      </c>
      <c r="K17" s="1" t="s">
        <v>44</v>
      </c>
      <c r="L17" s="1">
        <v>84.0</v>
      </c>
      <c r="M17" s="1">
        <v>84.0</v>
      </c>
    </row>
    <row r="18">
      <c r="A18" s="1" t="s">
        <v>41</v>
      </c>
      <c r="B18" s="1" t="s">
        <v>42</v>
      </c>
      <c r="C18" s="1">
        <v>68.27</v>
      </c>
      <c r="D18" s="1">
        <v>74.64</v>
      </c>
      <c r="E18" s="1">
        <v>6.37</v>
      </c>
      <c r="F18" s="1">
        <v>0.0</v>
      </c>
      <c r="G18" s="1">
        <v>6.37</v>
      </c>
      <c r="H18" s="1">
        <v>160.0</v>
      </c>
      <c r="I18" s="1">
        <v>25.13</v>
      </c>
      <c r="J18" s="1">
        <v>25.13</v>
      </c>
      <c r="K18" s="1" t="s">
        <v>43</v>
      </c>
      <c r="L18" s="1">
        <v>-160.0</v>
      </c>
      <c r="M18" s="1">
        <v>0.0</v>
      </c>
    </row>
    <row r="19">
      <c r="A19" s="1" t="s">
        <v>41</v>
      </c>
      <c r="B19" s="1" t="s">
        <v>42</v>
      </c>
      <c r="C19" s="1">
        <v>74.8</v>
      </c>
      <c r="D19" s="1">
        <v>82.34</v>
      </c>
      <c r="E19" s="1">
        <v>7.54</v>
      </c>
      <c r="F19" s="1">
        <v>0.0</v>
      </c>
      <c r="G19" s="1">
        <v>7.54</v>
      </c>
      <c r="H19" s="1">
        <v>160.0</v>
      </c>
      <c r="I19" s="1">
        <v>21.22</v>
      </c>
      <c r="J19" s="1">
        <v>21.22</v>
      </c>
      <c r="K19" s="1" t="s">
        <v>43</v>
      </c>
      <c r="L19" s="1">
        <v>-160.0</v>
      </c>
      <c r="M19" s="1">
        <v>0.0</v>
      </c>
    </row>
    <row r="20">
      <c r="A20" s="1" t="s">
        <v>41</v>
      </c>
      <c r="B20" s="1" t="s">
        <v>42</v>
      </c>
      <c r="C20" s="1">
        <v>82.38</v>
      </c>
      <c r="D20" s="1">
        <v>89.12</v>
      </c>
      <c r="E20" s="1">
        <v>6.73</v>
      </c>
      <c r="F20" s="1">
        <v>0.0</v>
      </c>
      <c r="G20" s="1">
        <v>6.73</v>
      </c>
      <c r="H20" s="1">
        <v>160.0</v>
      </c>
      <c r="I20" s="1">
        <v>23.76</v>
      </c>
      <c r="J20" s="1">
        <v>23.76</v>
      </c>
      <c r="K20" s="1" t="s">
        <v>43</v>
      </c>
      <c r="L20" s="1">
        <v>-160.0</v>
      </c>
      <c r="M20" s="1">
        <v>0.0</v>
      </c>
    </row>
    <row r="21">
      <c r="A21" s="1" t="s">
        <v>41</v>
      </c>
      <c r="B21" s="1" t="s">
        <v>42</v>
      </c>
      <c r="C21" s="1">
        <v>89.15</v>
      </c>
      <c r="D21" s="1">
        <v>96.98</v>
      </c>
      <c r="E21" s="1">
        <v>7.83</v>
      </c>
      <c r="F21" s="1">
        <v>0.0</v>
      </c>
      <c r="G21" s="1">
        <v>7.83</v>
      </c>
      <c r="H21" s="1">
        <v>160.0</v>
      </c>
      <c r="I21" s="1">
        <v>20.43</v>
      </c>
      <c r="J21" s="1">
        <v>20.43</v>
      </c>
      <c r="K21" s="1" t="s">
        <v>43</v>
      </c>
      <c r="L21" s="1">
        <v>-160.0</v>
      </c>
      <c r="M21" s="1">
        <v>0.0</v>
      </c>
    </row>
    <row r="22">
      <c r="A22" s="1" t="s">
        <v>41</v>
      </c>
      <c r="B22" s="1" t="s">
        <v>42</v>
      </c>
      <c r="C22" s="1">
        <v>97.07</v>
      </c>
      <c r="D22" s="1">
        <v>105.27</v>
      </c>
      <c r="E22" s="1">
        <v>8.2</v>
      </c>
      <c r="F22" s="1">
        <v>0.0</v>
      </c>
      <c r="G22" s="1">
        <v>8.2</v>
      </c>
      <c r="H22" s="1">
        <v>160.0</v>
      </c>
      <c r="I22" s="1">
        <v>19.5</v>
      </c>
      <c r="J22" s="1">
        <v>19.5</v>
      </c>
      <c r="K22" s="1" t="s">
        <v>43</v>
      </c>
      <c r="L22" s="1">
        <v>-160.0</v>
      </c>
      <c r="M22" s="1">
        <v>0.0</v>
      </c>
    </row>
    <row r="23">
      <c r="A23" s="1" t="s">
        <v>41</v>
      </c>
      <c r="B23" s="1" t="s">
        <v>42</v>
      </c>
      <c r="C23" s="1">
        <v>105.48</v>
      </c>
      <c r="D23" s="1">
        <v>111.57</v>
      </c>
      <c r="E23" s="1">
        <v>6.09</v>
      </c>
      <c r="F23" s="1">
        <v>0.0</v>
      </c>
      <c r="G23" s="1">
        <v>6.09</v>
      </c>
      <c r="H23" s="1">
        <v>160.0</v>
      </c>
      <c r="I23" s="1">
        <v>26.26</v>
      </c>
      <c r="J23" s="1">
        <v>26.26</v>
      </c>
      <c r="K23" s="1" t="s">
        <v>43</v>
      </c>
      <c r="L23" s="1">
        <v>-160.0</v>
      </c>
      <c r="M23" s="1">
        <v>0.0</v>
      </c>
    </row>
    <row r="24">
      <c r="A24" s="1" t="s">
        <v>41</v>
      </c>
      <c r="B24" s="1" t="s">
        <v>42</v>
      </c>
      <c r="C24" s="1">
        <v>111.78</v>
      </c>
      <c r="D24" s="1">
        <v>113.97</v>
      </c>
      <c r="E24" s="1">
        <v>2.19</v>
      </c>
      <c r="F24" s="1">
        <v>0.0</v>
      </c>
      <c r="G24" s="1">
        <v>2.19</v>
      </c>
      <c r="H24" s="1">
        <v>168.0</v>
      </c>
      <c r="I24" s="1">
        <v>76.82</v>
      </c>
      <c r="J24" s="1">
        <v>76.86</v>
      </c>
      <c r="K24" s="1" t="s">
        <v>44</v>
      </c>
      <c r="L24" s="1">
        <v>84.0</v>
      </c>
      <c r="M24" s="1">
        <v>84.0</v>
      </c>
    </row>
    <row r="25">
      <c r="A25" s="1" t="s">
        <v>41</v>
      </c>
      <c r="B25" s="1" t="s">
        <v>42</v>
      </c>
      <c r="C25" s="1">
        <v>114.22</v>
      </c>
      <c r="D25" s="1">
        <v>116.57</v>
      </c>
      <c r="E25" s="1">
        <v>2.35</v>
      </c>
      <c r="F25" s="1">
        <v>0.0</v>
      </c>
      <c r="G25" s="1">
        <v>2.35</v>
      </c>
      <c r="H25" s="1">
        <v>168.0</v>
      </c>
      <c r="I25" s="1">
        <v>71.54</v>
      </c>
      <c r="J25" s="1">
        <v>71.58</v>
      </c>
      <c r="K25" s="1" t="s">
        <v>44</v>
      </c>
      <c r="L25" s="1">
        <v>84.0</v>
      </c>
      <c r="M25" s="1">
        <v>84.0</v>
      </c>
    </row>
    <row r="26">
      <c r="A26" s="1" t="s">
        <v>41</v>
      </c>
      <c r="B26" s="1" t="s">
        <v>42</v>
      </c>
      <c r="C26" s="1">
        <v>116.85</v>
      </c>
      <c r="D26" s="1">
        <v>119.79</v>
      </c>
      <c r="E26" s="1">
        <v>2.94</v>
      </c>
      <c r="F26" s="1">
        <v>0.0</v>
      </c>
      <c r="G26" s="1">
        <v>2.94</v>
      </c>
      <c r="H26" s="1">
        <v>168.0</v>
      </c>
      <c r="I26" s="1">
        <v>57.2</v>
      </c>
      <c r="J26" s="1">
        <v>57.22</v>
      </c>
      <c r="K26" s="1" t="s">
        <v>44</v>
      </c>
      <c r="L26" s="1">
        <v>84.0</v>
      </c>
      <c r="M26" s="1">
        <v>84.0</v>
      </c>
    </row>
    <row r="27">
      <c r="A27" s="1" t="s">
        <v>41</v>
      </c>
      <c r="B27" s="1" t="s">
        <v>42</v>
      </c>
      <c r="C27" s="1">
        <v>120.43</v>
      </c>
      <c r="D27" s="1">
        <v>122.94</v>
      </c>
      <c r="E27" s="1">
        <v>2.51</v>
      </c>
      <c r="F27" s="1">
        <v>0.0</v>
      </c>
      <c r="G27" s="1">
        <v>2.51</v>
      </c>
      <c r="H27" s="1">
        <v>168.0</v>
      </c>
      <c r="I27" s="1">
        <v>66.95</v>
      </c>
      <c r="J27" s="1">
        <v>66.99</v>
      </c>
      <c r="K27" s="1" t="s">
        <v>44</v>
      </c>
      <c r="L27" s="1">
        <v>84.0</v>
      </c>
      <c r="M27" s="1">
        <v>84.0</v>
      </c>
    </row>
    <row r="28">
      <c r="A28" s="1" t="s">
        <v>41</v>
      </c>
      <c r="B28" s="1" t="s">
        <v>42</v>
      </c>
      <c r="C28" s="1">
        <v>123.15</v>
      </c>
      <c r="D28" s="1">
        <v>125.41</v>
      </c>
      <c r="E28" s="1">
        <v>2.26</v>
      </c>
      <c r="F28" s="1">
        <v>0.0</v>
      </c>
      <c r="G28" s="1">
        <v>2.26</v>
      </c>
      <c r="H28" s="1">
        <v>168.0</v>
      </c>
      <c r="I28" s="1">
        <v>74.28</v>
      </c>
      <c r="J28" s="1">
        <v>74.32</v>
      </c>
      <c r="K28" s="1" t="s">
        <v>44</v>
      </c>
      <c r="L28" s="1">
        <v>84.0</v>
      </c>
      <c r="M28" s="1">
        <v>84.0</v>
      </c>
    </row>
    <row r="29">
      <c r="A29" s="1" t="s">
        <v>41</v>
      </c>
      <c r="B29" s="1" t="s">
        <v>42</v>
      </c>
      <c r="C29" s="1">
        <v>125.81</v>
      </c>
      <c r="D29" s="1">
        <v>127.92</v>
      </c>
      <c r="E29" s="1">
        <v>2.11</v>
      </c>
      <c r="F29" s="1">
        <v>0.0</v>
      </c>
      <c r="G29" s="1">
        <v>2.11</v>
      </c>
      <c r="H29" s="1">
        <v>168.0</v>
      </c>
      <c r="I29" s="1">
        <v>79.7</v>
      </c>
      <c r="J29" s="1">
        <v>79.74</v>
      </c>
      <c r="K29" s="1" t="s">
        <v>44</v>
      </c>
      <c r="L29" s="1">
        <v>84.0</v>
      </c>
      <c r="M29" s="1">
        <v>84.0</v>
      </c>
    </row>
    <row r="30">
      <c r="A30" s="1" t="s">
        <v>41</v>
      </c>
      <c r="B30" s="1" t="s">
        <v>42</v>
      </c>
      <c r="C30" s="1">
        <v>128.31</v>
      </c>
      <c r="D30" s="1">
        <v>130.46</v>
      </c>
      <c r="E30" s="1">
        <v>2.15</v>
      </c>
      <c r="F30" s="1">
        <v>0.0</v>
      </c>
      <c r="G30" s="1">
        <v>2.15</v>
      </c>
      <c r="H30" s="1">
        <v>168.0</v>
      </c>
      <c r="I30" s="1">
        <v>78.04</v>
      </c>
      <c r="J30" s="1">
        <v>78.08</v>
      </c>
      <c r="K30" s="1" t="s">
        <v>44</v>
      </c>
      <c r="L30" s="1">
        <v>84.0</v>
      </c>
      <c r="M30" s="1">
        <v>84.0</v>
      </c>
    </row>
    <row r="31">
      <c r="A31" s="1" t="s">
        <v>41</v>
      </c>
      <c r="B31" s="1" t="s">
        <v>42</v>
      </c>
      <c r="C31" s="1">
        <v>130.64</v>
      </c>
      <c r="D31" s="1">
        <v>132.7</v>
      </c>
      <c r="E31" s="1">
        <v>2.06</v>
      </c>
      <c r="F31" s="1">
        <v>0.0</v>
      </c>
      <c r="G31" s="1">
        <v>2.06</v>
      </c>
      <c r="H31" s="1">
        <v>168.0</v>
      </c>
      <c r="I31" s="1">
        <v>81.63</v>
      </c>
      <c r="J31" s="1">
        <v>81.67</v>
      </c>
      <c r="K31" s="1" t="s">
        <v>44</v>
      </c>
      <c r="L31" s="1">
        <v>84.0</v>
      </c>
      <c r="M31" s="1">
        <v>84.0</v>
      </c>
    </row>
    <row r="32">
      <c r="A32" s="1" t="s">
        <v>41</v>
      </c>
      <c r="B32" s="1" t="s">
        <v>42</v>
      </c>
      <c r="C32" s="1">
        <v>132.87</v>
      </c>
      <c r="D32" s="1">
        <v>135.59</v>
      </c>
      <c r="E32" s="1">
        <v>2.72</v>
      </c>
      <c r="F32" s="1">
        <v>0.0</v>
      </c>
      <c r="G32" s="1">
        <v>2.71</v>
      </c>
      <c r="H32" s="1">
        <v>168.0</v>
      </c>
      <c r="I32" s="1">
        <v>61.87</v>
      </c>
      <c r="J32" s="1">
        <v>61.9</v>
      </c>
      <c r="K32" s="1" t="s">
        <v>44</v>
      </c>
      <c r="L32" s="1">
        <v>84.0</v>
      </c>
      <c r="M32" s="1">
        <v>84.0</v>
      </c>
    </row>
    <row r="33">
      <c r="A33" s="1" t="s">
        <v>41</v>
      </c>
      <c r="B33" s="1" t="s">
        <v>42</v>
      </c>
      <c r="C33" s="1">
        <v>135.69</v>
      </c>
      <c r="D33" s="1">
        <v>138.14</v>
      </c>
      <c r="E33" s="1">
        <v>2.46</v>
      </c>
      <c r="F33" s="1">
        <v>0.0</v>
      </c>
      <c r="G33" s="1">
        <v>2.46</v>
      </c>
      <c r="H33" s="1">
        <v>168.0</v>
      </c>
      <c r="I33" s="1">
        <v>68.38</v>
      </c>
      <c r="J33" s="1">
        <v>68.41</v>
      </c>
      <c r="K33" s="1" t="s">
        <v>44</v>
      </c>
      <c r="L33" s="1">
        <v>84.0</v>
      </c>
      <c r="M33" s="1">
        <v>84.0</v>
      </c>
    </row>
    <row r="34">
      <c r="A34" s="1" t="s">
        <v>41</v>
      </c>
      <c r="B34" s="1" t="s">
        <v>42</v>
      </c>
      <c r="C34" s="1">
        <v>138.32</v>
      </c>
      <c r="D34" s="1">
        <v>146.9</v>
      </c>
      <c r="E34" s="1">
        <v>8.58</v>
      </c>
      <c r="F34" s="1">
        <v>0.0</v>
      </c>
      <c r="G34" s="1">
        <v>8.58</v>
      </c>
      <c r="H34" s="1">
        <v>160.0</v>
      </c>
      <c r="I34" s="1">
        <v>18.66</v>
      </c>
      <c r="J34" s="1">
        <v>18.66</v>
      </c>
      <c r="K34" s="1" t="s">
        <v>43</v>
      </c>
      <c r="L34" s="1">
        <v>-160.0</v>
      </c>
      <c r="M34" s="1">
        <v>0.0</v>
      </c>
    </row>
    <row r="35">
      <c r="A35" s="1" t="s">
        <v>41</v>
      </c>
      <c r="B35" s="1" t="s">
        <v>42</v>
      </c>
      <c r="C35" s="1">
        <v>146.9</v>
      </c>
      <c r="D35" s="1">
        <v>155.91</v>
      </c>
      <c r="E35" s="1">
        <v>9.01</v>
      </c>
      <c r="F35" s="1">
        <v>0.0</v>
      </c>
      <c r="G35" s="1">
        <v>9.01</v>
      </c>
      <c r="H35" s="1">
        <v>160.0</v>
      </c>
      <c r="I35" s="1">
        <v>17.75</v>
      </c>
      <c r="J35" s="1">
        <v>17.75</v>
      </c>
      <c r="K35" s="1" t="s">
        <v>43</v>
      </c>
      <c r="L35" s="1">
        <v>-160.0</v>
      </c>
      <c r="M35" s="1">
        <v>0.0</v>
      </c>
    </row>
    <row r="36">
      <c r="A36" s="1" t="s">
        <v>41</v>
      </c>
      <c r="B36" s="1" t="s">
        <v>42</v>
      </c>
      <c r="C36" s="1">
        <v>155.96</v>
      </c>
      <c r="D36" s="1">
        <v>164.22</v>
      </c>
      <c r="E36" s="1">
        <v>8.27</v>
      </c>
      <c r="F36" s="1">
        <v>0.0</v>
      </c>
      <c r="G36" s="1">
        <v>8.27</v>
      </c>
      <c r="H36" s="1">
        <v>160.0</v>
      </c>
      <c r="I36" s="1">
        <v>19.35</v>
      </c>
      <c r="J36" s="1">
        <v>19.35</v>
      </c>
      <c r="K36" s="1" t="s">
        <v>43</v>
      </c>
      <c r="L36" s="1">
        <v>-160.0</v>
      </c>
      <c r="M36" s="1">
        <v>0.0</v>
      </c>
    </row>
    <row r="37">
      <c r="A37" s="1" t="s">
        <v>41</v>
      </c>
      <c r="B37" s="1" t="s">
        <v>42</v>
      </c>
      <c r="C37" s="1">
        <v>164.33</v>
      </c>
      <c r="D37" s="1">
        <v>170.05</v>
      </c>
      <c r="E37" s="1">
        <v>5.72</v>
      </c>
      <c r="F37" s="1">
        <v>0.0</v>
      </c>
      <c r="G37" s="1">
        <v>5.72</v>
      </c>
      <c r="H37" s="1">
        <v>160.0</v>
      </c>
      <c r="I37" s="1">
        <v>27.98</v>
      </c>
      <c r="J37" s="1">
        <v>27.98</v>
      </c>
      <c r="K37" s="1" t="s">
        <v>43</v>
      </c>
      <c r="L37" s="1">
        <v>-160.0</v>
      </c>
      <c r="M37" s="1">
        <v>0.0</v>
      </c>
    </row>
    <row r="38">
      <c r="A38" s="1" t="s">
        <v>41</v>
      </c>
      <c r="B38" s="1" t="s">
        <v>42</v>
      </c>
      <c r="C38" s="1">
        <v>170.3</v>
      </c>
      <c r="D38" s="1">
        <v>178.92</v>
      </c>
      <c r="E38" s="1">
        <v>8.62</v>
      </c>
      <c r="F38" s="1">
        <v>0.0</v>
      </c>
      <c r="G38" s="1">
        <v>8.62</v>
      </c>
      <c r="H38" s="1">
        <v>160.0</v>
      </c>
      <c r="I38" s="1">
        <v>18.57</v>
      </c>
      <c r="J38" s="1">
        <v>18.57</v>
      </c>
      <c r="K38" s="1" t="s">
        <v>43</v>
      </c>
      <c r="L38" s="1">
        <v>-160.0</v>
      </c>
      <c r="M38" s="1">
        <v>0.0</v>
      </c>
    </row>
    <row r="39">
      <c r="A39" s="1" t="s">
        <v>41</v>
      </c>
      <c r="B39" s="1" t="s">
        <v>42</v>
      </c>
      <c r="C39" s="1">
        <v>178.97</v>
      </c>
      <c r="D39" s="1">
        <v>187.97</v>
      </c>
      <c r="E39" s="1">
        <v>9.0</v>
      </c>
      <c r="F39" s="1">
        <v>0.0</v>
      </c>
      <c r="G39" s="1">
        <v>9.0</v>
      </c>
      <c r="H39" s="1">
        <v>160.0</v>
      </c>
      <c r="I39" s="1">
        <v>17.77</v>
      </c>
      <c r="J39" s="1">
        <v>17.77</v>
      </c>
      <c r="K39" s="1" t="s">
        <v>43</v>
      </c>
      <c r="L39" s="1">
        <v>-160.0</v>
      </c>
      <c r="M39" s="1">
        <v>0.0</v>
      </c>
    </row>
    <row r="40">
      <c r="A40" s="1" t="s">
        <v>41</v>
      </c>
      <c r="B40" s="1" t="s">
        <v>42</v>
      </c>
      <c r="C40" s="1">
        <v>188.0</v>
      </c>
      <c r="D40" s="1">
        <v>190.79</v>
      </c>
      <c r="E40" s="1">
        <v>2.79</v>
      </c>
      <c r="F40" s="1">
        <v>0.0</v>
      </c>
      <c r="G40" s="1">
        <v>2.79</v>
      </c>
      <c r="H40" s="1">
        <v>168.0</v>
      </c>
      <c r="I40" s="1">
        <v>60.22</v>
      </c>
      <c r="J40" s="1">
        <v>60.24</v>
      </c>
      <c r="K40" s="1" t="s">
        <v>44</v>
      </c>
      <c r="L40" s="1">
        <v>84.0</v>
      </c>
      <c r="M40" s="1">
        <v>84.0</v>
      </c>
    </row>
    <row r="41">
      <c r="A41" s="1" t="s">
        <v>41</v>
      </c>
      <c r="B41" s="1" t="s">
        <v>42</v>
      </c>
      <c r="C41" s="1">
        <v>191.33</v>
      </c>
      <c r="D41" s="1">
        <v>193.72</v>
      </c>
      <c r="E41" s="1">
        <v>2.39</v>
      </c>
      <c r="F41" s="1">
        <v>0.0</v>
      </c>
      <c r="G41" s="1">
        <v>2.39</v>
      </c>
      <c r="H41" s="1">
        <v>168.0</v>
      </c>
      <c r="I41" s="1">
        <v>70.15</v>
      </c>
      <c r="J41" s="1">
        <v>70.19</v>
      </c>
      <c r="K41" s="1" t="s">
        <v>44</v>
      </c>
      <c r="L41" s="1">
        <v>84.0</v>
      </c>
      <c r="M41" s="1">
        <v>84.0</v>
      </c>
    </row>
    <row r="42">
      <c r="A42" s="1" t="s">
        <v>41</v>
      </c>
      <c r="B42" s="1" t="s">
        <v>42</v>
      </c>
      <c r="C42" s="1">
        <v>193.89</v>
      </c>
      <c r="D42" s="1">
        <v>196.0</v>
      </c>
      <c r="E42" s="1">
        <v>2.11</v>
      </c>
      <c r="F42" s="1">
        <v>0.0</v>
      </c>
      <c r="G42" s="1">
        <v>2.11</v>
      </c>
      <c r="H42" s="1">
        <v>168.0</v>
      </c>
      <c r="I42" s="1">
        <v>79.55</v>
      </c>
      <c r="J42" s="1">
        <v>79.6</v>
      </c>
      <c r="K42" s="1" t="s">
        <v>44</v>
      </c>
      <c r="L42" s="1">
        <v>84.0</v>
      </c>
      <c r="M42" s="1">
        <v>84.0</v>
      </c>
    </row>
    <row r="43">
      <c r="A43" s="1" t="s">
        <v>41</v>
      </c>
      <c r="B43" s="1" t="s">
        <v>42</v>
      </c>
      <c r="C43" s="1">
        <v>196.23</v>
      </c>
      <c r="D43" s="1">
        <v>198.61</v>
      </c>
      <c r="E43" s="1">
        <v>2.37</v>
      </c>
      <c r="F43" s="1">
        <v>0.0</v>
      </c>
      <c r="G43" s="1">
        <v>2.37</v>
      </c>
      <c r="H43" s="1">
        <v>168.0</v>
      </c>
      <c r="I43" s="1">
        <v>70.76</v>
      </c>
      <c r="J43" s="1">
        <v>70.8</v>
      </c>
      <c r="K43" s="1" t="s">
        <v>44</v>
      </c>
      <c r="L43" s="1">
        <v>84.0</v>
      </c>
      <c r="M43" s="1">
        <v>84.0</v>
      </c>
    </row>
    <row r="44">
      <c r="A44" s="1" t="s">
        <v>41</v>
      </c>
      <c r="B44" s="1" t="s">
        <v>42</v>
      </c>
      <c r="C44" s="1">
        <v>198.95</v>
      </c>
      <c r="D44" s="1">
        <v>201.14</v>
      </c>
      <c r="E44" s="1">
        <v>2.19</v>
      </c>
      <c r="F44" s="1">
        <v>0.0</v>
      </c>
      <c r="G44" s="1">
        <v>2.19</v>
      </c>
      <c r="H44" s="1">
        <v>168.0</v>
      </c>
      <c r="I44" s="1">
        <v>76.67</v>
      </c>
      <c r="J44" s="1">
        <v>76.71</v>
      </c>
      <c r="K44" s="1" t="s">
        <v>44</v>
      </c>
      <c r="L44" s="1">
        <v>84.0</v>
      </c>
      <c r="M44" s="1">
        <v>84.0</v>
      </c>
    </row>
    <row r="45">
      <c r="A45" s="1" t="s">
        <v>41</v>
      </c>
      <c r="B45" s="1" t="s">
        <v>42</v>
      </c>
      <c r="C45" s="1">
        <v>201.68</v>
      </c>
      <c r="D45" s="1">
        <v>203.41</v>
      </c>
      <c r="E45" s="1">
        <v>1.73</v>
      </c>
      <c r="F45" s="1">
        <v>0.0</v>
      </c>
      <c r="G45" s="1">
        <v>1.73</v>
      </c>
      <c r="H45" s="1">
        <v>168.0</v>
      </c>
      <c r="I45" s="1">
        <v>97.27</v>
      </c>
      <c r="J45" s="1">
        <v>97.33</v>
      </c>
      <c r="K45" s="1" t="s">
        <v>44</v>
      </c>
      <c r="L45" s="1">
        <v>84.0</v>
      </c>
      <c r="M45" s="1">
        <v>84.0</v>
      </c>
    </row>
    <row r="46">
      <c r="A46" s="1" t="s">
        <v>41</v>
      </c>
      <c r="B46" s="1" t="s">
        <v>42</v>
      </c>
      <c r="C46" s="1">
        <v>203.59</v>
      </c>
      <c r="D46" s="1">
        <v>206.41</v>
      </c>
      <c r="E46" s="1">
        <v>2.82</v>
      </c>
      <c r="F46" s="1">
        <v>0.0</v>
      </c>
      <c r="G46" s="1">
        <v>2.82</v>
      </c>
      <c r="H46" s="1">
        <v>168.0</v>
      </c>
      <c r="I46" s="1">
        <v>59.58</v>
      </c>
      <c r="J46" s="1">
        <v>59.61</v>
      </c>
      <c r="K46" s="1" t="s">
        <v>44</v>
      </c>
      <c r="L46" s="1">
        <v>84.0</v>
      </c>
      <c r="M46" s="1">
        <v>84.0</v>
      </c>
    </row>
    <row r="47">
      <c r="A47" s="1" t="s">
        <v>41</v>
      </c>
      <c r="B47" s="1" t="s">
        <v>42</v>
      </c>
      <c r="C47" s="1">
        <v>206.57</v>
      </c>
      <c r="D47" s="1">
        <v>208.91</v>
      </c>
      <c r="E47" s="1">
        <v>2.34</v>
      </c>
      <c r="F47" s="1">
        <v>0.0</v>
      </c>
      <c r="G47" s="1">
        <v>2.34</v>
      </c>
      <c r="H47" s="1">
        <v>168.0</v>
      </c>
      <c r="I47" s="1">
        <v>71.84</v>
      </c>
      <c r="J47" s="1">
        <v>71.88</v>
      </c>
      <c r="K47" s="1" t="s">
        <v>44</v>
      </c>
      <c r="L47" s="1">
        <v>84.0</v>
      </c>
      <c r="M47" s="1">
        <v>84.0</v>
      </c>
    </row>
    <row r="48">
      <c r="A48" s="1" t="s">
        <v>41</v>
      </c>
      <c r="B48" s="1" t="s">
        <v>42</v>
      </c>
      <c r="C48" s="1">
        <v>209.07</v>
      </c>
      <c r="D48" s="1">
        <v>211.22</v>
      </c>
      <c r="E48" s="1">
        <v>2.15</v>
      </c>
      <c r="F48" s="1">
        <v>0.0</v>
      </c>
      <c r="G48" s="1">
        <v>2.15</v>
      </c>
      <c r="H48" s="1">
        <v>168.0</v>
      </c>
      <c r="I48" s="1">
        <v>78.08</v>
      </c>
      <c r="J48" s="1">
        <v>78.13</v>
      </c>
      <c r="K48" s="1" t="s">
        <v>44</v>
      </c>
      <c r="L48" s="1">
        <v>84.0</v>
      </c>
      <c r="M48" s="1">
        <v>84.0</v>
      </c>
    </row>
    <row r="49">
      <c r="A49" s="1" t="s">
        <v>41</v>
      </c>
      <c r="B49" s="1" t="s">
        <v>42</v>
      </c>
      <c r="C49" s="1">
        <v>211.38</v>
      </c>
      <c r="D49" s="1">
        <v>214.13</v>
      </c>
      <c r="E49" s="1">
        <v>2.75</v>
      </c>
      <c r="F49" s="1">
        <v>0.0</v>
      </c>
      <c r="G49" s="1">
        <v>2.75</v>
      </c>
      <c r="H49" s="1">
        <v>168.0</v>
      </c>
      <c r="I49" s="1">
        <v>61.11</v>
      </c>
      <c r="J49" s="1">
        <v>61.13</v>
      </c>
      <c r="K49" s="1" t="s">
        <v>44</v>
      </c>
      <c r="L49" s="1">
        <v>84.0</v>
      </c>
      <c r="M49" s="1">
        <v>84.0</v>
      </c>
    </row>
    <row r="50">
      <c r="A50" s="1" t="s">
        <v>41</v>
      </c>
      <c r="B50" s="1" t="s">
        <v>42</v>
      </c>
      <c r="C50" s="1">
        <v>214.36</v>
      </c>
      <c r="D50" s="1">
        <v>220.68</v>
      </c>
      <c r="E50" s="1">
        <v>6.32</v>
      </c>
      <c r="F50" s="1">
        <v>0.0</v>
      </c>
      <c r="G50" s="1">
        <v>6.32</v>
      </c>
      <c r="H50" s="1">
        <v>160.0</v>
      </c>
      <c r="I50" s="1">
        <v>25.3</v>
      </c>
      <c r="J50" s="1">
        <v>25.3</v>
      </c>
      <c r="K50" s="1" t="s">
        <v>43</v>
      </c>
      <c r="L50" s="1">
        <v>-160.0</v>
      </c>
      <c r="M50" s="1">
        <v>0.0</v>
      </c>
    </row>
    <row r="51">
      <c r="A51" s="1" t="s">
        <v>41</v>
      </c>
      <c r="B51" s="1" t="s">
        <v>42</v>
      </c>
      <c r="C51" s="1">
        <v>220.72</v>
      </c>
      <c r="D51" s="1">
        <v>227.67</v>
      </c>
      <c r="E51" s="1">
        <v>6.95</v>
      </c>
      <c r="F51" s="1">
        <v>0.0</v>
      </c>
      <c r="G51" s="1">
        <v>6.95</v>
      </c>
      <c r="H51" s="1">
        <v>160.0</v>
      </c>
      <c r="I51" s="1">
        <v>23.02</v>
      </c>
      <c r="J51" s="1">
        <v>23.02</v>
      </c>
      <c r="K51" s="1" t="s">
        <v>43</v>
      </c>
      <c r="L51" s="1">
        <v>-160.0</v>
      </c>
      <c r="M51" s="1">
        <v>0.0</v>
      </c>
    </row>
    <row r="52">
      <c r="A52" s="1" t="s">
        <v>41</v>
      </c>
      <c r="B52" s="1" t="s">
        <v>42</v>
      </c>
      <c r="C52" s="1">
        <v>227.73</v>
      </c>
      <c r="D52" s="1">
        <v>234.61</v>
      </c>
      <c r="E52" s="1">
        <v>6.89</v>
      </c>
      <c r="F52" s="1">
        <v>0.0</v>
      </c>
      <c r="G52" s="1">
        <v>6.89</v>
      </c>
      <c r="H52" s="1">
        <v>160.0</v>
      </c>
      <c r="I52" s="1">
        <v>23.23</v>
      </c>
      <c r="J52" s="1">
        <v>23.23</v>
      </c>
      <c r="K52" s="1" t="s">
        <v>43</v>
      </c>
      <c r="L52" s="1">
        <v>-160.0</v>
      </c>
      <c r="M52" s="1">
        <v>0.0</v>
      </c>
    </row>
    <row r="53">
      <c r="A53" s="1" t="s">
        <v>41</v>
      </c>
      <c r="B53" s="1" t="s">
        <v>42</v>
      </c>
      <c r="C53" s="1">
        <v>234.63</v>
      </c>
      <c r="D53" s="1">
        <v>240.48</v>
      </c>
      <c r="E53" s="1">
        <v>5.85</v>
      </c>
      <c r="F53" s="1">
        <v>0.0</v>
      </c>
      <c r="G53" s="1">
        <v>5.85</v>
      </c>
      <c r="H53" s="1">
        <v>160.0</v>
      </c>
      <c r="I53" s="1">
        <v>27.37</v>
      </c>
      <c r="J53" s="1">
        <v>27.37</v>
      </c>
      <c r="K53" s="1" t="s">
        <v>43</v>
      </c>
      <c r="L53" s="1">
        <v>-160.0</v>
      </c>
      <c r="M53" s="1">
        <v>0.0</v>
      </c>
    </row>
    <row r="54">
      <c r="A54" s="1" t="s">
        <v>41</v>
      </c>
      <c r="B54" s="1" t="s">
        <v>42</v>
      </c>
      <c r="C54" s="1">
        <v>240.5</v>
      </c>
      <c r="D54" s="1">
        <v>247.87</v>
      </c>
      <c r="E54" s="1">
        <v>7.37</v>
      </c>
      <c r="F54" s="1">
        <v>0.0</v>
      </c>
      <c r="G54" s="1">
        <v>7.37</v>
      </c>
      <c r="H54" s="1">
        <v>160.0</v>
      </c>
      <c r="I54" s="1">
        <v>21.72</v>
      </c>
      <c r="J54" s="1">
        <v>21.72</v>
      </c>
      <c r="K54" s="1" t="s">
        <v>43</v>
      </c>
      <c r="L54" s="1">
        <v>-160.0</v>
      </c>
      <c r="M54" s="1">
        <v>0.0</v>
      </c>
    </row>
    <row r="55">
      <c r="A55" s="1" t="s">
        <v>41</v>
      </c>
      <c r="B55" s="1" t="s">
        <v>42</v>
      </c>
      <c r="C55" s="1">
        <v>248.01</v>
      </c>
      <c r="D55" s="1">
        <v>254.77</v>
      </c>
      <c r="E55" s="1">
        <v>6.75</v>
      </c>
      <c r="F55" s="1">
        <v>0.0</v>
      </c>
      <c r="G55" s="1">
        <v>6.75</v>
      </c>
      <c r="H55" s="1">
        <v>160.0</v>
      </c>
      <c r="I55" s="1">
        <v>23.69</v>
      </c>
      <c r="J55" s="1">
        <v>23.69</v>
      </c>
      <c r="K55" s="1" t="s">
        <v>43</v>
      </c>
      <c r="L55" s="1">
        <v>-160.0</v>
      </c>
      <c r="M55" s="1">
        <v>0.0</v>
      </c>
    </row>
    <row r="56">
      <c r="A56" s="1" t="s">
        <v>41</v>
      </c>
      <c r="B56" s="1" t="s">
        <v>42</v>
      </c>
      <c r="C56" s="1">
        <v>254.81</v>
      </c>
      <c r="D56" s="1">
        <v>257.43</v>
      </c>
      <c r="E56" s="1">
        <v>2.62</v>
      </c>
      <c r="F56" s="1">
        <v>0.0</v>
      </c>
      <c r="G56" s="1">
        <v>2.62</v>
      </c>
      <c r="H56" s="1">
        <v>168.0</v>
      </c>
      <c r="I56" s="1">
        <v>64.07</v>
      </c>
      <c r="J56" s="1">
        <v>64.1</v>
      </c>
      <c r="K56" s="1" t="s">
        <v>44</v>
      </c>
      <c r="L56" s="1">
        <v>84.0</v>
      </c>
      <c r="M56" s="1">
        <v>84.0</v>
      </c>
    </row>
    <row r="57">
      <c r="A57" s="1" t="s">
        <v>41</v>
      </c>
      <c r="B57" s="1" t="s">
        <v>42</v>
      </c>
      <c r="C57" s="1">
        <v>257.64</v>
      </c>
      <c r="D57" s="1">
        <v>259.49</v>
      </c>
      <c r="E57" s="1">
        <v>1.86</v>
      </c>
      <c r="F57" s="1">
        <v>0.0</v>
      </c>
      <c r="G57" s="1">
        <v>1.86</v>
      </c>
      <c r="H57" s="1">
        <v>168.0</v>
      </c>
      <c r="I57" s="1">
        <v>90.41</v>
      </c>
      <c r="J57" s="1">
        <v>90.47</v>
      </c>
      <c r="K57" s="1" t="s">
        <v>44</v>
      </c>
      <c r="L57" s="1">
        <v>84.0</v>
      </c>
      <c r="M57" s="1">
        <v>84.0</v>
      </c>
    </row>
    <row r="58">
      <c r="A58" s="1" t="s">
        <v>41</v>
      </c>
      <c r="B58" s="1" t="s">
        <v>42</v>
      </c>
      <c r="C58" s="1">
        <v>259.6</v>
      </c>
      <c r="D58" s="1">
        <v>261.58</v>
      </c>
      <c r="E58" s="1">
        <v>1.99</v>
      </c>
      <c r="F58" s="1">
        <v>0.0</v>
      </c>
      <c r="G58" s="1">
        <v>1.99</v>
      </c>
      <c r="H58" s="1">
        <v>168.0</v>
      </c>
      <c r="I58" s="1">
        <v>84.55</v>
      </c>
      <c r="J58" s="1">
        <v>84.61</v>
      </c>
      <c r="K58" s="1" t="s">
        <v>44</v>
      </c>
      <c r="L58" s="1">
        <v>84.0</v>
      </c>
      <c r="M58" s="1">
        <v>84.0</v>
      </c>
    </row>
    <row r="59">
      <c r="A59" s="1" t="s">
        <v>41</v>
      </c>
      <c r="B59" s="1" t="s">
        <v>42</v>
      </c>
      <c r="C59" s="1">
        <v>262.01</v>
      </c>
      <c r="D59" s="1">
        <v>264.43</v>
      </c>
      <c r="E59" s="1">
        <v>2.41</v>
      </c>
      <c r="F59" s="1">
        <v>0.0</v>
      </c>
      <c r="G59" s="1">
        <v>2.41</v>
      </c>
      <c r="H59" s="1">
        <v>168.0</v>
      </c>
      <c r="I59" s="1">
        <v>69.65</v>
      </c>
      <c r="J59" s="1">
        <v>69.68</v>
      </c>
      <c r="K59" s="1" t="s">
        <v>44</v>
      </c>
      <c r="L59" s="1">
        <v>84.0</v>
      </c>
      <c r="M59" s="1">
        <v>84.0</v>
      </c>
    </row>
    <row r="60">
      <c r="A60" s="1" t="s">
        <v>41</v>
      </c>
      <c r="B60" s="1" t="s">
        <v>42</v>
      </c>
      <c r="C60" s="1">
        <v>264.7</v>
      </c>
      <c r="D60" s="1">
        <v>266.84</v>
      </c>
      <c r="E60" s="1">
        <v>2.14</v>
      </c>
      <c r="F60" s="1">
        <v>0.0</v>
      </c>
      <c r="G60" s="1">
        <v>2.14</v>
      </c>
      <c r="H60" s="1">
        <v>168.0</v>
      </c>
      <c r="I60" s="1">
        <v>78.49</v>
      </c>
      <c r="J60" s="1">
        <v>78.53</v>
      </c>
      <c r="K60" s="1" t="s">
        <v>44</v>
      </c>
      <c r="L60" s="1">
        <v>84.0</v>
      </c>
      <c r="M60" s="1">
        <v>84.0</v>
      </c>
    </row>
    <row r="61">
      <c r="A61" s="1" t="s">
        <v>41</v>
      </c>
      <c r="B61" s="1" t="s">
        <v>42</v>
      </c>
      <c r="C61" s="1">
        <v>266.95</v>
      </c>
      <c r="D61" s="1">
        <v>269.93</v>
      </c>
      <c r="E61" s="1">
        <v>2.98</v>
      </c>
      <c r="F61" s="1">
        <v>0.0</v>
      </c>
      <c r="G61" s="1">
        <v>2.98</v>
      </c>
      <c r="H61" s="1">
        <v>168.0</v>
      </c>
      <c r="I61" s="1">
        <v>56.43</v>
      </c>
      <c r="J61" s="1">
        <v>56.45</v>
      </c>
      <c r="K61" s="1" t="s">
        <v>44</v>
      </c>
      <c r="L61" s="1">
        <v>84.0</v>
      </c>
      <c r="M61" s="1">
        <v>84.0</v>
      </c>
    </row>
    <row r="62">
      <c r="A62" s="1" t="s">
        <v>41</v>
      </c>
      <c r="B62" s="1" t="s">
        <v>42</v>
      </c>
      <c r="C62" s="1">
        <v>270.34</v>
      </c>
      <c r="D62" s="1">
        <v>273.46</v>
      </c>
      <c r="E62" s="1">
        <v>3.11</v>
      </c>
      <c r="F62" s="1">
        <v>0.0</v>
      </c>
      <c r="G62" s="1">
        <v>3.11</v>
      </c>
      <c r="H62" s="1">
        <v>168.0</v>
      </c>
      <c r="I62" s="1">
        <v>53.94</v>
      </c>
      <c r="J62" s="1">
        <v>53.96</v>
      </c>
      <c r="K62" s="1" t="s">
        <v>44</v>
      </c>
      <c r="L62" s="1">
        <v>84.0</v>
      </c>
      <c r="M62" s="1">
        <v>84.0</v>
      </c>
    </row>
    <row r="63">
      <c r="A63" s="1" t="s">
        <v>41</v>
      </c>
      <c r="B63" s="1" t="s">
        <v>42</v>
      </c>
      <c r="C63" s="1">
        <v>273.62</v>
      </c>
      <c r="D63" s="1">
        <v>276.88</v>
      </c>
      <c r="E63" s="1">
        <v>3.27</v>
      </c>
      <c r="F63" s="1">
        <v>0.0</v>
      </c>
      <c r="G63" s="1">
        <v>3.26</v>
      </c>
      <c r="H63" s="1">
        <v>168.0</v>
      </c>
      <c r="I63" s="1">
        <v>51.45</v>
      </c>
      <c r="J63" s="1">
        <v>51.47</v>
      </c>
      <c r="K63" s="1" t="s">
        <v>44</v>
      </c>
      <c r="L63" s="1">
        <v>84.0</v>
      </c>
      <c r="M63" s="1">
        <v>84.0</v>
      </c>
    </row>
    <row r="64">
      <c r="A64" s="1" t="s">
        <v>41</v>
      </c>
      <c r="B64" s="1" t="s">
        <v>42</v>
      </c>
      <c r="C64" s="1">
        <v>277.11</v>
      </c>
      <c r="D64" s="1">
        <v>279.92</v>
      </c>
      <c r="E64" s="1">
        <v>2.81</v>
      </c>
      <c r="F64" s="1">
        <v>0.0</v>
      </c>
      <c r="G64" s="1">
        <v>2.81</v>
      </c>
      <c r="H64" s="1">
        <v>168.0</v>
      </c>
      <c r="I64" s="1">
        <v>59.8</v>
      </c>
      <c r="J64" s="1">
        <v>59.83</v>
      </c>
      <c r="K64" s="1" t="s">
        <v>44</v>
      </c>
      <c r="L64" s="1">
        <v>84.0</v>
      </c>
      <c r="M64" s="1">
        <v>84.0</v>
      </c>
    </row>
    <row r="65">
      <c r="A65" s="1" t="s">
        <v>41</v>
      </c>
      <c r="B65" s="1" t="s">
        <v>42</v>
      </c>
      <c r="C65" s="1">
        <v>280.36</v>
      </c>
      <c r="D65" s="1">
        <v>283.61</v>
      </c>
      <c r="E65" s="1">
        <v>3.25</v>
      </c>
      <c r="F65" s="1">
        <v>0.0</v>
      </c>
      <c r="G65" s="1">
        <v>3.25</v>
      </c>
      <c r="H65" s="1">
        <v>168.0</v>
      </c>
      <c r="I65" s="1">
        <v>51.72</v>
      </c>
      <c r="J65" s="1">
        <v>51.74</v>
      </c>
      <c r="K65" s="1" t="s">
        <v>44</v>
      </c>
      <c r="L65" s="1">
        <v>84.0</v>
      </c>
      <c r="M65" s="1">
        <v>84.0</v>
      </c>
    </row>
    <row r="66">
      <c r="A66" s="1" t="s">
        <v>41</v>
      </c>
      <c r="B66" s="1" t="s">
        <v>42</v>
      </c>
      <c r="C66" s="1">
        <v>283.86</v>
      </c>
      <c r="D66" s="1">
        <v>291.67</v>
      </c>
      <c r="E66" s="1">
        <v>7.82</v>
      </c>
      <c r="F66" s="1">
        <v>0.0</v>
      </c>
      <c r="G66" s="1">
        <v>7.82</v>
      </c>
      <c r="H66" s="1">
        <v>160.0</v>
      </c>
      <c r="I66" s="1">
        <v>20.47</v>
      </c>
      <c r="J66" s="1">
        <v>20.47</v>
      </c>
      <c r="K66" s="1" t="s">
        <v>43</v>
      </c>
      <c r="L66" s="1">
        <v>-160.0</v>
      </c>
      <c r="M66" s="1">
        <v>0.0</v>
      </c>
    </row>
    <row r="67">
      <c r="A67" s="1" t="s">
        <v>41</v>
      </c>
      <c r="B67" s="1" t="s">
        <v>42</v>
      </c>
      <c r="C67" s="1">
        <v>291.7</v>
      </c>
      <c r="D67" s="1">
        <v>298.54</v>
      </c>
      <c r="E67" s="1">
        <v>6.84</v>
      </c>
      <c r="F67" s="1">
        <v>0.0</v>
      </c>
      <c r="G67" s="1">
        <v>6.84</v>
      </c>
      <c r="H67" s="1">
        <v>160.0</v>
      </c>
      <c r="I67" s="1">
        <v>23.4</v>
      </c>
      <c r="J67" s="1">
        <v>23.4</v>
      </c>
      <c r="K67" s="1" t="s">
        <v>43</v>
      </c>
      <c r="L67" s="1">
        <v>-160.0</v>
      </c>
      <c r="M67" s="1">
        <v>0.0</v>
      </c>
    </row>
    <row r="68">
      <c r="A68" s="1" t="s">
        <v>41</v>
      </c>
      <c r="B68" s="1" t="s">
        <v>42</v>
      </c>
      <c r="C68" s="1">
        <v>298.75</v>
      </c>
      <c r="D68" s="1">
        <v>303.51</v>
      </c>
      <c r="E68" s="1">
        <v>4.76</v>
      </c>
      <c r="F68" s="1">
        <v>0.0</v>
      </c>
      <c r="G68" s="1">
        <v>4.76</v>
      </c>
      <c r="H68" s="1">
        <v>160.0</v>
      </c>
      <c r="I68" s="1">
        <v>33.65</v>
      </c>
      <c r="J68" s="1">
        <v>33.65</v>
      </c>
      <c r="K68" s="1" t="s">
        <v>43</v>
      </c>
      <c r="L68" s="1">
        <v>-160.0</v>
      </c>
      <c r="M68" s="1">
        <v>0.0</v>
      </c>
    </row>
    <row r="69">
      <c r="A69" s="1" t="s">
        <v>41</v>
      </c>
      <c r="B69" s="1" t="s">
        <v>42</v>
      </c>
      <c r="C69" s="1">
        <v>303.54</v>
      </c>
      <c r="D69" s="1">
        <v>312.1</v>
      </c>
      <c r="E69" s="1">
        <v>8.56</v>
      </c>
      <c r="F69" s="1">
        <v>0.0</v>
      </c>
      <c r="G69" s="1">
        <v>8.56</v>
      </c>
      <c r="H69" s="1">
        <v>160.0</v>
      </c>
      <c r="I69" s="1">
        <v>18.69</v>
      </c>
      <c r="J69" s="1">
        <v>18.69</v>
      </c>
      <c r="K69" s="1" t="s">
        <v>43</v>
      </c>
      <c r="L69" s="1">
        <v>-160.0</v>
      </c>
      <c r="M69" s="1">
        <v>0.0</v>
      </c>
    </row>
    <row r="70">
      <c r="A70" s="1" t="s">
        <v>41</v>
      </c>
      <c r="B70" s="1" t="s">
        <v>42</v>
      </c>
      <c r="C70" s="1">
        <v>312.15</v>
      </c>
      <c r="D70" s="1">
        <v>319.54</v>
      </c>
      <c r="E70" s="1">
        <v>7.38</v>
      </c>
      <c r="F70" s="1">
        <v>0.0</v>
      </c>
      <c r="G70" s="1">
        <v>7.38</v>
      </c>
      <c r="H70" s="1">
        <v>160.0</v>
      </c>
      <c r="I70" s="1">
        <v>21.68</v>
      </c>
      <c r="J70" s="1">
        <v>21.68</v>
      </c>
      <c r="K70" s="1" t="s">
        <v>43</v>
      </c>
      <c r="L70" s="1">
        <v>-160.0</v>
      </c>
      <c r="M70" s="1">
        <v>0.0</v>
      </c>
    </row>
    <row r="71">
      <c r="A71" s="1" t="s">
        <v>41</v>
      </c>
      <c r="B71" s="1" t="s">
        <v>42</v>
      </c>
      <c r="C71" s="1">
        <v>319.61</v>
      </c>
      <c r="D71" s="1">
        <v>328.23</v>
      </c>
      <c r="E71" s="1">
        <v>8.61</v>
      </c>
      <c r="F71" s="1">
        <v>0.0</v>
      </c>
      <c r="G71" s="1">
        <v>8.61</v>
      </c>
      <c r="H71" s="1">
        <v>160.0</v>
      </c>
      <c r="I71" s="1">
        <v>18.58</v>
      </c>
      <c r="J71" s="1">
        <v>18.58</v>
      </c>
      <c r="K71" s="1" t="s">
        <v>43</v>
      </c>
      <c r="L71" s="1">
        <v>-160.0</v>
      </c>
      <c r="M71" s="1">
        <v>0.0</v>
      </c>
    </row>
    <row r="72">
      <c r="A72" s="1" t="s">
        <v>41</v>
      </c>
      <c r="B72" s="1" t="s">
        <v>42</v>
      </c>
      <c r="C72" s="1">
        <v>328.4</v>
      </c>
      <c r="D72" s="1">
        <v>330.92</v>
      </c>
      <c r="E72" s="1">
        <v>2.52</v>
      </c>
      <c r="F72" s="1">
        <v>0.0</v>
      </c>
      <c r="G72" s="1">
        <v>2.52</v>
      </c>
      <c r="H72" s="1">
        <v>168.0</v>
      </c>
      <c r="I72" s="1">
        <v>66.69</v>
      </c>
      <c r="J72" s="1">
        <v>66.72</v>
      </c>
      <c r="K72" s="1" t="s">
        <v>44</v>
      </c>
      <c r="L72" s="1">
        <v>84.0</v>
      </c>
      <c r="M72" s="1">
        <v>84.0</v>
      </c>
    </row>
    <row r="73">
      <c r="A73" s="1" t="s">
        <v>41</v>
      </c>
      <c r="B73" s="1" t="s">
        <v>42</v>
      </c>
      <c r="C73" s="1">
        <v>331.71</v>
      </c>
      <c r="D73" s="1">
        <v>334.45</v>
      </c>
      <c r="E73" s="1">
        <v>2.74</v>
      </c>
      <c r="F73" s="1">
        <v>0.0</v>
      </c>
      <c r="G73" s="1">
        <v>2.74</v>
      </c>
      <c r="H73" s="1">
        <v>168.0</v>
      </c>
      <c r="I73" s="1">
        <v>61.32</v>
      </c>
      <c r="J73" s="1">
        <v>61.35</v>
      </c>
      <c r="K73" s="1" t="s">
        <v>44</v>
      </c>
      <c r="L73" s="1">
        <v>84.0</v>
      </c>
      <c r="M73" s="1">
        <v>84.0</v>
      </c>
    </row>
    <row r="74">
      <c r="A74" s="1" t="s">
        <v>41</v>
      </c>
      <c r="B74" s="1" t="s">
        <v>42</v>
      </c>
      <c r="C74" s="1">
        <v>334.58</v>
      </c>
      <c r="D74" s="1">
        <v>336.99</v>
      </c>
      <c r="E74" s="1">
        <v>2.41</v>
      </c>
      <c r="F74" s="1">
        <v>0.0</v>
      </c>
      <c r="G74" s="1">
        <v>2.41</v>
      </c>
      <c r="H74" s="1">
        <v>168.0</v>
      </c>
      <c r="I74" s="1">
        <v>69.81</v>
      </c>
      <c r="J74" s="1">
        <v>69.85</v>
      </c>
      <c r="K74" s="1" t="s">
        <v>44</v>
      </c>
      <c r="L74" s="1">
        <v>84.0</v>
      </c>
      <c r="M74" s="1">
        <v>84.0</v>
      </c>
    </row>
    <row r="75">
      <c r="A75" s="1" t="s">
        <v>41</v>
      </c>
      <c r="B75" s="1" t="s">
        <v>42</v>
      </c>
      <c r="C75" s="1">
        <v>337.49</v>
      </c>
      <c r="D75" s="1">
        <v>340.1</v>
      </c>
      <c r="E75" s="1">
        <v>2.62</v>
      </c>
      <c r="F75" s="1">
        <v>0.0</v>
      </c>
      <c r="G75" s="1">
        <v>2.61</v>
      </c>
      <c r="H75" s="1">
        <v>168.0</v>
      </c>
      <c r="I75" s="1">
        <v>64.24</v>
      </c>
      <c r="J75" s="1">
        <v>64.27</v>
      </c>
      <c r="K75" s="1" t="s">
        <v>44</v>
      </c>
      <c r="L75" s="1">
        <v>84.0</v>
      </c>
      <c r="M75" s="1">
        <v>84.0</v>
      </c>
    </row>
    <row r="76">
      <c r="A76" s="1" t="s">
        <v>41</v>
      </c>
      <c r="B76" s="1" t="s">
        <v>42</v>
      </c>
      <c r="C76" s="1">
        <v>340.29</v>
      </c>
      <c r="D76" s="1">
        <v>342.97</v>
      </c>
      <c r="E76" s="1">
        <v>2.68</v>
      </c>
      <c r="F76" s="1">
        <v>0.0</v>
      </c>
      <c r="G76" s="1">
        <v>2.68</v>
      </c>
      <c r="H76" s="1">
        <v>168.0</v>
      </c>
      <c r="I76" s="1">
        <v>62.73</v>
      </c>
      <c r="J76" s="1">
        <v>62.76</v>
      </c>
      <c r="K76" s="1" t="s">
        <v>44</v>
      </c>
      <c r="L76" s="1">
        <v>84.0</v>
      </c>
      <c r="M76" s="1">
        <v>84.0</v>
      </c>
    </row>
    <row r="77">
      <c r="A77" s="1" t="s">
        <v>41</v>
      </c>
      <c r="B77" s="1" t="s">
        <v>42</v>
      </c>
      <c r="C77" s="1">
        <v>343.21</v>
      </c>
      <c r="D77" s="1">
        <v>345.69</v>
      </c>
      <c r="E77" s="1">
        <v>2.48</v>
      </c>
      <c r="F77" s="1">
        <v>0.0</v>
      </c>
      <c r="G77" s="1">
        <v>2.48</v>
      </c>
      <c r="H77" s="1">
        <v>168.0</v>
      </c>
      <c r="I77" s="1">
        <v>67.8</v>
      </c>
      <c r="J77" s="1">
        <v>67.83</v>
      </c>
      <c r="K77" s="1" t="s">
        <v>44</v>
      </c>
      <c r="L77" s="1">
        <v>84.0</v>
      </c>
      <c r="M77" s="1">
        <v>84.0</v>
      </c>
    </row>
    <row r="78">
      <c r="A78" s="1" t="s">
        <v>41</v>
      </c>
      <c r="B78" s="1" t="s">
        <v>42</v>
      </c>
      <c r="C78" s="1">
        <v>345.88</v>
      </c>
      <c r="D78" s="1">
        <v>348.49</v>
      </c>
      <c r="E78" s="1">
        <v>2.61</v>
      </c>
      <c r="F78" s="1">
        <v>0.0</v>
      </c>
      <c r="G78" s="1">
        <v>2.61</v>
      </c>
      <c r="H78" s="1">
        <v>168.0</v>
      </c>
      <c r="I78" s="1">
        <v>64.46</v>
      </c>
      <c r="J78" s="1">
        <v>64.49</v>
      </c>
      <c r="K78" s="1" t="s">
        <v>44</v>
      </c>
      <c r="L78" s="1">
        <v>84.0</v>
      </c>
      <c r="M78" s="1">
        <v>84.0</v>
      </c>
    </row>
    <row r="79">
      <c r="A79" s="1" t="s">
        <v>41</v>
      </c>
      <c r="B79" s="1" t="s">
        <v>42</v>
      </c>
      <c r="C79" s="1">
        <v>348.67</v>
      </c>
      <c r="D79" s="1">
        <v>351.1</v>
      </c>
      <c r="E79" s="1">
        <v>2.42</v>
      </c>
      <c r="F79" s="1">
        <v>0.0</v>
      </c>
      <c r="G79" s="1">
        <v>2.42</v>
      </c>
      <c r="H79" s="1">
        <v>168.0</v>
      </c>
      <c r="I79" s="1">
        <v>69.36</v>
      </c>
      <c r="J79" s="1">
        <v>69.4</v>
      </c>
      <c r="K79" s="1" t="s">
        <v>44</v>
      </c>
      <c r="L79" s="1">
        <v>84.0</v>
      </c>
      <c r="M79" s="1">
        <v>84.0</v>
      </c>
    </row>
    <row r="80">
      <c r="A80" s="1" t="s">
        <v>41</v>
      </c>
      <c r="B80" s="1" t="s">
        <v>42</v>
      </c>
      <c r="C80" s="1">
        <v>351.2</v>
      </c>
      <c r="D80" s="1">
        <v>353.72</v>
      </c>
      <c r="E80" s="1">
        <v>2.53</v>
      </c>
      <c r="F80" s="1">
        <v>0.0</v>
      </c>
      <c r="G80" s="1">
        <v>2.52</v>
      </c>
      <c r="H80" s="1">
        <v>168.0</v>
      </c>
      <c r="I80" s="1">
        <v>66.52</v>
      </c>
      <c r="J80" s="1">
        <v>66.55</v>
      </c>
      <c r="K80" s="1" t="s">
        <v>44</v>
      </c>
      <c r="L80" s="1">
        <v>84.0</v>
      </c>
      <c r="M80" s="1">
        <v>84.0</v>
      </c>
    </row>
    <row r="81">
      <c r="A81" s="1" t="s">
        <v>41</v>
      </c>
      <c r="B81" s="1" t="s">
        <v>42</v>
      </c>
      <c r="C81" s="1">
        <v>353.92</v>
      </c>
      <c r="D81" s="1">
        <v>356.41</v>
      </c>
      <c r="E81" s="1">
        <v>2.49</v>
      </c>
      <c r="F81" s="1">
        <v>0.0</v>
      </c>
      <c r="G81" s="1">
        <v>2.49</v>
      </c>
      <c r="H81" s="1">
        <v>168.0</v>
      </c>
      <c r="I81" s="1">
        <v>67.4</v>
      </c>
      <c r="J81" s="1">
        <v>67.43</v>
      </c>
      <c r="K81" s="1" t="s">
        <v>44</v>
      </c>
      <c r="L81" s="1">
        <v>84.0</v>
      </c>
      <c r="M81" s="1">
        <v>84.0</v>
      </c>
    </row>
    <row r="82">
      <c r="A82" s="1" t="s">
        <v>41</v>
      </c>
      <c r="B82" s="1" t="s">
        <v>42</v>
      </c>
      <c r="C82" s="1">
        <v>356.58</v>
      </c>
      <c r="D82" s="1">
        <v>362.81</v>
      </c>
      <c r="E82" s="1">
        <v>6.22</v>
      </c>
      <c r="F82" s="1">
        <v>0.0</v>
      </c>
      <c r="G82" s="1">
        <v>6.22</v>
      </c>
      <c r="H82" s="1">
        <v>160.0</v>
      </c>
      <c r="I82" s="1">
        <v>25.71</v>
      </c>
      <c r="J82" s="1">
        <v>25.71</v>
      </c>
      <c r="K82" s="1" t="s">
        <v>43</v>
      </c>
      <c r="L82" s="1">
        <v>-160.0</v>
      </c>
      <c r="M82" s="1">
        <v>0.0</v>
      </c>
    </row>
    <row r="83">
      <c r="A83" s="1" t="s">
        <v>41</v>
      </c>
      <c r="B83" s="1" t="s">
        <v>42</v>
      </c>
      <c r="C83" s="1">
        <v>362.84</v>
      </c>
      <c r="D83" s="1">
        <v>369.81</v>
      </c>
      <c r="E83" s="1">
        <v>6.97</v>
      </c>
      <c r="F83" s="1">
        <v>0.0</v>
      </c>
      <c r="G83" s="1">
        <v>6.97</v>
      </c>
      <c r="H83" s="1">
        <v>160.0</v>
      </c>
      <c r="I83" s="1">
        <v>22.96</v>
      </c>
      <c r="J83" s="1">
        <v>22.96</v>
      </c>
      <c r="K83" s="1" t="s">
        <v>43</v>
      </c>
      <c r="L83" s="1">
        <v>-160.0</v>
      </c>
      <c r="M83" s="1">
        <v>0.0</v>
      </c>
    </row>
    <row r="84">
      <c r="A84" s="1" t="s">
        <v>41</v>
      </c>
      <c r="B84" s="1" t="s">
        <v>42</v>
      </c>
      <c r="C84" s="1">
        <v>369.84</v>
      </c>
      <c r="D84" s="1">
        <v>377.44</v>
      </c>
      <c r="E84" s="1">
        <v>7.61</v>
      </c>
      <c r="F84" s="1">
        <v>0.0</v>
      </c>
      <c r="G84" s="1">
        <v>7.61</v>
      </c>
      <c r="H84" s="1">
        <v>160.0</v>
      </c>
      <c r="I84" s="1">
        <v>21.03</v>
      </c>
      <c r="J84" s="1">
        <v>21.03</v>
      </c>
      <c r="K84" s="1" t="s">
        <v>43</v>
      </c>
      <c r="L84" s="1">
        <v>-160.0</v>
      </c>
      <c r="M84" s="1">
        <v>0.0</v>
      </c>
    </row>
    <row r="85">
      <c r="A85" s="1" t="s">
        <v>41</v>
      </c>
      <c r="B85" s="1" t="s">
        <v>42</v>
      </c>
      <c r="C85" s="1">
        <v>377.54</v>
      </c>
      <c r="D85" s="1">
        <v>385.2</v>
      </c>
      <c r="E85" s="1">
        <v>7.66</v>
      </c>
      <c r="F85" s="1">
        <v>0.0</v>
      </c>
      <c r="G85" s="1">
        <v>7.66</v>
      </c>
      <c r="H85" s="1">
        <v>160.0</v>
      </c>
      <c r="I85" s="1">
        <v>20.9</v>
      </c>
      <c r="J85" s="1">
        <v>20.9</v>
      </c>
      <c r="K85" s="1" t="s">
        <v>43</v>
      </c>
      <c r="L85" s="1">
        <v>-160.0</v>
      </c>
      <c r="M85" s="1">
        <v>0.0</v>
      </c>
    </row>
    <row r="86">
      <c r="A86" s="1" t="s">
        <v>41</v>
      </c>
      <c r="B86" s="1" t="s">
        <v>42</v>
      </c>
      <c r="C86" s="1">
        <v>385.22</v>
      </c>
      <c r="D86" s="1">
        <v>393.22</v>
      </c>
      <c r="E86" s="1">
        <v>8.0</v>
      </c>
      <c r="F86" s="1">
        <v>0.0</v>
      </c>
      <c r="G86" s="1">
        <v>8.0</v>
      </c>
      <c r="H86" s="1">
        <v>160.0</v>
      </c>
      <c r="I86" s="1">
        <v>19.99</v>
      </c>
      <c r="J86" s="1">
        <v>19.99</v>
      </c>
      <c r="K86" s="1" t="s">
        <v>43</v>
      </c>
      <c r="L86" s="1">
        <v>-160.0</v>
      </c>
      <c r="M86" s="1">
        <v>0.0</v>
      </c>
    </row>
    <row r="87">
      <c r="A87" s="1" t="s">
        <v>41</v>
      </c>
      <c r="B87" s="1" t="s">
        <v>42</v>
      </c>
      <c r="C87" s="1">
        <v>393.23</v>
      </c>
      <c r="D87" s="1">
        <v>400.06</v>
      </c>
      <c r="E87" s="1">
        <v>6.83</v>
      </c>
      <c r="F87" s="1">
        <v>0.0</v>
      </c>
      <c r="G87" s="1">
        <v>6.83</v>
      </c>
      <c r="H87" s="1">
        <v>160.0</v>
      </c>
      <c r="I87" s="1">
        <v>23.42</v>
      </c>
      <c r="J87" s="1">
        <v>23.42</v>
      </c>
      <c r="K87" s="1" t="s">
        <v>43</v>
      </c>
      <c r="L87" s="1">
        <v>-160.0</v>
      </c>
      <c r="M87" s="1">
        <v>0.0</v>
      </c>
    </row>
    <row r="88">
      <c r="A88" s="1" t="s">
        <v>41</v>
      </c>
      <c r="B88" s="1" t="s">
        <v>42</v>
      </c>
      <c r="C88" s="1">
        <v>400.08</v>
      </c>
      <c r="D88" s="1">
        <v>402.23</v>
      </c>
      <c r="E88" s="1">
        <v>2.15</v>
      </c>
      <c r="F88" s="1">
        <v>0.0</v>
      </c>
      <c r="G88" s="1">
        <v>2.15</v>
      </c>
      <c r="H88" s="1">
        <v>168.0</v>
      </c>
      <c r="I88" s="1">
        <v>78.08</v>
      </c>
      <c r="J88" s="1">
        <v>78.13</v>
      </c>
      <c r="K88" s="1" t="s">
        <v>44</v>
      </c>
      <c r="L88" s="1">
        <v>84.0</v>
      </c>
      <c r="M88" s="1">
        <v>84.0</v>
      </c>
    </row>
    <row r="89">
      <c r="A89" s="1" t="s">
        <v>41</v>
      </c>
      <c r="B89" s="1" t="s">
        <v>42</v>
      </c>
      <c r="C89" s="1">
        <v>402.41</v>
      </c>
      <c r="D89" s="1">
        <v>405.25</v>
      </c>
      <c r="E89" s="1">
        <v>2.84</v>
      </c>
      <c r="F89" s="1">
        <v>0.0</v>
      </c>
      <c r="G89" s="1">
        <v>2.84</v>
      </c>
      <c r="H89" s="1">
        <v>168.0</v>
      </c>
      <c r="I89" s="1">
        <v>59.14</v>
      </c>
      <c r="J89" s="1">
        <v>59.17</v>
      </c>
      <c r="K89" s="1" t="s">
        <v>44</v>
      </c>
      <c r="L89" s="1">
        <v>84.0</v>
      </c>
      <c r="M89" s="1">
        <v>84.0</v>
      </c>
    </row>
    <row r="90">
      <c r="A90" s="1" t="s">
        <v>41</v>
      </c>
      <c r="B90" s="1" t="s">
        <v>42</v>
      </c>
      <c r="C90" s="1">
        <v>405.52</v>
      </c>
      <c r="D90" s="1">
        <v>408.08</v>
      </c>
      <c r="E90" s="1">
        <v>2.56</v>
      </c>
      <c r="F90" s="1">
        <v>0.0</v>
      </c>
      <c r="G90" s="1">
        <v>2.56</v>
      </c>
      <c r="H90" s="1">
        <v>168.0</v>
      </c>
      <c r="I90" s="1">
        <v>65.61</v>
      </c>
      <c r="J90" s="1">
        <v>65.65</v>
      </c>
      <c r="K90" s="1" t="s">
        <v>44</v>
      </c>
      <c r="L90" s="1">
        <v>84.0</v>
      </c>
      <c r="M90" s="1">
        <v>84.0</v>
      </c>
    </row>
    <row r="91">
      <c r="A91" s="1" t="s">
        <v>41</v>
      </c>
      <c r="B91" s="1" t="s">
        <v>42</v>
      </c>
      <c r="C91" s="1">
        <v>408.51</v>
      </c>
      <c r="D91" s="1">
        <v>410.43</v>
      </c>
      <c r="E91" s="1">
        <v>1.92</v>
      </c>
      <c r="F91" s="1">
        <v>0.0</v>
      </c>
      <c r="G91" s="1">
        <v>1.92</v>
      </c>
      <c r="H91" s="1">
        <v>168.0</v>
      </c>
      <c r="I91" s="1">
        <v>87.67</v>
      </c>
      <c r="J91" s="1">
        <v>87.72</v>
      </c>
      <c r="K91" s="1" t="s">
        <v>44</v>
      </c>
      <c r="L91" s="1">
        <v>84.0</v>
      </c>
      <c r="M91" s="1">
        <v>84.0</v>
      </c>
    </row>
    <row r="92">
      <c r="A92" s="1" t="s">
        <v>41</v>
      </c>
      <c r="B92" s="1" t="s">
        <v>42</v>
      </c>
      <c r="C92" s="1">
        <v>410.75</v>
      </c>
      <c r="D92" s="1">
        <v>412.68</v>
      </c>
      <c r="E92" s="1">
        <v>1.92</v>
      </c>
      <c r="F92" s="1">
        <v>0.0</v>
      </c>
      <c r="G92" s="1">
        <v>1.92</v>
      </c>
      <c r="H92" s="1">
        <v>168.0</v>
      </c>
      <c r="I92" s="1">
        <v>87.34</v>
      </c>
      <c r="J92" s="1">
        <v>87.39</v>
      </c>
      <c r="K92" s="1" t="s">
        <v>44</v>
      </c>
      <c r="L92" s="1">
        <v>84.0</v>
      </c>
      <c r="M92" s="1">
        <v>84.0</v>
      </c>
    </row>
    <row r="93">
      <c r="A93" s="1" t="s">
        <v>41</v>
      </c>
      <c r="B93" s="1" t="s">
        <v>42</v>
      </c>
      <c r="C93" s="1">
        <v>412.93</v>
      </c>
      <c r="D93" s="1">
        <v>415.57</v>
      </c>
      <c r="E93" s="1">
        <v>2.65</v>
      </c>
      <c r="F93" s="1">
        <v>0.0</v>
      </c>
      <c r="G93" s="1">
        <v>2.65</v>
      </c>
      <c r="H93" s="1">
        <v>168.0</v>
      </c>
      <c r="I93" s="1">
        <v>63.45</v>
      </c>
      <c r="J93" s="1">
        <v>63.48</v>
      </c>
      <c r="K93" s="1" t="s">
        <v>44</v>
      </c>
      <c r="L93" s="1">
        <v>84.0</v>
      </c>
      <c r="M93" s="1">
        <v>84.0</v>
      </c>
    </row>
    <row r="94">
      <c r="A94" s="1" t="s">
        <v>41</v>
      </c>
      <c r="B94" s="1" t="s">
        <v>42</v>
      </c>
      <c r="C94" s="1">
        <v>416.36</v>
      </c>
      <c r="D94" s="1">
        <v>418.45</v>
      </c>
      <c r="E94" s="1">
        <v>2.09</v>
      </c>
      <c r="F94" s="1">
        <v>0.0</v>
      </c>
      <c r="G94" s="1">
        <v>2.09</v>
      </c>
      <c r="H94" s="1">
        <v>168.0</v>
      </c>
      <c r="I94" s="1">
        <v>80.5</v>
      </c>
      <c r="J94" s="1">
        <v>80.55</v>
      </c>
      <c r="K94" s="1" t="s">
        <v>44</v>
      </c>
      <c r="L94" s="1">
        <v>84.0</v>
      </c>
      <c r="M94" s="1">
        <v>84.0</v>
      </c>
    </row>
    <row r="95">
      <c r="A95" s="1" t="s">
        <v>41</v>
      </c>
      <c r="B95" s="1" t="s">
        <v>42</v>
      </c>
      <c r="C95" s="1">
        <v>418.73</v>
      </c>
      <c r="D95" s="1">
        <v>421.45</v>
      </c>
      <c r="E95" s="1">
        <v>2.73</v>
      </c>
      <c r="F95" s="1">
        <v>0.0</v>
      </c>
      <c r="G95" s="1">
        <v>2.73</v>
      </c>
      <c r="H95" s="1">
        <v>168.0</v>
      </c>
      <c r="I95" s="1">
        <v>61.62</v>
      </c>
      <c r="J95" s="1">
        <v>61.65</v>
      </c>
      <c r="K95" s="1" t="s">
        <v>44</v>
      </c>
      <c r="L95" s="1">
        <v>84.0</v>
      </c>
      <c r="M95" s="1">
        <v>84.0</v>
      </c>
    </row>
    <row r="96">
      <c r="A96" s="1" t="s">
        <v>41</v>
      </c>
      <c r="B96" s="1" t="s">
        <v>42</v>
      </c>
      <c r="C96" s="1">
        <v>421.6</v>
      </c>
      <c r="D96" s="1">
        <v>423.73</v>
      </c>
      <c r="E96" s="1">
        <v>2.13</v>
      </c>
      <c r="F96" s="1">
        <v>0.0</v>
      </c>
      <c r="G96" s="1">
        <v>2.13</v>
      </c>
      <c r="H96" s="1">
        <v>168.0</v>
      </c>
      <c r="I96" s="1">
        <v>78.96</v>
      </c>
      <c r="J96" s="1">
        <v>79.0</v>
      </c>
      <c r="K96" s="1" t="s">
        <v>44</v>
      </c>
      <c r="L96" s="1">
        <v>84.0</v>
      </c>
      <c r="M96" s="1">
        <v>84.0</v>
      </c>
    </row>
    <row r="97">
      <c r="A97" s="1" t="s">
        <v>41</v>
      </c>
      <c r="B97" s="1" t="s">
        <v>42</v>
      </c>
      <c r="C97" s="1">
        <v>423.88</v>
      </c>
      <c r="D97" s="1">
        <v>426.34</v>
      </c>
      <c r="E97" s="1">
        <v>2.46</v>
      </c>
      <c r="F97" s="1">
        <v>0.0</v>
      </c>
      <c r="G97" s="1">
        <v>2.46</v>
      </c>
      <c r="H97" s="1">
        <v>168.0</v>
      </c>
      <c r="I97" s="1">
        <v>68.38</v>
      </c>
      <c r="J97" s="1">
        <v>68.42</v>
      </c>
      <c r="K97" s="1" t="s">
        <v>44</v>
      </c>
      <c r="L97" s="1">
        <v>84.0</v>
      </c>
      <c r="M97" s="1">
        <v>84.0</v>
      </c>
    </row>
    <row r="98">
      <c r="A98" s="1" t="s">
        <v>41</v>
      </c>
      <c r="B98" s="1" t="s">
        <v>42</v>
      </c>
      <c r="C98" s="1">
        <v>426.56</v>
      </c>
      <c r="D98" s="1">
        <v>434.52</v>
      </c>
      <c r="E98" s="1">
        <v>7.96</v>
      </c>
      <c r="F98" s="1">
        <v>0.0</v>
      </c>
      <c r="G98" s="1">
        <v>7.96</v>
      </c>
      <c r="H98" s="1">
        <v>160.0</v>
      </c>
      <c r="I98" s="1">
        <v>20.09</v>
      </c>
      <c r="J98" s="1">
        <v>20.09</v>
      </c>
      <c r="K98" s="1" t="s">
        <v>43</v>
      </c>
      <c r="L98" s="1">
        <v>-160.0</v>
      </c>
      <c r="M98" s="1">
        <v>0.0</v>
      </c>
    </row>
    <row r="99">
      <c r="A99" s="1" t="s">
        <v>41</v>
      </c>
      <c r="B99" s="1" t="s">
        <v>42</v>
      </c>
      <c r="C99" s="1">
        <v>434.56</v>
      </c>
      <c r="D99" s="1">
        <v>442.38</v>
      </c>
      <c r="E99" s="1">
        <v>7.83</v>
      </c>
      <c r="F99" s="1">
        <v>0.0</v>
      </c>
      <c r="G99" s="1">
        <v>7.83</v>
      </c>
      <c r="H99" s="1">
        <v>160.0</v>
      </c>
      <c r="I99" s="1">
        <v>20.45</v>
      </c>
      <c r="J99" s="1">
        <v>20.45</v>
      </c>
      <c r="K99" s="1" t="s">
        <v>43</v>
      </c>
      <c r="L99" s="1">
        <v>-160.0</v>
      </c>
      <c r="M99" s="1">
        <v>0.0</v>
      </c>
    </row>
    <row r="100">
      <c r="A100" s="1" t="s">
        <v>41</v>
      </c>
      <c r="B100" s="1" t="s">
        <v>42</v>
      </c>
      <c r="C100" s="1">
        <v>442.47</v>
      </c>
      <c r="D100" s="1">
        <v>450.79</v>
      </c>
      <c r="E100" s="1">
        <v>8.32</v>
      </c>
      <c r="F100" s="1">
        <v>0.0</v>
      </c>
      <c r="G100" s="1">
        <v>8.32</v>
      </c>
      <c r="H100" s="1">
        <v>160.0</v>
      </c>
      <c r="I100" s="1">
        <v>19.23</v>
      </c>
      <c r="J100" s="1">
        <v>19.23</v>
      </c>
      <c r="K100" s="1" t="s">
        <v>43</v>
      </c>
      <c r="L100" s="1">
        <v>-160.0</v>
      </c>
      <c r="M100" s="1">
        <v>0.0</v>
      </c>
    </row>
    <row r="101">
      <c r="A101" s="1" t="s">
        <v>41</v>
      </c>
      <c r="B101" s="1" t="s">
        <v>42</v>
      </c>
      <c r="C101" s="1">
        <v>451.38</v>
      </c>
      <c r="D101" s="1">
        <v>459.14</v>
      </c>
      <c r="E101" s="1">
        <v>7.76</v>
      </c>
      <c r="F101" s="1">
        <v>0.0</v>
      </c>
      <c r="G101" s="1">
        <v>7.76</v>
      </c>
      <c r="H101" s="1">
        <v>160.0</v>
      </c>
      <c r="I101" s="1">
        <v>20.62</v>
      </c>
      <c r="J101" s="1">
        <v>20.62</v>
      </c>
      <c r="K101" s="1" t="s">
        <v>43</v>
      </c>
      <c r="L101" s="1">
        <v>-160.0</v>
      </c>
      <c r="M101" s="1">
        <v>0.0</v>
      </c>
    </row>
    <row r="105">
      <c r="A105" s="77" t="s">
        <v>45</v>
      </c>
    </row>
    <row r="106">
      <c r="A106" s="78" t="s">
        <v>46</v>
      </c>
      <c r="B106" s="79"/>
      <c r="C106" s="79"/>
      <c r="D106" s="79"/>
      <c r="E106" s="80">
        <f t="shared" ref="E106:J106" si="1">SUMIF($K$2:$K$103,"superdense",E1:E103)</f>
        <v>174.69</v>
      </c>
      <c r="F106" s="80">
        <f t="shared" si="1"/>
        <v>0</v>
      </c>
      <c r="G106" s="80">
        <f t="shared" si="1"/>
        <v>174.65</v>
      </c>
      <c r="H106" s="80">
        <f t="shared" si="1"/>
        <v>10032</v>
      </c>
      <c r="I106" s="80">
        <f t="shared" si="1"/>
        <v>3928.08</v>
      </c>
      <c r="J106" s="80">
        <f t="shared" si="1"/>
        <v>3930.1</v>
      </c>
      <c r="K106" s="80"/>
      <c r="L106" s="80">
        <f>IFERROR(__xludf.DUMMYFUNCTION("SUM(FILTER(L$1:L$103,$K$1:$K$103=""superdense""))"),5040.0)</f>
        <v>5040</v>
      </c>
      <c r="M106" s="80">
        <f>IFERROR(__xludf.DUMMYFUNCTION("SUM(FILTER(M1:M103,$K$1:$K$103=""superdense""))"),5040.0)</f>
        <v>5040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2.465</v>
      </c>
      <c r="F107" s="80">
        <f t="shared" ref="F107:J107" si="2">AVERAGEIF($K$2:$K$103,"superdense",F2:F103)</f>
        <v>0</v>
      </c>
      <c r="G107" s="80">
        <f t="shared" si="2"/>
        <v>2.464333333</v>
      </c>
      <c r="H107" s="80">
        <f t="shared" si="2"/>
        <v>168</v>
      </c>
      <c r="I107" s="80">
        <f t="shared" si="2"/>
        <v>69.55966667</v>
      </c>
      <c r="J107" s="80">
        <f t="shared" si="2"/>
        <v>69.59633333</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IFERROR(__xludf.DUMMYFUNCTION("MAX(FILTER(E1:E103,$K$1:$K$103=""superdense""))"),3.27)</f>
        <v>3.27</v>
      </c>
      <c r="F108" s="81">
        <f>IFERROR(__xludf.DUMMYFUNCTION("MAX(FILTER(F1:F103,$K$1:$K$103=""superdense""))"),0.0)</f>
        <v>0</v>
      </c>
      <c r="G108" s="81">
        <f>IFERROR(__xludf.DUMMYFUNCTION("MAX(FILTER(G1:G103,$K$1:$K$103=""superdense""))"),3.26)</f>
        <v>3.26</v>
      </c>
      <c r="H108" s="81">
        <f>IFERROR(__xludf.DUMMYFUNCTION("MAX(FILTER(H1:H103,$K$1:$K$103=""superdense""))"),168.0)</f>
        <v>168</v>
      </c>
      <c r="I108" s="81">
        <f>IFERROR(__xludf.DUMMYFUNCTION("MAX(FILTER(I1:I103,$K$1:$K$103=""superdense""))"),97.27)</f>
        <v>97.27</v>
      </c>
      <c r="J108" s="81">
        <f>IFERROR(__xludf.DUMMYFUNCTION("MAX(FILTER(J1:J103,$K$1:$K$103=""superdense""))"),97.33)</f>
        <v>97.33</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IFERROR(__xludf.DUMMYFUNCTION("MIN(FILTER(E1:E103,$K$1:$K$103=""superdense""))"),1.73)</f>
        <v>1.73</v>
      </c>
      <c r="F109" s="82">
        <f>IFERROR(__xludf.DUMMYFUNCTION("MIN(FILTER(F1:F103,$K$1:$K$103=""superdense""))"),0.0)</f>
        <v>0</v>
      </c>
      <c r="G109" s="82">
        <f>IFERROR(__xludf.DUMMYFUNCTION("MIN(FILTER(G1:G103,$K$1:$K$103=""superdense""))"),1.73)</f>
        <v>1.73</v>
      </c>
      <c r="H109" s="82">
        <f>IFERROR(__xludf.DUMMYFUNCTION("MIN(FILTER(H1:H103,$K$1:$K$103=""superdense""))"),168.0)</f>
        <v>168</v>
      </c>
      <c r="I109" s="82">
        <f>IFERROR(__xludf.DUMMYFUNCTION("MIN(FILTER(I1:I103,$K1:$K103=""superdense""))"),51.45)</f>
        <v>51.45</v>
      </c>
      <c r="J109" s="82">
        <f>IFERROR(__xludf.DUMMYFUNCTION("MIN(FILTER(J1:J103,$K1:$K103=""superdense""))"),51.47)</f>
        <v>51.47</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IFERROR(__xludf.DUMMYFUNCTION("MEDIAN(FILTER(E1:E103,$K$1:$K$103=""superdense""))"),2.46)</f>
        <v>2.46</v>
      </c>
      <c r="F110" s="83">
        <f>IFERROR(__xludf.DUMMYFUNCTION("MEDIAN(FILTER(F1:F103,$K$1:$K$103=""superdense""))"),0.0)</f>
        <v>0</v>
      </c>
      <c r="G110" s="83">
        <f>IFERROR(__xludf.DUMMYFUNCTION("MEDIAN(FILTER(G1:G103,$K$1:$K$103=""superdense""))"),2.46)</f>
        <v>2.46</v>
      </c>
      <c r="H110" s="83">
        <f>IFERROR(__xludf.DUMMYFUNCTION("MEDIAN(FILTER(H1:H103,$K$1:$K$103=""superdense""))"),168.0)</f>
        <v>168</v>
      </c>
      <c r="I110" s="83">
        <f>IFERROR(__xludf.DUMMYFUNCTION("MEDIAN(FILTER(I1:I103,$K$1:$K$103=""superdense""))"),68.38)</f>
        <v>68.38</v>
      </c>
      <c r="J110" s="83">
        <f>IFERROR(__xludf.DUMMYFUNCTION("MEDIAN(FILTER(J1:J103,$K$1:$K$103=""superdense""))"),68.41499999999999)</f>
        <v>68.415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IFERROR(__xludf.DUMMYFUNCTION("STDEV.S(FILTER(E1:E103,$K$1:$K$103=""superdense""))"),0.3538720442883467)</f>
        <v>0.3538720443</v>
      </c>
      <c r="F111" s="83">
        <f>IFERROR(__xludf.DUMMYFUNCTION("STDEV.S(FILTER(F1:F103,$K$1:$K$103=""superdense""))"),0.0)</f>
        <v>0</v>
      </c>
      <c r="G111" s="83">
        <f>IFERROR(__xludf.DUMMYFUNCTION("STDEV.S(FILTER(G1:G103,$K$1:$K$103=""superdense""))"),0.35326739604348517)</f>
        <v>0.353267396</v>
      </c>
      <c r="H111" s="83">
        <f>IFERROR(__xludf.DUMMYFUNCTION("STDEV.S(FILTER(H1:H103,$K$1:$K$103=""superdense""))"),0.0)</f>
        <v>0</v>
      </c>
      <c r="I111" s="83">
        <f>IFERROR(__xludf.DUMMYFUNCTION("STDEV.S(FILTER(I1:I103,$K$1:$K$103=""superdense""))"),10.04235521140785)</f>
        <v>10.04235521</v>
      </c>
      <c r="J111" s="83">
        <f>IFERROR(__xludf.DUMMYFUNCTION("STDEV.S(FILTER(J1:J103,$K$1:$K$103=""superdense""))"),10.051798551716693)</f>
        <v>10.05179855</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6400</v>
      </c>
    </row>
    <row r="131">
      <c r="A131" s="77" t="s">
        <v>54</v>
      </c>
      <c r="B131" s="3">
        <f>SUM(H2:H103)-B130</f>
        <v>10080</v>
      </c>
    </row>
    <row r="132">
      <c r="A132" s="77" t="s">
        <v>55</v>
      </c>
      <c r="B132" s="3">
        <f>SUM(M2:M103)</f>
        <v>5040</v>
      </c>
    </row>
    <row r="133">
      <c r="A133" s="77" t="s">
        <v>56</v>
      </c>
      <c r="B133" s="3">
        <f>B131/B132</f>
        <v>2</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1.34</v>
      </c>
      <c r="D2" s="1">
        <v>9.99</v>
      </c>
      <c r="E2" s="1">
        <v>8.65</v>
      </c>
      <c r="F2" s="1">
        <v>0.0</v>
      </c>
      <c r="G2" s="1">
        <v>8.65</v>
      </c>
      <c r="H2" s="1">
        <v>160.0</v>
      </c>
      <c r="I2" s="1">
        <v>18.51</v>
      </c>
      <c r="J2" s="1">
        <v>18.51</v>
      </c>
      <c r="K2" s="1" t="s">
        <v>43</v>
      </c>
      <c r="L2" s="1">
        <v>-160.0</v>
      </c>
      <c r="M2" s="1">
        <v>0.0</v>
      </c>
    </row>
    <row r="3">
      <c r="A3" s="1" t="s">
        <v>41</v>
      </c>
      <c r="B3" s="1" t="s">
        <v>42</v>
      </c>
      <c r="C3" s="1">
        <v>10.08</v>
      </c>
      <c r="D3" s="1">
        <v>16.06</v>
      </c>
      <c r="E3" s="1">
        <v>5.97</v>
      </c>
      <c r="F3" s="1">
        <v>0.0</v>
      </c>
      <c r="G3" s="1">
        <v>5.97</v>
      </c>
      <c r="H3" s="1">
        <v>160.0</v>
      </c>
      <c r="I3" s="1">
        <v>26.78</v>
      </c>
      <c r="J3" s="1">
        <v>26.78</v>
      </c>
      <c r="K3" s="1" t="s">
        <v>43</v>
      </c>
      <c r="L3" s="1">
        <v>-160.0</v>
      </c>
      <c r="M3" s="1">
        <v>0.0</v>
      </c>
    </row>
    <row r="4">
      <c r="A4" s="1" t="s">
        <v>41</v>
      </c>
      <c r="B4" s="1" t="s">
        <v>42</v>
      </c>
      <c r="C4" s="1">
        <v>16.09</v>
      </c>
      <c r="D4" s="1">
        <v>22.72</v>
      </c>
      <c r="E4" s="1">
        <v>6.62</v>
      </c>
      <c r="F4" s="1">
        <v>0.0</v>
      </c>
      <c r="G4" s="1">
        <v>6.62</v>
      </c>
      <c r="H4" s="1">
        <v>160.0</v>
      </c>
      <c r="I4" s="1">
        <v>24.16</v>
      </c>
      <c r="J4" s="1">
        <v>24.16</v>
      </c>
      <c r="K4" s="1" t="s">
        <v>43</v>
      </c>
      <c r="L4" s="1">
        <v>-160.0</v>
      </c>
      <c r="M4" s="1">
        <v>0.0</v>
      </c>
    </row>
    <row r="5">
      <c r="A5" s="1" t="s">
        <v>41</v>
      </c>
      <c r="B5" s="1" t="s">
        <v>42</v>
      </c>
      <c r="C5" s="1">
        <v>22.74</v>
      </c>
      <c r="D5" s="1">
        <v>29.83</v>
      </c>
      <c r="E5" s="1">
        <v>7.09</v>
      </c>
      <c r="F5" s="1">
        <v>0.0</v>
      </c>
      <c r="G5" s="1">
        <v>7.09</v>
      </c>
      <c r="H5" s="1">
        <v>160.0</v>
      </c>
      <c r="I5" s="1">
        <v>22.57</v>
      </c>
      <c r="J5" s="1">
        <v>22.57</v>
      </c>
      <c r="K5" s="1" t="s">
        <v>43</v>
      </c>
      <c r="L5" s="1">
        <v>-160.0</v>
      </c>
      <c r="M5" s="1">
        <v>0.0</v>
      </c>
    </row>
    <row r="6">
      <c r="A6" s="1" t="s">
        <v>41</v>
      </c>
      <c r="B6" s="1" t="s">
        <v>42</v>
      </c>
      <c r="C6" s="1">
        <v>29.83</v>
      </c>
      <c r="D6" s="1">
        <v>37.64</v>
      </c>
      <c r="E6" s="1">
        <v>7.8</v>
      </c>
      <c r="F6" s="1">
        <v>0.0</v>
      </c>
      <c r="G6" s="1">
        <v>7.8</v>
      </c>
      <c r="H6" s="1">
        <v>160.0</v>
      </c>
      <c r="I6" s="1">
        <v>20.51</v>
      </c>
      <c r="J6" s="1">
        <v>20.51</v>
      </c>
      <c r="K6" s="1" t="s">
        <v>43</v>
      </c>
      <c r="L6" s="1">
        <v>-160.0</v>
      </c>
      <c r="M6" s="1">
        <v>0.0</v>
      </c>
    </row>
    <row r="7">
      <c r="A7" s="1" t="s">
        <v>41</v>
      </c>
      <c r="B7" s="1" t="s">
        <v>42</v>
      </c>
      <c r="C7" s="1">
        <v>37.7</v>
      </c>
      <c r="D7" s="1">
        <v>45.64</v>
      </c>
      <c r="E7" s="1">
        <v>7.94</v>
      </c>
      <c r="F7" s="1">
        <v>0.0</v>
      </c>
      <c r="G7" s="1">
        <v>7.94</v>
      </c>
      <c r="H7" s="1">
        <v>160.0</v>
      </c>
      <c r="I7" s="1">
        <v>20.15</v>
      </c>
      <c r="J7" s="1">
        <v>20.15</v>
      </c>
      <c r="K7" s="1" t="s">
        <v>43</v>
      </c>
      <c r="L7" s="1">
        <v>-160.0</v>
      </c>
      <c r="M7" s="1">
        <v>0.0</v>
      </c>
    </row>
    <row r="8">
      <c r="A8" s="1" t="s">
        <v>41</v>
      </c>
      <c r="B8" s="1" t="s">
        <v>42</v>
      </c>
      <c r="C8" s="1">
        <v>45.82</v>
      </c>
      <c r="D8" s="1">
        <v>53.04</v>
      </c>
      <c r="E8" s="1">
        <v>7.22</v>
      </c>
      <c r="F8" s="1">
        <v>0.0</v>
      </c>
      <c r="G8" s="1">
        <v>7.22</v>
      </c>
      <c r="H8" s="1">
        <v>160.0</v>
      </c>
      <c r="I8" s="1">
        <v>22.16</v>
      </c>
      <c r="J8" s="1">
        <v>22.16</v>
      </c>
      <c r="K8" s="1" t="s">
        <v>43</v>
      </c>
      <c r="L8" s="1">
        <v>-160.0</v>
      </c>
      <c r="M8" s="1">
        <v>0.0</v>
      </c>
    </row>
    <row r="9">
      <c r="A9" s="1" t="s">
        <v>41</v>
      </c>
      <c r="B9" s="1" t="s">
        <v>42</v>
      </c>
      <c r="C9" s="1">
        <v>53.09</v>
      </c>
      <c r="D9" s="1">
        <v>56.72</v>
      </c>
      <c r="E9" s="1">
        <v>3.63</v>
      </c>
      <c r="F9" s="1">
        <v>0.0</v>
      </c>
      <c r="G9" s="1">
        <v>3.63</v>
      </c>
      <c r="H9" s="1">
        <v>168.0</v>
      </c>
      <c r="I9" s="1">
        <v>46.31</v>
      </c>
      <c r="J9" s="1">
        <v>46.33</v>
      </c>
      <c r="K9" s="1" t="s">
        <v>44</v>
      </c>
      <c r="L9" s="1">
        <v>84.0</v>
      </c>
      <c r="M9" s="1">
        <v>84.0</v>
      </c>
    </row>
    <row r="10">
      <c r="A10" s="1" t="s">
        <v>41</v>
      </c>
      <c r="B10" s="1" t="s">
        <v>42</v>
      </c>
      <c r="C10" s="1">
        <v>57.41</v>
      </c>
      <c r="D10" s="1">
        <v>60.39</v>
      </c>
      <c r="E10" s="1">
        <v>2.98</v>
      </c>
      <c r="F10" s="1">
        <v>0.0</v>
      </c>
      <c r="G10" s="1">
        <v>2.97</v>
      </c>
      <c r="H10" s="1">
        <v>168.0</v>
      </c>
      <c r="I10" s="1">
        <v>56.47</v>
      </c>
      <c r="J10" s="1">
        <v>56.49</v>
      </c>
      <c r="K10" s="1" t="s">
        <v>44</v>
      </c>
      <c r="L10" s="1">
        <v>84.0</v>
      </c>
      <c r="M10" s="1">
        <v>84.0</v>
      </c>
    </row>
    <row r="11">
      <c r="A11" s="1" t="s">
        <v>41</v>
      </c>
      <c r="B11" s="1" t="s">
        <v>42</v>
      </c>
      <c r="C11" s="1">
        <v>60.68</v>
      </c>
      <c r="D11" s="1">
        <v>63.53</v>
      </c>
      <c r="E11" s="1">
        <v>2.84</v>
      </c>
      <c r="F11" s="1">
        <v>0.0</v>
      </c>
      <c r="G11" s="1">
        <v>2.84</v>
      </c>
      <c r="H11" s="1">
        <v>168.0</v>
      </c>
      <c r="I11" s="1">
        <v>59.12</v>
      </c>
      <c r="J11" s="1">
        <v>59.15</v>
      </c>
      <c r="K11" s="1" t="s">
        <v>44</v>
      </c>
      <c r="L11" s="1">
        <v>84.0</v>
      </c>
      <c r="M11" s="1">
        <v>84.0</v>
      </c>
    </row>
    <row r="12">
      <c r="A12" s="1" t="s">
        <v>41</v>
      </c>
      <c r="B12" s="1" t="s">
        <v>42</v>
      </c>
      <c r="C12" s="1">
        <v>63.69</v>
      </c>
      <c r="D12" s="1">
        <v>66.37</v>
      </c>
      <c r="E12" s="1">
        <v>2.68</v>
      </c>
      <c r="F12" s="1">
        <v>0.0</v>
      </c>
      <c r="G12" s="1">
        <v>2.68</v>
      </c>
      <c r="H12" s="1">
        <v>168.0</v>
      </c>
      <c r="I12" s="1">
        <v>62.59</v>
      </c>
      <c r="J12" s="1">
        <v>62.62</v>
      </c>
      <c r="K12" s="1" t="s">
        <v>44</v>
      </c>
      <c r="L12" s="1">
        <v>84.0</v>
      </c>
      <c r="M12" s="1">
        <v>84.0</v>
      </c>
    </row>
    <row r="13">
      <c r="A13" s="1" t="s">
        <v>41</v>
      </c>
      <c r="B13" s="1" t="s">
        <v>42</v>
      </c>
      <c r="C13" s="1">
        <v>66.54</v>
      </c>
      <c r="D13" s="1">
        <v>69.18</v>
      </c>
      <c r="E13" s="1">
        <v>2.64</v>
      </c>
      <c r="F13" s="1">
        <v>0.0</v>
      </c>
      <c r="G13" s="1">
        <v>2.64</v>
      </c>
      <c r="H13" s="1">
        <v>168.0</v>
      </c>
      <c r="I13" s="1">
        <v>63.6</v>
      </c>
      <c r="J13" s="1">
        <v>63.64</v>
      </c>
      <c r="K13" s="1" t="s">
        <v>44</v>
      </c>
      <c r="L13" s="1">
        <v>84.0</v>
      </c>
      <c r="M13" s="1">
        <v>84.0</v>
      </c>
    </row>
    <row r="14">
      <c r="A14" s="1" t="s">
        <v>41</v>
      </c>
      <c r="B14" s="1" t="s">
        <v>42</v>
      </c>
      <c r="C14" s="1">
        <v>69.35</v>
      </c>
      <c r="D14" s="1">
        <v>72.1</v>
      </c>
      <c r="E14" s="1">
        <v>2.76</v>
      </c>
      <c r="F14" s="1">
        <v>0.0</v>
      </c>
      <c r="G14" s="1">
        <v>2.75</v>
      </c>
      <c r="H14" s="1">
        <v>168.0</v>
      </c>
      <c r="I14" s="1">
        <v>60.97</v>
      </c>
      <c r="J14" s="1">
        <v>60.99</v>
      </c>
      <c r="K14" s="1" t="s">
        <v>44</v>
      </c>
      <c r="L14" s="1">
        <v>84.0</v>
      </c>
      <c r="M14" s="1">
        <v>84.0</v>
      </c>
    </row>
    <row r="15">
      <c r="A15" s="1" t="s">
        <v>41</v>
      </c>
      <c r="B15" s="1" t="s">
        <v>42</v>
      </c>
      <c r="C15" s="1">
        <v>72.32</v>
      </c>
      <c r="D15" s="1">
        <v>74.52</v>
      </c>
      <c r="E15" s="1">
        <v>2.2</v>
      </c>
      <c r="F15" s="1">
        <v>0.0</v>
      </c>
      <c r="G15" s="1">
        <v>2.2</v>
      </c>
      <c r="H15" s="1">
        <v>168.0</v>
      </c>
      <c r="I15" s="1">
        <v>76.45</v>
      </c>
      <c r="J15" s="1">
        <v>76.49</v>
      </c>
      <c r="K15" s="1" t="s">
        <v>44</v>
      </c>
      <c r="L15" s="1">
        <v>84.0</v>
      </c>
      <c r="M15" s="1">
        <v>84.0</v>
      </c>
    </row>
    <row r="16">
      <c r="A16" s="1" t="s">
        <v>41</v>
      </c>
      <c r="B16" s="1" t="s">
        <v>42</v>
      </c>
      <c r="C16" s="1">
        <v>75.2</v>
      </c>
      <c r="D16" s="1">
        <v>77.51</v>
      </c>
      <c r="E16" s="1">
        <v>2.3</v>
      </c>
      <c r="F16" s="1">
        <v>0.0</v>
      </c>
      <c r="G16" s="1">
        <v>2.3</v>
      </c>
      <c r="H16" s="1">
        <v>168.0</v>
      </c>
      <c r="I16" s="1">
        <v>72.98</v>
      </c>
      <c r="J16" s="1">
        <v>73.02</v>
      </c>
      <c r="K16" s="1" t="s">
        <v>44</v>
      </c>
      <c r="L16" s="1">
        <v>84.0</v>
      </c>
      <c r="M16" s="1">
        <v>84.0</v>
      </c>
    </row>
    <row r="17">
      <c r="A17" s="1" t="s">
        <v>41</v>
      </c>
      <c r="B17" s="1" t="s">
        <v>42</v>
      </c>
      <c r="C17" s="1">
        <v>77.7</v>
      </c>
      <c r="D17" s="1">
        <v>80.34</v>
      </c>
      <c r="E17" s="1">
        <v>2.64</v>
      </c>
      <c r="F17" s="1">
        <v>0.0</v>
      </c>
      <c r="G17" s="1">
        <v>2.64</v>
      </c>
      <c r="H17" s="1">
        <v>168.0</v>
      </c>
      <c r="I17" s="1">
        <v>63.65</v>
      </c>
      <c r="J17" s="1">
        <v>63.68</v>
      </c>
      <c r="K17" s="1" t="s">
        <v>44</v>
      </c>
      <c r="L17" s="1">
        <v>84.0</v>
      </c>
      <c r="M17" s="1">
        <v>84.0</v>
      </c>
    </row>
    <row r="18">
      <c r="A18" s="1" t="s">
        <v>41</v>
      </c>
      <c r="B18" s="1" t="s">
        <v>42</v>
      </c>
      <c r="C18" s="1">
        <v>80.57</v>
      </c>
      <c r="D18" s="1">
        <v>83.14</v>
      </c>
      <c r="E18" s="1">
        <v>2.57</v>
      </c>
      <c r="F18" s="1">
        <v>0.0</v>
      </c>
      <c r="G18" s="1">
        <v>2.57</v>
      </c>
      <c r="H18" s="1">
        <v>168.0</v>
      </c>
      <c r="I18" s="1">
        <v>65.31</v>
      </c>
      <c r="J18" s="1">
        <v>65.34</v>
      </c>
      <c r="K18" s="1" t="s">
        <v>44</v>
      </c>
      <c r="L18" s="1">
        <v>84.0</v>
      </c>
      <c r="M18" s="1">
        <v>84.0</v>
      </c>
    </row>
    <row r="19">
      <c r="A19" s="1" t="s">
        <v>41</v>
      </c>
      <c r="B19" s="1" t="s">
        <v>42</v>
      </c>
      <c r="C19" s="1">
        <v>83.27</v>
      </c>
      <c r="D19" s="1">
        <v>90.45</v>
      </c>
      <c r="E19" s="1">
        <v>7.18</v>
      </c>
      <c r="F19" s="1">
        <v>0.0</v>
      </c>
      <c r="G19" s="1">
        <v>7.18</v>
      </c>
      <c r="H19" s="1">
        <v>160.0</v>
      </c>
      <c r="I19" s="1">
        <v>22.28</v>
      </c>
      <c r="J19" s="1">
        <v>22.28</v>
      </c>
      <c r="K19" s="1" t="s">
        <v>43</v>
      </c>
      <c r="L19" s="1">
        <v>-160.0</v>
      </c>
      <c r="M19" s="1">
        <v>0.0</v>
      </c>
    </row>
    <row r="20">
      <c r="A20" s="1" t="s">
        <v>41</v>
      </c>
      <c r="B20" s="1" t="s">
        <v>42</v>
      </c>
      <c r="C20" s="1">
        <v>90.6</v>
      </c>
      <c r="D20" s="1">
        <v>97.6</v>
      </c>
      <c r="E20" s="1">
        <v>7.01</v>
      </c>
      <c r="F20" s="1">
        <v>0.0</v>
      </c>
      <c r="G20" s="1">
        <v>7.01</v>
      </c>
      <c r="H20" s="1">
        <v>160.0</v>
      </c>
      <c r="I20" s="1">
        <v>22.84</v>
      </c>
      <c r="J20" s="1">
        <v>22.84</v>
      </c>
      <c r="K20" s="1" t="s">
        <v>43</v>
      </c>
      <c r="L20" s="1">
        <v>-160.0</v>
      </c>
      <c r="M20" s="1">
        <v>0.0</v>
      </c>
    </row>
    <row r="21">
      <c r="A21" s="1" t="s">
        <v>41</v>
      </c>
      <c r="B21" s="1" t="s">
        <v>42</v>
      </c>
      <c r="C21" s="1">
        <v>97.63</v>
      </c>
      <c r="D21" s="1">
        <v>103.82</v>
      </c>
      <c r="E21" s="1">
        <v>6.19</v>
      </c>
      <c r="F21" s="1">
        <v>0.0</v>
      </c>
      <c r="G21" s="1">
        <v>6.19</v>
      </c>
      <c r="H21" s="1">
        <v>160.0</v>
      </c>
      <c r="I21" s="1">
        <v>25.85</v>
      </c>
      <c r="J21" s="1">
        <v>25.85</v>
      </c>
      <c r="K21" s="1" t="s">
        <v>43</v>
      </c>
      <c r="L21" s="1">
        <v>-160.0</v>
      </c>
      <c r="M21" s="1">
        <v>0.0</v>
      </c>
    </row>
    <row r="22">
      <c r="A22" s="1" t="s">
        <v>41</v>
      </c>
      <c r="B22" s="1" t="s">
        <v>42</v>
      </c>
      <c r="C22" s="1">
        <v>104.51</v>
      </c>
      <c r="D22" s="1">
        <v>110.76</v>
      </c>
      <c r="E22" s="1">
        <v>6.25</v>
      </c>
      <c r="F22" s="1">
        <v>0.0</v>
      </c>
      <c r="G22" s="1">
        <v>6.25</v>
      </c>
      <c r="H22" s="1">
        <v>160.0</v>
      </c>
      <c r="I22" s="1">
        <v>25.61</v>
      </c>
      <c r="J22" s="1">
        <v>25.61</v>
      </c>
      <c r="K22" s="1" t="s">
        <v>43</v>
      </c>
      <c r="L22" s="1">
        <v>-160.0</v>
      </c>
      <c r="M22" s="1">
        <v>0.0</v>
      </c>
    </row>
    <row r="23">
      <c r="A23" s="1" t="s">
        <v>41</v>
      </c>
      <c r="B23" s="1" t="s">
        <v>42</v>
      </c>
      <c r="C23" s="1">
        <v>111.1</v>
      </c>
      <c r="D23" s="1">
        <v>116.95</v>
      </c>
      <c r="E23" s="1">
        <v>5.85</v>
      </c>
      <c r="F23" s="1">
        <v>0.0</v>
      </c>
      <c r="G23" s="1">
        <v>5.85</v>
      </c>
      <c r="H23" s="1">
        <v>160.0</v>
      </c>
      <c r="I23" s="1">
        <v>27.34</v>
      </c>
      <c r="J23" s="1">
        <v>27.34</v>
      </c>
      <c r="K23" s="1" t="s">
        <v>43</v>
      </c>
      <c r="L23" s="1">
        <v>-160.0</v>
      </c>
      <c r="M23" s="1">
        <v>0.0</v>
      </c>
    </row>
    <row r="24">
      <c r="A24" s="1" t="s">
        <v>41</v>
      </c>
      <c r="B24" s="1" t="s">
        <v>42</v>
      </c>
      <c r="C24" s="1">
        <v>117.0</v>
      </c>
      <c r="D24" s="1">
        <v>122.75</v>
      </c>
      <c r="E24" s="1">
        <v>5.75</v>
      </c>
      <c r="F24" s="1">
        <v>0.0</v>
      </c>
      <c r="G24" s="1">
        <v>5.75</v>
      </c>
      <c r="H24" s="1">
        <v>160.0</v>
      </c>
      <c r="I24" s="1">
        <v>27.85</v>
      </c>
      <c r="J24" s="1">
        <v>27.85</v>
      </c>
      <c r="K24" s="1" t="s">
        <v>43</v>
      </c>
      <c r="L24" s="1">
        <v>-160.0</v>
      </c>
      <c r="M24" s="1">
        <v>0.0</v>
      </c>
    </row>
    <row r="25">
      <c r="A25" s="1" t="s">
        <v>41</v>
      </c>
      <c r="B25" s="1" t="s">
        <v>42</v>
      </c>
      <c r="C25" s="1">
        <v>122.78</v>
      </c>
      <c r="D25" s="1">
        <v>128.94</v>
      </c>
      <c r="E25" s="1">
        <v>6.17</v>
      </c>
      <c r="F25" s="1">
        <v>0.0</v>
      </c>
      <c r="G25" s="1">
        <v>6.17</v>
      </c>
      <c r="H25" s="1">
        <v>160.0</v>
      </c>
      <c r="I25" s="1">
        <v>25.94</v>
      </c>
      <c r="J25" s="1">
        <v>25.94</v>
      </c>
      <c r="K25" s="1" t="s">
        <v>43</v>
      </c>
      <c r="L25" s="1">
        <v>-160.0</v>
      </c>
      <c r="M25" s="1">
        <v>0.0</v>
      </c>
    </row>
    <row r="26">
      <c r="A26" s="1" t="s">
        <v>41</v>
      </c>
      <c r="B26" s="1" t="s">
        <v>42</v>
      </c>
      <c r="C26" s="1">
        <v>128.97</v>
      </c>
      <c r="D26" s="1">
        <v>131.66</v>
      </c>
      <c r="E26" s="1">
        <v>2.69</v>
      </c>
      <c r="F26" s="1">
        <v>0.0</v>
      </c>
      <c r="G26" s="1">
        <v>2.69</v>
      </c>
      <c r="H26" s="1">
        <v>168.0</v>
      </c>
      <c r="I26" s="1">
        <v>62.49</v>
      </c>
      <c r="J26" s="1">
        <v>62.51</v>
      </c>
      <c r="K26" s="1" t="s">
        <v>44</v>
      </c>
      <c r="L26" s="1">
        <v>84.0</v>
      </c>
      <c r="M26" s="1">
        <v>84.0</v>
      </c>
    </row>
    <row r="27">
      <c r="A27" s="1" t="s">
        <v>41</v>
      </c>
      <c r="B27" s="1" t="s">
        <v>42</v>
      </c>
      <c r="C27" s="1">
        <v>131.8</v>
      </c>
      <c r="D27" s="1">
        <v>134.61</v>
      </c>
      <c r="E27" s="1">
        <v>2.81</v>
      </c>
      <c r="F27" s="1">
        <v>0.0</v>
      </c>
      <c r="G27" s="1">
        <v>2.81</v>
      </c>
      <c r="H27" s="1">
        <v>168.0</v>
      </c>
      <c r="I27" s="1">
        <v>59.82</v>
      </c>
      <c r="J27" s="1">
        <v>59.85</v>
      </c>
      <c r="K27" s="1" t="s">
        <v>44</v>
      </c>
      <c r="L27" s="1">
        <v>84.0</v>
      </c>
      <c r="M27" s="1">
        <v>84.0</v>
      </c>
    </row>
    <row r="28">
      <c r="A28" s="1" t="s">
        <v>41</v>
      </c>
      <c r="B28" s="1" t="s">
        <v>42</v>
      </c>
      <c r="C28" s="1">
        <v>134.75</v>
      </c>
      <c r="D28" s="1">
        <v>137.14</v>
      </c>
      <c r="E28" s="1">
        <v>2.39</v>
      </c>
      <c r="F28" s="1">
        <v>0.0</v>
      </c>
      <c r="G28" s="1">
        <v>2.39</v>
      </c>
      <c r="H28" s="1">
        <v>168.0</v>
      </c>
      <c r="I28" s="1">
        <v>70.31</v>
      </c>
      <c r="J28" s="1">
        <v>70.36</v>
      </c>
      <c r="K28" s="1" t="s">
        <v>44</v>
      </c>
      <c r="L28" s="1">
        <v>84.0</v>
      </c>
      <c r="M28" s="1">
        <v>84.0</v>
      </c>
    </row>
    <row r="29">
      <c r="A29" s="1" t="s">
        <v>41</v>
      </c>
      <c r="B29" s="1" t="s">
        <v>42</v>
      </c>
      <c r="C29" s="1">
        <v>137.39</v>
      </c>
      <c r="D29" s="1">
        <v>139.95</v>
      </c>
      <c r="E29" s="1">
        <v>2.56</v>
      </c>
      <c r="F29" s="1">
        <v>0.0</v>
      </c>
      <c r="G29" s="1">
        <v>2.56</v>
      </c>
      <c r="H29" s="1">
        <v>168.0</v>
      </c>
      <c r="I29" s="1">
        <v>65.63</v>
      </c>
      <c r="J29" s="1">
        <v>65.66</v>
      </c>
      <c r="K29" s="1" t="s">
        <v>44</v>
      </c>
      <c r="L29" s="1">
        <v>84.0</v>
      </c>
      <c r="M29" s="1">
        <v>84.0</v>
      </c>
    </row>
    <row r="30">
      <c r="A30" s="1" t="s">
        <v>41</v>
      </c>
      <c r="B30" s="1" t="s">
        <v>42</v>
      </c>
      <c r="C30" s="1">
        <v>140.35</v>
      </c>
      <c r="D30" s="1">
        <v>144.9</v>
      </c>
      <c r="E30" s="1">
        <v>4.55</v>
      </c>
      <c r="F30" s="1">
        <v>0.0</v>
      </c>
      <c r="G30" s="1">
        <v>4.55</v>
      </c>
      <c r="H30" s="1">
        <v>168.0</v>
      </c>
      <c r="I30" s="1">
        <v>36.95</v>
      </c>
      <c r="J30" s="1">
        <v>36.96</v>
      </c>
      <c r="K30" s="1" t="s">
        <v>44</v>
      </c>
      <c r="L30" s="1">
        <v>84.0</v>
      </c>
      <c r="M30" s="1">
        <v>84.0</v>
      </c>
    </row>
    <row r="31">
      <c r="A31" s="1" t="s">
        <v>41</v>
      </c>
      <c r="B31" s="1" t="s">
        <v>42</v>
      </c>
      <c r="C31" s="1">
        <v>145.24</v>
      </c>
      <c r="D31" s="1">
        <v>147.81</v>
      </c>
      <c r="E31" s="1">
        <v>2.57</v>
      </c>
      <c r="F31" s="1">
        <v>0.0</v>
      </c>
      <c r="G31" s="1">
        <v>2.57</v>
      </c>
      <c r="H31" s="1">
        <v>168.0</v>
      </c>
      <c r="I31" s="1">
        <v>65.27</v>
      </c>
      <c r="J31" s="1">
        <v>65.31</v>
      </c>
      <c r="K31" s="1" t="s">
        <v>44</v>
      </c>
      <c r="L31" s="1">
        <v>84.0</v>
      </c>
      <c r="M31" s="1">
        <v>84.0</v>
      </c>
    </row>
    <row r="32">
      <c r="A32" s="1" t="s">
        <v>41</v>
      </c>
      <c r="B32" s="1" t="s">
        <v>42</v>
      </c>
      <c r="C32" s="1">
        <v>148.13</v>
      </c>
      <c r="D32" s="1">
        <v>151.33</v>
      </c>
      <c r="E32" s="1">
        <v>3.19</v>
      </c>
      <c r="F32" s="1">
        <v>0.0</v>
      </c>
      <c r="G32" s="1">
        <v>3.19</v>
      </c>
      <c r="H32" s="1">
        <v>168.0</v>
      </c>
      <c r="I32" s="1">
        <v>52.61</v>
      </c>
      <c r="J32" s="1">
        <v>52.63</v>
      </c>
      <c r="K32" s="1" t="s">
        <v>44</v>
      </c>
      <c r="L32" s="1">
        <v>84.0</v>
      </c>
      <c r="M32" s="1">
        <v>84.0</v>
      </c>
    </row>
    <row r="33">
      <c r="A33" s="1" t="s">
        <v>41</v>
      </c>
      <c r="B33" s="1" t="s">
        <v>42</v>
      </c>
      <c r="C33" s="1">
        <v>151.6</v>
      </c>
      <c r="D33" s="1">
        <v>155.31</v>
      </c>
      <c r="E33" s="1">
        <v>3.7</v>
      </c>
      <c r="F33" s="1">
        <v>0.0</v>
      </c>
      <c r="G33" s="1">
        <v>3.7</v>
      </c>
      <c r="H33" s="1">
        <v>168.0</v>
      </c>
      <c r="I33" s="1">
        <v>45.36</v>
      </c>
      <c r="J33" s="1">
        <v>45.38</v>
      </c>
      <c r="K33" s="1" t="s">
        <v>44</v>
      </c>
      <c r="L33" s="1">
        <v>84.0</v>
      </c>
      <c r="M33" s="1">
        <v>84.0</v>
      </c>
    </row>
    <row r="34">
      <c r="A34" s="1" t="s">
        <v>41</v>
      </c>
      <c r="B34" s="1" t="s">
        <v>42</v>
      </c>
      <c r="C34" s="1">
        <v>155.46</v>
      </c>
      <c r="D34" s="1">
        <v>157.14</v>
      </c>
      <c r="E34" s="1">
        <v>1.68</v>
      </c>
      <c r="F34" s="1">
        <v>0.0</v>
      </c>
      <c r="G34" s="1">
        <v>1.68</v>
      </c>
      <c r="H34" s="1">
        <v>168.0</v>
      </c>
      <c r="I34" s="1">
        <v>100.0</v>
      </c>
      <c r="J34" s="1">
        <v>100.08</v>
      </c>
      <c r="K34" s="1" t="s">
        <v>44</v>
      </c>
      <c r="L34" s="1">
        <v>84.0</v>
      </c>
      <c r="M34" s="1">
        <v>84.0</v>
      </c>
    </row>
    <row r="35">
      <c r="A35" s="1" t="s">
        <v>41</v>
      </c>
      <c r="B35" s="1" t="s">
        <v>42</v>
      </c>
      <c r="C35" s="1">
        <v>157.31</v>
      </c>
      <c r="D35" s="1">
        <v>160.01</v>
      </c>
      <c r="E35" s="1">
        <v>2.69</v>
      </c>
      <c r="F35" s="1">
        <v>0.0</v>
      </c>
      <c r="G35" s="1">
        <v>2.69</v>
      </c>
      <c r="H35" s="1">
        <v>168.0</v>
      </c>
      <c r="I35" s="1">
        <v>62.34</v>
      </c>
      <c r="J35" s="1">
        <v>62.37</v>
      </c>
      <c r="K35" s="1" t="s">
        <v>44</v>
      </c>
      <c r="L35" s="1">
        <v>84.0</v>
      </c>
      <c r="M35" s="1">
        <v>84.0</v>
      </c>
    </row>
    <row r="36">
      <c r="A36" s="1" t="s">
        <v>41</v>
      </c>
      <c r="B36" s="1" t="s">
        <v>42</v>
      </c>
      <c r="C36" s="1">
        <v>160.25</v>
      </c>
      <c r="D36" s="1">
        <v>166.1</v>
      </c>
      <c r="E36" s="1">
        <v>5.84</v>
      </c>
      <c r="F36" s="1">
        <v>0.0</v>
      </c>
      <c r="G36" s="1">
        <v>5.84</v>
      </c>
      <c r="H36" s="1">
        <v>160.0</v>
      </c>
      <c r="I36" s="1">
        <v>27.39</v>
      </c>
      <c r="J36" s="1">
        <v>27.39</v>
      </c>
      <c r="K36" s="1" t="s">
        <v>43</v>
      </c>
      <c r="L36" s="1">
        <v>-160.0</v>
      </c>
      <c r="M36" s="1">
        <v>0.0</v>
      </c>
    </row>
    <row r="37">
      <c r="A37" s="1" t="s">
        <v>41</v>
      </c>
      <c r="B37" s="1" t="s">
        <v>42</v>
      </c>
      <c r="C37" s="1">
        <v>166.11</v>
      </c>
      <c r="D37" s="1">
        <v>170.5</v>
      </c>
      <c r="E37" s="1">
        <v>4.4</v>
      </c>
      <c r="F37" s="1">
        <v>0.0</v>
      </c>
      <c r="G37" s="1">
        <v>4.4</v>
      </c>
      <c r="H37" s="1">
        <v>160.0</v>
      </c>
      <c r="I37" s="1">
        <v>36.4</v>
      </c>
      <c r="J37" s="1">
        <v>36.4</v>
      </c>
      <c r="K37" s="1" t="s">
        <v>43</v>
      </c>
      <c r="L37" s="1">
        <v>-160.0</v>
      </c>
      <c r="M37" s="1">
        <v>0.0</v>
      </c>
    </row>
    <row r="38">
      <c r="A38" s="1" t="s">
        <v>41</v>
      </c>
      <c r="B38" s="1" t="s">
        <v>42</v>
      </c>
      <c r="C38" s="1">
        <v>170.51</v>
      </c>
      <c r="D38" s="1">
        <v>172.8</v>
      </c>
      <c r="E38" s="1">
        <v>2.3</v>
      </c>
      <c r="F38" s="1">
        <v>0.0</v>
      </c>
      <c r="G38" s="1">
        <v>2.3</v>
      </c>
      <c r="H38" s="1">
        <v>160.0</v>
      </c>
      <c r="I38" s="1">
        <v>69.64</v>
      </c>
      <c r="J38" s="1">
        <v>69.64</v>
      </c>
      <c r="K38" s="1" t="s">
        <v>43</v>
      </c>
      <c r="L38" s="1">
        <v>-160.0</v>
      </c>
      <c r="M38" s="1">
        <v>0.0</v>
      </c>
    </row>
    <row r="39">
      <c r="A39" s="1" t="s">
        <v>41</v>
      </c>
      <c r="B39" s="1" t="s">
        <v>42</v>
      </c>
      <c r="C39" s="1">
        <v>172.8</v>
      </c>
      <c r="D39" s="1">
        <v>180.08</v>
      </c>
      <c r="E39" s="1">
        <v>7.28</v>
      </c>
      <c r="F39" s="1">
        <v>0.0</v>
      </c>
      <c r="G39" s="1">
        <v>7.28</v>
      </c>
      <c r="H39" s="1">
        <v>160.0</v>
      </c>
      <c r="I39" s="1">
        <v>21.98</v>
      </c>
      <c r="J39" s="1">
        <v>21.98</v>
      </c>
      <c r="K39" s="1" t="s">
        <v>43</v>
      </c>
      <c r="L39" s="1">
        <v>-160.0</v>
      </c>
      <c r="M39" s="1">
        <v>0.0</v>
      </c>
    </row>
    <row r="40">
      <c r="A40" s="1" t="s">
        <v>41</v>
      </c>
      <c r="B40" s="1" t="s">
        <v>42</v>
      </c>
      <c r="C40" s="1">
        <v>180.38</v>
      </c>
      <c r="D40" s="1">
        <v>189.82</v>
      </c>
      <c r="E40" s="1">
        <v>9.44</v>
      </c>
      <c r="F40" s="1">
        <v>0.0</v>
      </c>
      <c r="G40" s="1">
        <v>9.44</v>
      </c>
      <c r="H40" s="1">
        <v>160.0</v>
      </c>
      <c r="I40" s="1">
        <v>16.96</v>
      </c>
      <c r="J40" s="1">
        <v>16.96</v>
      </c>
      <c r="K40" s="1" t="s">
        <v>43</v>
      </c>
      <c r="L40" s="1">
        <v>-160.0</v>
      </c>
      <c r="M40" s="1">
        <v>0.0</v>
      </c>
    </row>
    <row r="41">
      <c r="A41" s="1" t="s">
        <v>41</v>
      </c>
      <c r="B41" s="1" t="s">
        <v>42</v>
      </c>
      <c r="C41" s="1">
        <v>190.15</v>
      </c>
      <c r="D41" s="1">
        <v>196.37</v>
      </c>
      <c r="E41" s="1">
        <v>6.22</v>
      </c>
      <c r="F41" s="1">
        <v>0.0</v>
      </c>
      <c r="G41" s="1">
        <v>6.22</v>
      </c>
      <c r="H41" s="1">
        <v>160.0</v>
      </c>
      <c r="I41" s="1">
        <v>25.74</v>
      </c>
      <c r="J41" s="1">
        <v>25.74</v>
      </c>
      <c r="K41" s="1" t="s">
        <v>43</v>
      </c>
      <c r="L41" s="1">
        <v>-160.0</v>
      </c>
      <c r="M41" s="1">
        <v>0.0</v>
      </c>
    </row>
    <row r="42">
      <c r="A42" s="1" t="s">
        <v>41</v>
      </c>
      <c r="B42" s="1" t="s">
        <v>42</v>
      </c>
      <c r="C42" s="1">
        <v>196.55</v>
      </c>
      <c r="D42" s="1">
        <v>204.15</v>
      </c>
      <c r="E42" s="1">
        <v>7.6</v>
      </c>
      <c r="F42" s="1">
        <v>0.0</v>
      </c>
      <c r="G42" s="1">
        <v>7.6</v>
      </c>
      <c r="H42" s="1">
        <v>160.0</v>
      </c>
      <c r="I42" s="1">
        <v>21.04</v>
      </c>
      <c r="J42" s="1">
        <v>21.04</v>
      </c>
      <c r="K42" s="1" t="s">
        <v>43</v>
      </c>
      <c r="L42" s="1">
        <v>-160.0</v>
      </c>
      <c r="M42" s="1">
        <v>0.0</v>
      </c>
    </row>
    <row r="43">
      <c r="A43" s="1" t="s">
        <v>41</v>
      </c>
      <c r="B43" s="1" t="s">
        <v>42</v>
      </c>
      <c r="C43" s="1">
        <v>204.25</v>
      </c>
      <c r="D43" s="1">
        <v>206.34</v>
      </c>
      <c r="E43" s="1">
        <v>2.1</v>
      </c>
      <c r="F43" s="1">
        <v>0.0</v>
      </c>
      <c r="G43" s="1">
        <v>2.09</v>
      </c>
      <c r="H43" s="1">
        <v>168.0</v>
      </c>
      <c r="I43" s="1">
        <v>80.15</v>
      </c>
      <c r="J43" s="1">
        <v>80.21</v>
      </c>
      <c r="K43" s="1" t="s">
        <v>44</v>
      </c>
      <c r="L43" s="1">
        <v>84.0</v>
      </c>
      <c r="M43" s="1">
        <v>84.0</v>
      </c>
    </row>
    <row r="44">
      <c r="A44" s="1" t="s">
        <v>41</v>
      </c>
      <c r="B44" s="1" t="s">
        <v>42</v>
      </c>
      <c r="C44" s="1">
        <v>207.06</v>
      </c>
      <c r="D44" s="1">
        <v>209.39</v>
      </c>
      <c r="E44" s="1">
        <v>2.33</v>
      </c>
      <c r="F44" s="1">
        <v>0.0</v>
      </c>
      <c r="G44" s="1">
        <v>2.33</v>
      </c>
      <c r="H44" s="1">
        <v>168.0</v>
      </c>
      <c r="I44" s="1">
        <v>72.16</v>
      </c>
      <c r="J44" s="1">
        <v>72.21</v>
      </c>
      <c r="K44" s="1" t="s">
        <v>44</v>
      </c>
      <c r="L44" s="1">
        <v>84.0</v>
      </c>
      <c r="M44" s="1">
        <v>84.0</v>
      </c>
    </row>
    <row r="45">
      <c r="A45" s="1" t="s">
        <v>41</v>
      </c>
      <c r="B45" s="1" t="s">
        <v>42</v>
      </c>
      <c r="C45" s="1">
        <v>209.68</v>
      </c>
      <c r="D45" s="1">
        <v>212.37</v>
      </c>
      <c r="E45" s="1">
        <v>2.69</v>
      </c>
      <c r="F45" s="1">
        <v>0.0</v>
      </c>
      <c r="G45" s="1">
        <v>2.69</v>
      </c>
      <c r="H45" s="1">
        <v>168.0</v>
      </c>
      <c r="I45" s="1">
        <v>62.45</v>
      </c>
      <c r="J45" s="1">
        <v>62.49</v>
      </c>
      <c r="K45" s="1" t="s">
        <v>44</v>
      </c>
      <c r="L45" s="1">
        <v>84.0</v>
      </c>
      <c r="M45" s="1">
        <v>84.0</v>
      </c>
    </row>
    <row r="46">
      <c r="A46" s="1" t="s">
        <v>41</v>
      </c>
      <c r="B46" s="1" t="s">
        <v>42</v>
      </c>
      <c r="C46" s="1">
        <v>212.51</v>
      </c>
      <c r="D46" s="1">
        <v>215.73</v>
      </c>
      <c r="E46" s="1">
        <v>3.22</v>
      </c>
      <c r="F46" s="1">
        <v>0.0</v>
      </c>
      <c r="G46" s="1">
        <v>3.21</v>
      </c>
      <c r="H46" s="1">
        <v>168.0</v>
      </c>
      <c r="I46" s="1">
        <v>52.25</v>
      </c>
      <c r="J46" s="1">
        <v>52.27</v>
      </c>
      <c r="K46" s="1" t="s">
        <v>44</v>
      </c>
      <c r="L46" s="1">
        <v>84.0</v>
      </c>
      <c r="M46" s="1">
        <v>84.0</v>
      </c>
    </row>
    <row r="47">
      <c r="A47" s="1" t="s">
        <v>41</v>
      </c>
      <c r="B47" s="1" t="s">
        <v>42</v>
      </c>
      <c r="C47" s="1">
        <v>215.94</v>
      </c>
      <c r="D47" s="1">
        <v>217.67</v>
      </c>
      <c r="E47" s="1">
        <v>1.73</v>
      </c>
      <c r="F47" s="1">
        <v>0.0</v>
      </c>
      <c r="G47" s="1">
        <v>1.73</v>
      </c>
      <c r="H47" s="1">
        <v>168.0</v>
      </c>
      <c r="I47" s="1">
        <v>97.25</v>
      </c>
      <c r="J47" s="1">
        <v>97.33</v>
      </c>
      <c r="K47" s="1" t="s">
        <v>44</v>
      </c>
      <c r="L47" s="1">
        <v>84.0</v>
      </c>
      <c r="M47" s="1">
        <v>84.0</v>
      </c>
    </row>
    <row r="48">
      <c r="A48" s="1" t="s">
        <v>41</v>
      </c>
      <c r="B48" s="1" t="s">
        <v>42</v>
      </c>
      <c r="C48" s="1">
        <v>217.88</v>
      </c>
      <c r="D48" s="1">
        <v>220.88</v>
      </c>
      <c r="E48" s="1">
        <v>3.0</v>
      </c>
      <c r="F48" s="1">
        <v>0.0</v>
      </c>
      <c r="G48" s="1">
        <v>2.99</v>
      </c>
      <c r="H48" s="1">
        <v>168.0</v>
      </c>
      <c r="I48" s="1">
        <v>56.08</v>
      </c>
      <c r="J48" s="1">
        <v>56.11</v>
      </c>
      <c r="K48" s="1" t="s">
        <v>44</v>
      </c>
      <c r="L48" s="1">
        <v>84.0</v>
      </c>
      <c r="M48" s="1">
        <v>84.0</v>
      </c>
    </row>
    <row r="49">
      <c r="A49" s="1" t="s">
        <v>41</v>
      </c>
      <c r="B49" s="1" t="s">
        <v>42</v>
      </c>
      <c r="C49" s="1">
        <v>220.96</v>
      </c>
      <c r="D49" s="1">
        <v>223.15</v>
      </c>
      <c r="E49" s="1">
        <v>2.19</v>
      </c>
      <c r="F49" s="1">
        <v>0.0</v>
      </c>
      <c r="G49" s="1">
        <v>2.19</v>
      </c>
      <c r="H49" s="1">
        <v>168.0</v>
      </c>
      <c r="I49" s="1">
        <v>76.82</v>
      </c>
      <c r="J49" s="1">
        <v>76.88</v>
      </c>
      <c r="K49" s="1" t="s">
        <v>44</v>
      </c>
      <c r="L49" s="1">
        <v>84.0</v>
      </c>
      <c r="M49" s="1">
        <v>84.0</v>
      </c>
    </row>
    <row r="50">
      <c r="A50" s="1" t="s">
        <v>41</v>
      </c>
      <c r="B50" s="1" t="s">
        <v>42</v>
      </c>
      <c r="C50" s="1">
        <v>223.31</v>
      </c>
      <c r="D50" s="1">
        <v>225.49</v>
      </c>
      <c r="E50" s="1">
        <v>2.18</v>
      </c>
      <c r="F50" s="1">
        <v>0.0</v>
      </c>
      <c r="G50" s="1">
        <v>2.18</v>
      </c>
      <c r="H50" s="1">
        <v>168.0</v>
      </c>
      <c r="I50" s="1">
        <v>77.19</v>
      </c>
      <c r="J50" s="1">
        <v>77.24</v>
      </c>
      <c r="K50" s="1" t="s">
        <v>44</v>
      </c>
      <c r="L50" s="1">
        <v>84.0</v>
      </c>
      <c r="M50" s="1">
        <v>84.0</v>
      </c>
    </row>
    <row r="51">
      <c r="A51" s="1" t="s">
        <v>41</v>
      </c>
      <c r="B51" s="1" t="s">
        <v>42</v>
      </c>
      <c r="C51" s="1">
        <v>225.73</v>
      </c>
      <c r="D51" s="1">
        <v>227.7</v>
      </c>
      <c r="E51" s="1">
        <v>1.97</v>
      </c>
      <c r="F51" s="1">
        <v>0.0</v>
      </c>
      <c r="G51" s="1">
        <v>1.96</v>
      </c>
      <c r="H51" s="1">
        <v>168.0</v>
      </c>
      <c r="I51" s="1">
        <v>85.44</v>
      </c>
      <c r="J51" s="1">
        <v>85.5</v>
      </c>
      <c r="K51" s="1" t="s">
        <v>44</v>
      </c>
      <c r="L51" s="1">
        <v>84.0</v>
      </c>
      <c r="M51" s="1">
        <v>84.0</v>
      </c>
    </row>
    <row r="52">
      <c r="A52" s="1" t="s">
        <v>41</v>
      </c>
      <c r="B52" s="1" t="s">
        <v>42</v>
      </c>
      <c r="C52" s="1">
        <v>227.84</v>
      </c>
      <c r="D52" s="1">
        <v>230.03</v>
      </c>
      <c r="E52" s="1">
        <v>2.19</v>
      </c>
      <c r="F52" s="1">
        <v>0.0</v>
      </c>
      <c r="G52" s="1">
        <v>2.19</v>
      </c>
      <c r="H52" s="1">
        <v>168.0</v>
      </c>
      <c r="I52" s="1">
        <v>76.73</v>
      </c>
      <c r="J52" s="1">
        <v>76.77</v>
      </c>
      <c r="K52" s="1" t="s">
        <v>44</v>
      </c>
      <c r="L52" s="1">
        <v>84.0</v>
      </c>
      <c r="M52" s="1">
        <v>84.0</v>
      </c>
    </row>
    <row r="53">
      <c r="A53" s="1" t="s">
        <v>41</v>
      </c>
      <c r="B53" s="1" t="s">
        <v>42</v>
      </c>
      <c r="C53" s="1">
        <v>230.21</v>
      </c>
      <c r="D53" s="1">
        <v>235.29</v>
      </c>
      <c r="E53" s="1">
        <v>5.07</v>
      </c>
      <c r="F53" s="1">
        <v>0.0</v>
      </c>
      <c r="G53" s="1">
        <v>5.07</v>
      </c>
      <c r="H53" s="1">
        <v>160.0</v>
      </c>
      <c r="I53" s="1">
        <v>31.53</v>
      </c>
      <c r="J53" s="1">
        <v>31.53</v>
      </c>
      <c r="K53" s="1" t="s">
        <v>43</v>
      </c>
      <c r="L53" s="1">
        <v>-160.0</v>
      </c>
      <c r="M53" s="1">
        <v>0.0</v>
      </c>
    </row>
    <row r="54">
      <c r="A54" s="1" t="s">
        <v>41</v>
      </c>
      <c r="B54" s="1" t="s">
        <v>42</v>
      </c>
      <c r="C54" s="1">
        <v>235.32</v>
      </c>
      <c r="D54" s="1">
        <v>238.74</v>
      </c>
      <c r="E54" s="1">
        <v>3.42</v>
      </c>
      <c r="F54" s="1">
        <v>0.0</v>
      </c>
      <c r="G54" s="1">
        <v>3.42</v>
      </c>
      <c r="H54" s="1">
        <v>160.0</v>
      </c>
      <c r="I54" s="1">
        <v>46.83</v>
      </c>
      <c r="J54" s="1">
        <v>46.83</v>
      </c>
      <c r="K54" s="1" t="s">
        <v>43</v>
      </c>
      <c r="L54" s="1">
        <v>-160.0</v>
      </c>
      <c r="M54" s="1">
        <v>0.0</v>
      </c>
    </row>
    <row r="55">
      <c r="A55" s="1" t="s">
        <v>41</v>
      </c>
      <c r="B55" s="1" t="s">
        <v>42</v>
      </c>
      <c r="C55" s="1">
        <v>238.85</v>
      </c>
      <c r="D55" s="1">
        <v>246.11</v>
      </c>
      <c r="E55" s="1">
        <v>7.26</v>
      </c>
      <c r="F55" s="1">
        <v>0.0</v>
      </c>
      <c r="G55" s="1">
        <v>7.26</v>
      </c>
      <c r="H55" s="1">
        <v>160.0</v>
      </c>
      <c r="I55" s="1">
        <v>22.03</v>
      </c>
      <c r="J55" s="1">
        <v>22.03</v>
      </c>
      <c r="K55" s="1" t="s">
        <v>43</v>
      </c>
      <c r="L55" s="1">
        <v>-160.0</v>
      </c>
      <c r="M55" s="1">
        <v>0.0</v>
      </c>
    </row>
    <row r="56">
      <c r="A56" s="1" t="s">
        <v>41</v>
      </c>
      <c r="B56" s="1" t="s">
        <v>42</v>
      </c>
      <c r="C56" s="1">
        <v>246.16</v>
      </c>
      <c r="D56" s="1">
        <v>253.72</v>
      </c>
      <c r="E56" s="1">
        <v>7.56</v>
      </c>
      <c r="F56" s="1">
        <v>0.0</v>
      </c>
      <c r="G56" s="1">
        <v>7.56</v>
      </c>
      <c r="H56" s="1">
        <v>160.0</v>
      </c>
      <c r="I56" s="1">
        <v>21.16</v>
      </c>
      <c r="J56" s="1">
        <v>21.16</v>
      </c>
      <c r="K56" s="1" t="s">
        <v>43</v>
      </c>
      <c r="L56" s="1">
        <v>-160.0</v>
      </c>
      <c r="M56" s="1">
        <v>0.0</v>
      </c>
    </row>
    <row r="57">
      <c r="A57" s="1" t="s">
        <v>41</v>
      </c>
      <c r="B57" s="1" t="s">
        <v>42</v>
      </c>
      <c r="C57" s="1">
        <v>253.75</v>
      </c>
      <c r="D57" s="1">
        <v>260.31</v>
      </c>
      <c r="E57" s="1">
        <v>6.55</v>
      </c>
      <c r="F57" s="1">
        <v>0.0</v>
      </c>
      <c r="G57" s="1">
        <v>6.55</v>
      </c>
      <c r="H57" s="1">
        <v>160.0</v>
      </c>
      <c r="I57" s="1">
        <v>24.41</v>
      </c>
      <c r="J57" s="1">
        <v>24.41</v>
      </c>
      <c r="K57" s="1" t="s">
        <v>43</v>
      </c>
      <c r="L57" s="1">
        <v>-160.0</v>
      </c>
      <c r="M57" s="1">
        <v>0.0</v>
      </c>
    </row>
    <row r="58">
      <c r="A58" s="1" t="s">
        <v>41</v>
      </c>
      <c r="B58" s="1" t="s">
        <v>42</v>
      </c>
      <c r="C58" s="1">
        <v>260.37</v>
      </c>
      <c r="D58" s="1">
        <v>267.47</v>
      </c>
      <c r="E58" s="1">
        <v>7.1</v>
      </c>
      <c r="F58" s="1">
        <v>0.0</v>
      </c>
      <c r="G58" s="1">
        <v>7.1</v>
      </c>
      <c r="H58" s="1">
        <v>160.0</v>
      </c>
      <c r="I58" s="1">
        <v>22.54</v>
      </c>
      <c r="J58" s="1">
        <v>22.54</v>
      </c>
      <c r="K58" s="1" t="s">
        <v>43</v>
      </c>
      <c r="L58" s="1">
        <v>-160.0</v>
      </c>
      <c r="M58" s="1">
        <v>0.0</v>
      </c>
    </row>
    <row r="59">
      <c r="A59" s="1" t="s">
        <v>41</v>
      </c>
      <c r="B59" s="1" t="s">
        <v>42</v>
      </c>
      <c r="C59" s="1">
        <v>267.5</v>
      </c>
      <c r="D59" s="1">
        <v>275.18</v>
      </c>
      <c r="E59" s="1">
        <v>7.68</v>
      </c>
      <c r="F59" s="1">
        <v>0.0</v>
      </c>
      <c r="G59" s="1">
        <v>7.68</v>
      </c>
      <c r="H59" s="1">
        <v>160.0</v>
      </c>
      <c r="I59" s="1">
        <v>20.83</v>
      </c>
      <c r="J59" s="1">
        <v>20.83</v>
      </c>
      <c r="K59" s="1" t="s">
        <v>43</v>
      </c>
      <c r="L59" s="1">
        <v>-160.0</v>
      </c>
      <c r="M59" s="1">
        <v>0.0</v>
      </c>
    </row>
    <row r="60">
      <c r="A60" s="1" t="s">
        <v>41</v>
      </c>
      <c r="B60" s="1" t="s">
        <v>42</v>
      </c>
      <c r="C60" s="1">
        <v>275.26</v>
      </c>
      <c r="D60" s="1">
        <v>277.68</v>
      </c>
      <c r="E60" s="1">
        <v>2.41</v>
      </c>
      <c r="F60" s="1">
        <v>0.0</v>
      </c>
      <c r="G60" s="1">
        <v>2.41</v>
      </c>
      <c r="H60" s="1">
        <v>168.0</v>
      </c>
      <c r="I60" s="1">
        <v>69.64</v>
      </c>
      <c r="J60" s="1">
        <v>69.68</v>
      </c>
      <c r="K60" s="1" t="s">
        <v>44</v>
      </c>
      <c r="L60" s="1">
        <v>84.0</v>
      </c>
      <c r="M60" s="1">
        <v>84.0</v>
      </c>
    </row>
    <row r="61">
      <c r="A61" s="1" t="s">
        <v>41</v>
      </c>
      <c r="B61" s="1" t="s">
        <v>42</v>
      </c>
      <c r="C61" s="1">
        <v>277.93</v>
      </c>
      <c r="D61" s="1">
        <v>280.35</v>
      </c>
      <c r="E61" s="1">
        <v>2.43</v>
      </c>
      <c r="F61" s="1">
        <v>0.0</v>
      </c>
      <c r="G61" s="1">
        <v>2.42</v>
      </c>
      <c r="H61" s="1">
        <v>168.0</v>
      </c>
      <c r="I61" s="1">
        <v>69.27</v>
      </c>
      <c r="J61" s="1">
        <v>69.3</v>
      </c>
      <c r="K61" s="1" t="s">
        <v>44</v>
      </c>
      <c r="L61" s="1">
        <v>84.0</v>
      </c>
      <c r="M61" s="1">
        <v>84.0</v>
      </c>
    </row>
    <row r="62">
      <c r="A62" s="1" t="s">
        <v>41</v>
      </c>
      <c r="B62" s="1" t="s">
        <v>42</v>
      </c>
      <c r="C62" s="1">
        <v>280.48</v>
      </c>
      <c r="D62" s="1">
        <v>283.15</v>
      </c>
      <c r="E62" s="1">
        <v>2.67</v>
      </c>
      <c r="F62" s="1">
        <v>0.0</v>
      </c>
      <c r="G62" s="1">
        <v>2.67</v>
      </c>
      <c r="H62" s="1">
        <v>168.0</v>
      </c>
      <c r="I62" s="1">
        <v>62.92</v>
      </c>
      <c r="J62" s="1">
        <v>62.95</v>
      </c>
      <c r="K62" s="1" t="s">
        <v>44</v>
      </c>
      <c r="L62" s="1">
        <v>84.0</v>
      </c>
      <c r="M62" s="1">
        <v>84.0</v>
      </c>
    </row>
    <row r="63">
      <c r="A63" s="1" t="s">
        <v>41</v>
      </c>
      <c r="B63" s="1" t="s">
        <v>42</v>
      </c>
      <c r="C63" s="1">
        <v>283.38</v>
      </c>
      <c r="D63" s="1">
        <v>286.09</v>
      </c>
      <c r="E63" s="1">
        <v>2.71</v>
      </c>
      <c r="F63" s="1">
        <v>0.0</v>
      </c>
      <c r="G63" s="1">
        <v>2.7</v>
      </c>
      <c r="H63" s="1">
        <v>168.0</v>
      </c>
      <c r="I63" s="1">
        <v>62.08</v>
      </c>
      <c r="J63" s="1">
        <v>62.11</v>
      </c>
      <c r="K63" s="1" t="s">
        <v>44</v>
      </c>
      <c r="L63" s="1">
        <v>84.0</v>
      </c>
      <c r="M63" s="1">
        <v>84.0</v>
      </c>
    </row>
    <row r="64">
      <c r="A64" s="1" t="s">
        <v>41</v>
      </c>
      <c r="B64" s="1" t="s">
        <v>42</v>
      </c>
      <c r="C64" s="1">
        <v>286.43</v>
      </c>
      <c r="D64" s="1">
        <v>288.4</v>
      </c>
      <c r="E64" s="1">
        <v>1.97</v>
      </c>
      <c r="F64" s="1">
        <v>0.0</v>
      </c>
      <c r="G64" s="1">
        <v>1.97</v>
      </c>
      <c r="H64" s="1">
        <v>168.0</v>
      </c>
      <c r="I64" s="1">
        <v>85.35</v>
      </c>
      <c r="J64" s="1">
        <v>85.4</v>
      </c>
      <c r="K64" s="1" t="s">
        <v>44</v>
      </c>
      <c r="L64" s="1">
        <v>84.0</v>
      </c>
      <c r="M64" s="1">
        <v>84.0</v>
      </c>
    </row>
    <row r="65">
      <c r="A65" s="1" t="s">
        <v>41</v>
      </c>
      <c r="B65" s="1" t="s">
        <v>42</v>
      </c>
      <c r="C65" s="1">
        <v>288.74</v>
      </c>
      <c r="D65" s="1">
        <v>291.23</v>
      </c>
      <c r="E65" s="1">
        <v>2.49</v>
      </c>
      <c r="F65" s="1">
        <v>0.0</v>
      </c>
      <c r="G65" s="1">
        <v>2.49</v>
      </c>
      <c r="H65" s="1">
        <v>168.0</v>
      </c>
      <c r="I65" s="1">
        <v>67.45</v>
      </c>
      <c r="J65" s="1">
        <v>67.49</v>
      </c>
      <c r="K65" s="1" t="s">
        <v>44</v>
      </c>
      <c r="L65" s="1">
        <v>84.0</v>
      </c>
      <c r="M65" s="1">
        <v>84.0</v>
      </c>
    </row>
    <row r="66">
      <c r="A66" s="1" t="s">
        <v>41</v>
      </c>
      <c r="B66" s="1" t="s">
        <v>42</v>
      </c>
      <c r="C66" s="1">
        <v>291.47</v>
      </c>
      <c r="D66" s="1">
        <v>293.97</v>
      </c>
      <c r="E66" s="1">
        <v>2.5</v>
      </c>
      <c r="F66" s="1">
        <v>0.0</v>
      </c>
      <c r="G66" s="1">
        <v>2.5</v>
      </c>
      <c r="H66" s="1">
        <v>168.0</v>
      </c>
      <c r="I66" s="1">
        <v>67.22</v>
      </c>
      <c r="J66" s="1">
        <v>67.25</v>
      </c>
      <c r="K66" s="1" t="s">
        <v>44</v>
      </c>
      <c r="L66" s="1">
        <v>84.0</v>
      </c>
      <c r="M66" s="1">
        <v>84.0</v>
      </c>
    </row>
    <row r="67">
      <c r="A67" s="1" t="s">
        <v>41</v>
      </c>
      <c r="B67" s="1" t="s">
        <v>42</v>
      </c>
      <c r="C67" s="1">
        <v>294.21</v>
      </c>
      <c r="D67" s="1">
        <v>297.03</v>
      </c>
      <c r="E67" s="1">
        <v>2.82</v>
      </c>
      <c r="F67" s="1">
        <v>0.0</v>
      </c>
      <c r="G67" s="1">
        <v>2.82</v>
      </c>
      <c r="H67" s="1">
        <v>168.0</v>
      </c>
      <c r="I67" s="1">
        <v>59.62</v>
      </c>
      <c r="J67" s="1">
        <v>59.65</v>
      </c>
      <c r="K67" s="1" t="s">
        <v>44</v>
      </c>
      <c r="L67" s="1">
        <v>84.0</v>
      </c>
      <c r="M67" s="1">
        <v>84.0</v>
      </c>
    </row>
    <row r="68">
      <c r="A68" s="1" t="s">
        <v>41</v>
      </c>
      <c r="B68" s="1" t="s">
        <v>42</v>
      </c>
      <c r="C68" s="1">
        <v>297.39</v>
      </c>
      <c r="D68" s="1">
        <v>299.73</v>
      </c>
      <c r="E68" s="1">
        <v>2.34</v>
      </c>
      <c r="F68" s="1">
        <v>0.0</v>
      </c>
      <c r="G68" s="1">
        <v>2.33</v>
      </c>
      <c r="H68" s="1">
        <v>168.0</v>
      </c>
      <c r="I68" s="1">
        <v>71.92</v>
      </c>
      <c r="J68" s="1">
        <v>71.96</v>
      </c>
      <c r="K68" s="1" t="s">
        <v>44</v>
      </c>
      <c r="L68" s="1">
        <v>84.0</v>
      </c>
      <c r="M68" s="1">
        <v>84.0</v>
      </c>
    </row>
    <row r="69">
      <c r="A69" s="1" t="s">
        <v>41</v>
      </c>
      <c r="B69" s="1" t="s">
        <v>42</v>
      </c>
      <c r="C69" s="1">
        <v>299.86</v>
      </c>
      <c r="D69" s="1">
        <v>302.23</v>
      </c>
      <c r="E69" s="1">
        <v>2.37</v>
      </c>
      <c r="F69" s="1">
        <v>0.0</v>
      </c>
      <c r="G69" s="1">
        <v>2.37</v>
      </c>
      <c r="H69" s="1">
        <v>168.0</v>
      </c>
      <c r="I69" s="1">
        <v>70.75</v>
      </c>
      <c r="J69" s="1">
        <v>70.79</v>
      </c>
      <c r="K69" s="1" t="s">
        <v>44</v>
      </c>
      <c r="L69" s="1">
        <v>84.0</v>
      </c>
      <c r="M69" s="1">
        <v>84.0</v>
      </c>
    </row>
    <row r="70">
      <c r="A70" s="1" t="s">
        <v>41</v>
      </c>
      <c r="B70" s="1" t="s">
        <v>42</v>
      </c>
      <c r="C70" s="1">
        <v>302.44</v>
      </c>
      <c r="D70" s="1">
        <v>307.02</v>
      </c>
      <c r="E70" s="1">
        <v>4.58</v>
      </c>
      <c r="F70" s="1">
        <v>0.0</v>
      </c>
      <c r="G70" s="1">
        <v>4.58</v>
      </c>
      <c r="H70" s="1">
        <v>160.0</v>
      </c>
      <c r="I70" s="1">
        <v>34.9</v>
      </c>
      <c r="J70" s="1">
        <v>34.9</v>
      </c>
      <c r="K70" s="1" t="s">
        <v>43</v>
      </c>
      <c r="L70" s="1">
        <v>-160.0</v>
      </c>
      <c r="M70" s="1">
        <v>0.0</v>
      </c>
    </row>
    <row r="71">
      <c r="A71" s="1" t="s">
        <v>41</v>
      </c>
      <c r="B71" s="1" t="s">
        <v>42</v>
      </c>
      <c r="C71" s="1">
        <v>307.56</v>
      </c>
      <c r="D71" s="1">
        <v>312.84</v>
      </c>
      <c r="E71" s="1">
        <v>5.28</v>
      </c>
      <c r="F71" s="1">
        <v>0.0</v>
      </c>
      <c r="G71" s="1">
        <v>5.28</v>
      </c>
      <c r="H71" s="1">
        <v>160.0</v>
      </c>
      <c r="I71" s="1">
        <v>30.3</v>
      </c>
      <c r="J71" s="1">
        <v>30.3</v>
      </c>
      <c r="K71" s="1" t="s">
        <v>43</v>
      </c>
      <c r="L71" s="1">
        <v>-160.0</v>
      </c>
      <c r="M71" s="1">
        <v>0.0</v>
      </c>
    </row>
    <row r="72">
      <c r="A72" s="1" t="s">
        <v>41</v>
      </c>
      <c r="B72" s="1" t="s">
        <v>42</v>
      </c>
      <c r="C72" s="1">
        <v>312.89</v>
      </c>
      <c r="D72" s="1">
        <v>322.03</v>
      </c>
      <c r="E72" s="1">
        <v>9.14</v>
      </c>
      <c r="F72" s="1">
        <v>0.0</v>
      </c>
      <c r="G72" s="1">
        <v>9.14</v>
      </c>
      <c r="H72" s="1">
        <v>160.0</v>
      </c>
      <c r="I72" s="1">
        <v>17.51</v>
      </c>
      <c r="J72" s="1">
        <v>17.51</v>
      </c>
      <c r="K72" s="1" t="s">
        <v>43</v>
      </c>
      <c r="L72" s="1">
        <v>-160.0</v>
      </c>
      <c r="M72" s="1">
        <v>0.0</v>
      </c>
    </row>
    <row r="73">
      <c r="A73" s="1" t="s">
        <v>41</v>
      </c>
      <c r="B73" s="1" t="s">
        <v>42</v>
      </c>
      <c r="C73" s="1">
        <v>322.04</v>
      </c>
      <c r="D73" s="1">
        <v>331.89</v>
      </c>
      <c r="E73" s="1">
        <v>9.85</v>
      </c>
      <c r="F73" s="1">
        <v>0.0</v>
      </c>
      <c r="G73" s="1">
        <v>9.85</v>
      </c>
      <c r="H73" s="1">
        <v>160.0</v>
      </c>
      <c r="I73" s="1">
        <v>16.25</v>
      </c>
      <c r="J73" s="1">
        <v>16.25</v>
      </c>
      <c r="K73" s="1" t="s">
        <v>43</v>
      </c>
      <c r="L73" s="1">
        <v>-160.0</v>
      </c>
      <c r="M73" s="1">
        <v>0.0</v>
      </c>
    </row>
    <row r="74">
      <c r="A74" s="1" t="s">
        <v>41</v>
      </c>
      <c r="B74" s="1" t="s">
        <v>42</v>
      </c>
      <c r="C74" s="1">
        <v>331.97</v>
      </c>
      <c r="D74" s="1">
        <v>338.9</v>
      </c>
      <c r="E74" s="1">
        <v>6.93</v>
      </c>
      <c r="F74" s="1">
        <v>0.0</v>
      </c>
      <c r="G74" s="1">
        <v>6.93</v>
      </c>
      <c r="H74" s="1">
        <v>160.0</v>
      </c>
      <c r="I74" s="1">
        <v>23.1</v>
      </c>
      <c r="J74" s="1">
        <v>23.1</v>
      </c>
      <c r="K74" s="1" t="s">
        <v>43</v>
      </c>
      <c r="L74" s="1">
        <v>-160.0</v>
      </c>
      <c r="M74" s="1">
        <v>0.0</v>
      </c>
    </row>
    <row r="75">
      <c r="A75" s="1" t="s">
        <v>41</v>
      </c>
      <c r="B75" s="1" t="s">
        <v>42</v>
      </c>
      <c r="C75" s="1">
        <v>339.02</v>
      </c>
      <c r="D75" s="1">
        <v>344.67</v>
      </c>
      <c r="E75" s="1">
        <v>5.65</v>
      </c>
      <c r="F75" s="1">
        <v>0.0</v>
      </c>
      <c r="G75" s="1">
        <v>5.65</v>
      </c>
      <c r="H75" s="1">
        <v>160.0</v>
      </c>
      <c r="I75" s="1">
        <v>28.31</v>
      </c>
      <c r="J75" s="1">
        <v>28.31</v>
      </c>
      <c r="K75" s="1" t="s">
        <v>43</v>
      </c>
      <c r="L75" s="1">
        <v>-160.0</v>
      </c>
      <c r="M75" s="1">
        <v>0.0</v>
      </c>
    </row>
    <row r="76">
      <c r="A76" s="1" t="s">
        <v>41</v>
      </c>
      <c r="B76" s="1" t="s">
        <v>42</v>
      </c>
      <c r="C76" s="1">
        <v>344.72</v>
      </c>
      <c r="D76" s="1">
        <v>350.5</v>
      </c>
      <c r="E76" s="1">
        <v>5.78</v>
      </c>
      <c r="F76" s="1">
        <v>0.0</v>
      </c>
      <c r="G76" s="1">
        <v>5.78</v>
      </c>
      <c r="H76" s="1">
        <v>160.0</v>
      </c>
      <c r="I76" s="1">
        <v>27.67</v>
      </c>
      <c r="J76" s="1">
        <v>27.67</v>
      </c>
      <c r="K76" s="1" t="s">
        <v>43</v>
      </c>
      <c r="L76" s="1">
        <v>-160.0</v>
      </c>
      <c r="M76" s="1">
        <v>0.0</v>
      </c>
    </row>
    <row r="77">
      <c r="A77" s="1" t="s">
        <v>41</v>
      </c>
      <c r="B77" s="1" t="s">
        <v>42</v>
      </c>
      <c r="C77" s="1">
        <v>350.6</v>
      </c>
      <c r="D77" s="1">
        <v>353.34</v>
      </c>
      <c r="E77" s="1">
        <v>2.73</v>
      </c>
      <c r="F77" s="1">
        <v>0.0</v>
      </c>
      <c r="G77" s="1">
        <v>2.73</v>
      </c>
      <c r="H77" s="1">
        <v>168.0</v>
      </c>
      <c r="I77" s="1">
        <v>61.45</v>
      </c>
      <c r="J77" s="1">
        <v>61.48</v>
      </c>
      <c r="K77" s="1" t="s">
        <v>44</v>
      </c>
      <c r="L77" s="1">
        <v>84.0</v>
      </c>
      <c r="M77" s="1">
        <v>84.0</v>
      </c>
    </row>
    <row r="78">
      <c r="A78" s="1" t="s">
        <v>41</v>
      </c>
      <c r="B78" s="1" t="s">
        <v>42</v>
      </c>
      <c r="C78" s="1">
        <v>353.9</v>
      </c>
      <c r="D78" s="1">
        <v>356.08</v>
      </c>
      <c r="E78" s="1">
        <v>2.18</v>
      </c>
      <c r="F78" s="1">
        <v>0.0</v>
      </c>
      <c r="G78" s="1">
        <v>2.18</v>
      </c>
      <c r="H78" s="1">
        <v>168.0</v>
      </c>
      <c r="I78" s="1">
        <v>77.0</v>
      </c>
      <c r="J78" s="1">
        <v>77.05</v>
      </c>
      <c r="K78" s="1" t="s">
        <v>44</v>
      </c>
      <c r="L78" s="1">
        <v>84.0</v>
      </c>
      <c r="M78" s="1">
        <v>84.0</v>
      </c>
    </row>
    <row r="79">
      <c r="A79" s="1" t="s">
        <v>41</v>
      </c>
      <c r="B79" s="1" t="s">
        <v>42</v>
      </c>
      <c r="C79" s="1">
        <v>356.3</v>
      </c>
      <c r="D79" s="1">
        <v>359.23</v>
      </c>
      <c r="E79" s="1">
        <v>2.93</v>
      </c>
      <c r="F79" s="1">
        <v>0.0</v>
      </c>
      <c r="G79" s="1">
        <v>2.93</v>
      </c>
      <c r="H79" s="1">
        <v>168.0</v>
      </c>
      <c r="I79" s="1">
        <v>57.34</v>
      </c>
      <c r="J79" s="1">
        <v>57.37</v>
      </c>
      <c r="K79" s="1" t="s">
        <v>44</v>
      </c>
      <c r="L79" s="1">
        <v>84.0</v>
      </c>
      <c r="M79" s="1">
        <v>84.0</v>
      </c>
    </row>
    <row r="80">
      <c r="A80" s="1" t="s">
        <v>41</v>
      </c>
      <c r="B80" s="1" t="s">
        <v>42</v>
      </c>
      <c r="C80" s="1">
        <v>359.53</v>
      </c>
      <c r="D80" s="1">
        <v>361.55</v>
      </c>
      <c r="E80" s="1">
        <v>2.02</v>
      </c>
      <c r="F80" s="1">
        <v>0.0</v>
      </c>
      <c r="G80" s="1">
        <v>2.01</v>
      </c>
      <c r="H80" s="1">
        <v>168.0</v>
      </c>
      <c r="I80" s="1">
        <v>83.37</v>
      </c>
      <c r="J80" s="1">
        <v>83.41</v>
      </c>
      <c r="K80" s="1" t="s">
        <v>44</v>
      </c>
      <c r="L80" s="1">
        <v>84.0</v>
      </c>
      <c r="M80" s="1">
        <v>84.0</v>
      </c>
    </row>
    <row r="81">
      <c r="A81" s="1" t="s">
        <v>41</v>
      </c>
      <c r="B81" s="1" t="s">
        <v>42</v>
      </c>
      <c r="C81" s="1">
        <v>361.84</v>
      </c>
      <c r="D81" s="1">
        <v>364.08</v>
      </c>
      <c r="E81" s="1">
        <v>2.24</v>
      </c>
      <c r="F81" s="1">
        <v>0.0</v>
      </c>
      <c r="G81" s="1">
        <v>2.24</v>
      </c>
      <c r="H81" s="1">
        <v>168.0</v>
      </c>
      <c r="I81" s="1">
        <v>75.09</v>
      </c>
      <c r="J81" s="1">
        <v>75.14</v>
      </c>
      <c r="K81" s="1" t="s">
        <v>44</v>
      </c>
      <c r="L81" s="1">
        <v>84.0</v>
      </c>
      <c r="M81" s="1">
        <v>84.0</v>
      </c>
    </row>
    <row r="82">
      <c r="A82" s="1" t="s">
        <v>41</v>
      </c>
      <c r="B82" s="1" t="s">
        <v>42</v>
      </c>
      <c r="C82" s="1">
        <v>364.3</v>
      </c>
      <c r="D82" s="1">
        <v>366.48</v>
      </c>
      <c r="E82" s="1">
        <v>2.18</v>
      </c>
      <c r="F82" s="1">
        <v>0.0</v>
      </c>
      <c r="G82" s="1">
        <v>2.18</v>
      </c>
      <c r="H82" s="1">
        <v>168.0</v>
      </c>
      <c r="I82" s="1">
        <v>76.97</v>
      </c>
      <c r="J82" s="1">
        <v>77.01</v>
      </c>
      <c r="K82" s="1" t="s">
        <v>44</v>
      </c>
      <c r="L82" s="1">
        <v>84.0</v>
      </c>
      <c r="M82" s="1">
        <v>84.0</v>
      </c>
    </row>
    <row r="83">
      <c r="A83" s="1" t="s">
        <v>41</v>
      </c>
      <c r="B83" s="1" t="s">
        <v>42</v>
      </c>
      <c r="C83" s="1">
        <v>366.57</v>
      </c>
      <c r="D83" s="1">
        <v>369.48</v>
      </c>
      <c r="E83" s="1">
        <v>2.91</v>
      </c>
      <c r="F83" s="1">
        <v>0.0</v>
      </c>
      <c r="G83" s="1">
        <v>2.91</v>
      </c>
      <c r="H83" s="1">
        <v>168.0</v>
      </c>
      <c r="I83" s="1">
        <v>57.75</v>
      </c>
      <c r="J83" s="1">
        <v>57.77</v>
      </c>
      <c r="K83" s="1" t="s">
        <v>44</v>
      </c>
      <c r="L83" s="1">
        <v>84.0</v>
      </c>
      <c r="M83" s="1">
        <v>84.0</v>
      </c>
    </row>
    <row r="84">
      <c r="A84" s="1" t="s">
        <v>41</v>
      </c>
      <c r="B84" s="1" t="s">
        <v>42</v>
      </c>
      <c r="C84" s="1">
        <v>369.65</v>
      </c>
      <c r="D84" s="1">
        <v>373.31</v>
      </c>
      <c r="E84" s="1">
        <v>3.67</v>
      </c>
      <c r="F84" s="1">
        <v>0.0</v>
      </c>
      <c r="G84" s="1">
        <v>3.67</v>
      </c>
      <c r="H84" s="1">
        <v>168.0</v>
      </c>
      <c r="I84" s="1">
        <v>45.82</v>
      </c>
      <c r="J84" s="1">
        <v>45.84</v>
      </c>
      <c r="K84" s="1" t="s">
        <v>44</v>
      </c>
      <c r="L84" s="1">
        <v>84.0</v>
      </c>
      <c r="M84" s="1">
        <v>84.0</v>
      </c>
    </row>
    <row r="85">
      <c r="A85" s="1" t="s">
        <v>41</v>
      </c>
      <c r="B85" s="1" t="s">
        <v>42</v>
      </c>
      <c r="C85" s="1">
        <v>373.57</v>
      </c>
      <c r="D85" s="1">
        <v>375.93</v>
      </c>
      <c r="E85" s="1">
        <v>2.36</v>
      </c>
      <c r="F85" s="1">
        <v>0.0</v>
      </c>
      <c r="G85" s="1">
        <v>2.36</v>
      </c>
      <c r="H85" s="1">
        <v>168.0</v>
      </c>
      <c r="I85" s="1">
        <v>71.16</v>
      </c>
      <c r="J85" s="1">
        <v>71.2</v>
      </c>
      <c r="K85" s="1" t="s">
        <v>44</v>
      </c>
      <c r="L85" s="1">
        <v>84.0</v>
      </c>
      <c r="M85" s="1">
        <v>84.0</v>
      </c>
    </row>
    <row r="86">
      <c r="A86" s="1" t="s">
        <v>41</v>
      </c>
      <c r="B86" s="1" t="s">
        <v>42</v>
      </c>
      <c r="C86" s="1">
        <v>376.09</v>
      </c>
      <c r="D86" s="1">
        <v>378.73</v>
      </c>
      <c r="E86" s="1">
        <v>2.64</v>
      </c>
      <c r="F86" s="1">
        <v>0.0</v>
      </c>
      <c r="G86" s="1">
        <v>2.64</v>
      </c>
      <c r="H86" s="1">
        <v>168.0</v>
      </c>
      <c r="I86" s="1">
        <v>63.71</v>
      </c>
      <c r="J86" s="1">
        <v>63.74</v>
      </c>
      <c r="K86" s="1" t="s">
        <v>44</v>
      </c>
      <c r="L86" s="1">
        <v>84.0</v>
      </c>
      <c r="M86" s="1">
        <v>84.0</v>
      </c>
    </row>
    <row r="87">
      <c r="A87" s="1" t="s">
        <v>41</v>
      </c>
      <c r="B87" s="1" t="s">
        <v>42</v>
      </c>
      <c r="C87" s="1">
        <v>379.18</v>
      </c>
      <c r="D87" s="1">
        <v>384.52</v>
      </c>
      <c r="E87" s="1">
        <v>5.34</v>
      </c>
      <c r="F87" s="1">
        <v>0.0</v>
      </c>
      <c r="G87" s="1">
        <v>5.34</v>
      </c>
      <c r="H87" s="1">
        <v>160.0</v>
      </c>
      <c r="I87" s="1">
        <v>29.95</v>
      </c>
      <c r="J87" s="1">
        <v>29.95</v>
      </c>
      <c r="K87" s="1" t="s">
        <v>43</v>
      </c>
      <c r="L87" s="1">
        <v>-160.0</v>
      </c>
      <c r="M87" s="1">
        <v>0.0</v>
      </c>
    </row>
    <row r="88">
      <c r="A88" s="1" t="s">
        <v>41</v>
      </c>
      <c r="B88" s="1" t="s">
        <v>42</v>
      </c>
      <c r="C88" s="1">
        <v>384.54</v>
      </c>
      <c r="D88" s="1">
        <v>391.06</v>
      </c>
      <c r="E88" s="1">
        <v>6.52</v>
      </c>
      <c r="F88" s="1">
        <v>0.0</v>
      </c>
      <c r="G88" s="1">
        <v>6.52</v>
      </c>
      <c r="H88" s="1">
        <v>160.0</v>
      </c>
      <c r="I88" s="1">
        <v>24.55</v>
      </c>
      <c r="J88" s="1">
        <v>24.55</v>
      </c>
      <c r="K88" s="1" t="s">
        <v>43</v>
      </c>
      <c r="L88" s="1">
        <v>-160.0</v>
      </c>
      <c r="M88" s="1">
        <v>0.0</v>
      </c>
    </row>
    <row r="89">
      <c r="A89" s="1" t="s">
        <v>41</v>
      </c>
      <c r="B89" s="1" t="s">
        <v>42</v>
      </c>
      <c r="C89" s="1">
        <v>391.21</v>
      </c>
      <c r="D89" s="1">
        <v>400.27</v>
      </c>
      <c r="E89" s="1">
        <v>9.06</v>
      </c>
      <c r="F89" s="1">
        <v>0.0</v>
      </c>
      <c r="G89" s="1">
        <v>9.06</v>
      </c>
      <c r="H89" s="1">
        <v>160.0</v>
      </c>
      <c r="I89" s="1">
        <v>17.66</v>
      </c>
      <c r="J89" s="1">
        <v>17.66</v>
      </c>
      <c r="K89" s="1" t="s">
        <v>43</v>
      </c>
      <c r="L89" s="1">
        <v>-160.0</v>
      </c>
      <c r="M89" s="1">
        <v>0.0</v>
      </c>
    </row>
    <row r="90">
      <c r="A90" s="1" t="s">
        <v>41</v>
      </c>
      <c r="B90" s="1" t="s">
        <v>42</v>
      </c>
      <c r="C90" s="1">
        <v>400.38</v>
      </c>
      <c r="D90" s="1">
        <v>407.9</v>
      </c>
      <c r="E90" s="1">
        <v>7.51</v>
      </c>
      <c r="F90" s="1">
        <v>0.0</v>
      </c>
      <c r="G90" s="1">
        <v>7.51</v>
      </c>
      <c r="H90" s="1">
        <v>160.0</v>
      </c>
      <c r="I90" s="1">
        <v>21.29</v>
      </c>
      <c r="J90" s="1">
        <v>21.29</v>
      </c>
      <c r="K90" s="1" t="s">
        <v>43</v>
      </c>
      <c r="L90" s="1">
        <v>-160.0</v>
      </c>
      <c r="M90" s="1">
        <v>0.0</v>
      </c>
    </row>
    <row r="91">
      <c r="A91" s="1" t="s">
        <v>41</v>
      </c>
      <c r="B91" s="1" t="s">
        <v>42</v>
      </c>
      <c r="C91" s="1">
        <v>407.94</v>
      </c>
      <c r="D91" s="1">
        <v>415.42</v>
      </c>
      <c r="E91" s="1">
        <v>7.48</v>
      </c>
      <c r="F91" s="1">
        <v>0.0</v>
      </c>
      <c r="G91" s="1">
        <v>7.48</v>
      </c>
      <c r="H91" s="1">
        <v>160.0</v>
      </c>
      <c r="I91" s="1">
        <v>21.39</v>
      </c>
      <c r="J91" s="1">
        <v>21.39</v>
      </c>
      <c r="K91" s="1" t="s">
        <v>43</v>
      </c>
      <c r="L91" s="1">
        <v>-160.0</v>
      </c>
      <c r="M91" s="1">
        <v>0.0</v>
      </c>
    </row>
    <row r="92">
      <c r="A92" s="1" t="s">
        <v>41</v>
      </c>
      <c r="B92" s="1" t="s">
        <v>42</v>
      </c>
      <c r="C92" s="1">
        <v>415.55</v>
      </c>
      <c r="D92" s="1">
        <v>423.21</v>
      </c>
      <c r="E92" s="1">
        <v>7.66</v>
      </c>
      <c r="F92" s="1">
        <v>0.0</v>
      </c>
      <c r="G92" s="1">
        <v>7.66</v>
      </c>
      <c r="H92" s="1">
        <v>160.0</v>
      </c>
      <c r="I92" s="1">
        <v>20.9</v>
      </c>
      <c r="J92" s="1">
        <v>20.9</v>
      </c>
      <c r="K92" s="1" t="s">
        <v>43</v>
      </c>
      <c r="L92" s="1">
        <v>-160.0</v>
      </c>
      <c r="M92" s="1">
        <v>0.0</v>
      </c>
    </row>
    <row r="93">
      <c r="A93" s="1" t="s">
        <v>41</v>
      </c>
      <c r="B93" s="1" t="s">
        <v>42</v>
      </c>
      <c r="C93" s="1">
        <v>423.44</v>
      </c>
      <c r="D93" s="1">
        <v>427.3</v>
      </c>
      <c r="E93" s="1">
        <v>3.86</v>
      </c>
      <c r="F93" s="1">
        <v>0.0</v>
      </c>
      <c r="G93" s="1">
        <v>3.86</v>
      </c>
      <c r="H93" s="1">
        <v>160.0</v>
      </c>
      <c r="I93" s="1">
        <v>41.44</v>
      </c>
      <c r="J93" s="1">
        <v>41.44</v>
      </c>
      <c r="K93" s="1" t="s">
        <v>43</v>
      </c>
      <c r="L93" s="1">
        <v>-160.0</v>
      </c>
      <c r="M93" s="1">
        <v>0.0</v>
      </c>
    </row>
    <row r="94">
      <c r="A94" s="1" t="s">
        <v>41</v>
      </c>
      <c r="B94" s="1" t="s">
        <v>42</v>
      </c>
      <c r="C94" s="1">
        <v>427.37</v>
      </c>
      <c r="D94" s="1">
        <v>429.22</v>
      </c>
      <c r="E94" s="1">
        <v>1.85</v>
      </c>
      <c r="F94" s="1">
        <v>0.0</v>
      </c>
      <c r="G94" s="1">
        <v>1.85</v>
      </c>
      <c r="H94" s="1">
        <v>168.0</v>
      </c>
      <c r="I94" s="1">
        <v>90.66</v>
      </c>
      <c r="J94" s="1">
        <v>90.73</v>
      </c>
      <c r="K94" s="1" t="s">
        <v>44</v>
      </c>
      <c r="L94" s="1">
        <v>84.0</v>
      </c>
      <c r="M94" s="1">
        <v>84.0</v>
      </c>
    </row>
    <row r="95">
      <c r="A95" s="1" t="s">
        <v>41</v>
      </c>
      <c r="B95" s="1" t="s">
        <v>42</v>
      </c>
      <c r="C95" s="1">
        <v>429.54</v>
      </c>
      <c r="D95" s="1">
        <v>432.13</v>
      </c>
      <c r="E95" s="1">
        <v>2.59</v>
      </c>
      <c r="F95" s="1">
        <v>0.0</v>
      </c>
      <c r="G95" s="1">
        <v>2.59</v>
      </c>
      <c r="H95" s="1">
        <v>168.0</v>
      </c>
      <c r="I95" s="1">
        <v>64.78</v>
      </c>
      <c r="J95" s="1">
        <v>64.81</v>
      </c>
      <c r="K95" s="1" t="s">
        <v>44</v>
      </c>
      <c r="L95" s="1">
        <v>84.0</v>
      </c>
      <c r="M95" s="1">
        <v>84.0</v>
      </c>
    </row>
    <row r="96">
      <c r="A96" s="1" t="s">
        <v>41</v>
      </c>
      <c r="B96" s="1" t="s">
        <v>42</v>
      </c>
      <c r="C96" s="1">
        <v>432.37</v>
      </c>
      <c r="D96" s="1">
        <v>434.93</v>
      </c>
      <c r="E96" s="1">
        <v>2.56</v>
      </c>
      <c r="F96" s="1">
        <v>0.0</v>
      </c>
      <c r="G96" s="1">
        <v>2.56</v>
      </c>
      <c r="H96" s="1">
        <v>168.0</v>
      </c>
      <c r="I96" s="1">
        <v>65.57</v>
      </c>
      <c r="J96" s="1">
        <v>65.6</v>
      </c>
      <c r="K96" s="1" t="s">
        <v>44</v>
      </c>
      <c r="L96" s="1">
        <v>84.0</v>
      </c>
      <c r="M96" s="1">
        <v>84.0</v>
      </c>
    </row>
    <row r="97">
      <c r="A97" s="1" t="s">
        <v>41</v>
      </c>
      <c r="B97" s="1" t="s">
        <v>42</v>
      </c>
      <c r="C97" s="1">
        <v>435.35</v>
      </c>
      <c r="D97" s="1">
        <v>437.88</v>
      </c>
      <c r="E97" s="1">
        <v>2.53</v>
      </c>
      <c r="F97" s="1">
        <v>0.0</v>
      </c>
      <c r="G97" s="1">
        <v>2.53</v>
      </c>
      <c r="H97" s="1">
        <v>168.0</v>
      </c>
      <c r="I97" s="1">
        <v>66.38</v>
      </c>
      <c r="J97" s="1">
        <v>66.41</v>
      </c>
      <c r="K97" s="1" t="s">
        <v>44</v>
      </c>
      <c r="L97" s="1">
        <v>84.0</v>
      </c>
      <c r="M97" s="1">
        <v>84.0</v>
      </c>
    </row>
    <row r="98">
      <c r="A98" s="1" t="s">
        <v>41</v>
      </c>
      <c r="B98" s="1" t="s">
        <v>42</v>
      </c>
      <c r="C98" s="1">
        <v>438.0</v>
      </c>
      <c r="D98" s="1">
        <v>441.2</v>
      </c>
      <c r="E98" s="1">
        <v>3.2</v>
      </c>
      <c r="F98" s="1">
        <v>0.0</v>
      </c>
      <c r="G98" s="1">
        <v>3.2</v>
      </c>
      <c r="H98" s="1">
        <v>168.0</v>
      </c>
      <c r="I98" s="1">
        <v>52.54</v>
      </c>
      <c r="J98" s="1">
        <v>52.57</v>
      </c>
      <c r="K98" s="1" t="s">
        <v>44</v>
      </c>
      <c r="L98" s="1">
        <v>84.0</v>
      </c>
      <c r="M98" s="1">
        <v>84.0</v>
      </c>
    </row>
    <row r="99">
      <c r="A99" s="1" t="s">
        <v>41</v>
      </c>
      <c r="B99" s="1" t="s">
        <v>42</v>
      </c>
      <c r="C99" s="1">
        <v>441.52</v>
      </c>
      <c r="D99" s="1">
        <v>443.55</v>
      </c>
      <c r="E99" s="1">
        <v>2.03</v>
      </c>
      <c r="F99" s="1">
        <v>0.0</v>
      </c>
      <c r="G99" s="1">
        <v>2.03</v>
      </c>
      <c r="H99" s="1">
        <v>168.0</v>
      </c>
      <c r="I99" s="1">
        <v>82.72</v>
      </c>
      <c r="J99" s="1">
        <v>82.78</v>
      </c>
      <c r="K99" s="1" t="s">
        <v>44</v>
      </c>
      <c r="L99" s="1">
        <v>84.0</v>
      </c>
      <c r="M99" s="1">
        <v>84.0</v>
      </c>
    </row>
    <row r="100">
      <c r="A100" s="1" t="s">
        <v>41</v>
      </c>
      <c r="B100" s="1" t="s">
        <v>42</v>
      </c>
      <c r="C100" s="1">
        <v>443.71</v>
      </c>
      <c r="D100" s="1">
        <v>446.48</v>
      </c>
      <c r="E100" s="1">
        <v>2.77</v>
      </c>
      <c r="F100" s="1">
        <v>0.0</v>
      </c>
      <c r="G100" s="1">
        <v>2.77</v>
      </c>
      <c r="H100" s="1">
        <v>168.0</v>
      </c>
      <c r="I100" s="1">
        <v>60.7</v>
      </c>
      <c r="J100" s="1">
        <v>60.72</v>
      </c>
      <c r="K100" s="1" t="s">
        <v>44</v>
      </c>
      <c r="L100" s="1">
        <v>84.0</v>
      </c>
      <c r="M100" s="1">
        <v>84.0</v>
      </c>
    </row>
    <row r="101">
      <c r="A101" s="1" t="s">
        <v>41</v>
      </c>
      <c r="B101" s="1" t="s">
        <v>42</v>
      </c>
      <c r="C101" s="1">
        <v>446.88</v>
      </c>
      <c r="D101" s="1">
        <v>449.23</v>
      </c>
      <c r="E101" s="1">
        <v>2.35</v>
      </c>
      <c r="F101" s="1">
        <v>0.0</v>
      </c>
      <c r="G101" s="1">
        <v>2.35</v>
      </c>
      <c r="H101" s="1">
        <v>168.0</v>
      </c>
      <c r="I101" s="1">
        <v>71.4</v>
      </c>
      <c r="J101" s="1">
        <v>71.44</v>
      </c>
      <c r="K101" s="1" t="s">
        <v>44</v>
      </c>
      <c r="L101" s="1">
        <v>84.0</v>
      </c>
      <c r="M101" s="1">
        <v>84.0</v>
      </c>
    </row>
    <row r="102">
      <c r="A102" s="1" t="s">
        <v>41</v>
      </c>
      <c r="B102" s="1" t="s">
        <v>42</v>
      </c>
      <c r="C102" s="1">
        <v>449.45</v>
      </c>
      <c r="D102" s="1">
        <v>451.54</v>
      </c>
      <c r="E102" s="1">
        <v>2.09</v>
      </c>
      <c r="F102" s="1">
        <v>0.0</v>
      </c>
      <c r="G102" s="1">
        <v>2.09</v>
      </c>
      <c r="H102" s="1">
        <v>168.0</v>
      </c>
      <c r="I102" s="1">
        <v>80.28</v>
      </c>
      <c r="J102" s="1">
        <v>80.33</v>
      </c>
      <c r="K102" s="1" t="s">
        <v>44</v>
      </c>
      <c r="L102" s="1">
        <v>84.0</v>
      </c>
      <c r="M102" s="1">
        <v>84.0</v>
      </c>
    </row>
    <row r="103">
      <c r="A103" s="1" t="s">
        <v>41</v>
      </c>
      <c r="B103" s="1" t="s">
        <v>42</v>
      </c>
      <c r="C103" s="1">
        <v>451.87</v>
      </c>
      <c r="D103" s="1">
        <v>454.25</v>
      </c>
      <c r="E103" s="1">
        <v>2.38</v>
      </c>
      <c r="F103" s="1">
        <v>0.0</v>
      </c>
      <c r="G103" s="1">
        <v>2.38</v>
      </c>
      <c r="H103" s="1">
        <v>168.0</v>
      </c>
      <c r="I103" s="1">
        <v>70.65</v>
      </c>
      <c r="J103" s="1">
        <v>70.68</v>
      </c>
      <c r="K103" s="1" t="s">
        <v>44</v>
      </c>
      <c r="L103" s="1">
        <v>84.0</v>
      </c>
      <c r="M103" s="1">
        <v>84.0</v>
      </c>
    </row>
    <row r="104">
      <c r="A104" s="1" t="s">
        <v>41</v>
      </c>
      <c r="B104" s="1" t="s">
        <v>42</v>
      </c>
      <c r="C104" s="1">
        <v>454.46</v>
      </c>
      <c r="D104" s="1">
        <v>463.17</v>
      </c>
      <c r="E104" s="1">
        <v>8.7</v>
      </c>
      <c r="F104" s="1">
        <v>0.0</v>
      </c>
      <c r="G104" s="1">
        <v>8.7</v>
      </c>
      <c r="H104" s="1">
        <v>160.0</v>
      </c>
      <c r="I104" s="1">
        <v>18.38</v>
      </c>
      <c r="J104" s="1">
        <v>18.38</v>
      </c>
      <c r="K104" s="1" t="s">
        <v>43</v>
      </c>
      <c r="L104" s="1">
        <v>-160.0</v>
      </c>
      <c r="M104" s="1">
        <v>0.0</v>
      </c>
    </row>
    <row r="107">
      <c r="A107" s="77" t="s">
        <v>45</v>
      </c>
    </row>
    <row r="108">
      <c r="A108" s="78" t="s">
        <v>46</v>
      </c>
      <c r="B108" s="79"/>
      <c r="C108" s="79"/>
      <c r="D108" s="79"/>
      <c r="E108" s="80">
        <f t="shared" ref="E108:J108" si="1">SUMIF($K$2:$K$103,"superdense",E3:E105)</f>
        <v>175.89</v>
      </c>
      <c r="F108" s="80">
        <f t="shared" si="1"/>
        <v>0</v>
      </c>
      <c r="G108" s="80">
        <f t="shared" si="1"/>
        <v>175.8</v>
      </c>
      <c r="H108" s="80">
        <f t="shared" si="1"/>
        <v>10032</v>
      </c>
      <c r="I108" s="80">
        <f t="shared" si="1"/>
        <v>3800.04</v>
      </c>
      <c r="J108" s="80">
        <f t="shared" si="1"/>
        <v>3802.02</v>
      </c>
      <c r="K108" s="80"/>
      <c r="L108" s="80">
        <f>IFERROR(__xludf.DUMMYFUNCTION("SUM(FILTER(L$1:L$103,$K$1:$K$103=""superdense""))"),5040.0)</f>
        <v>5040</v>
      </c>
      <c r="M108" s="80">
        <f>IFERROR(__xludf.DUMMYFUNCTION("SUM(FILTER(M3:M105,$K$1:$K$103=""superdense""))"),4032.0)</f>
        <v>4032</v>
      </c>
      <c r="N108" s="79"/>
      <c r="O108" s="79"/>
      <c r="P108" s="79"/>
      <c r="Q108" s="79"/>
      <c r="R108" s="79"/>
      <c r="S108" s="79"/>
      <c r="T108" s="79"/>
      <c r="U108" s="79"/>
      <c r="V108" s="79"/>
      <c r="W108" s="79"/>
      <c r="X108" s="79"/>
      <c r="Y108" s="79"/>
      <c r="Z108" s="79"/>
    </row>
    <row r="109">
      <c r="A109" s="78" t="s">
        <v>47</v>
      </c>
      <c r="B109" s="79"/>
      <c r="C109" s="79"/>
      <c r="D109" s="79"/>
      <c r="E109" s="80">
        <f>AVERAGEIF(K4:K106,"superdense",E4:E105)</f>
        <v>2.5765</v>
      </c>
      <c r="F109" s="80">
        <f t="shared" ref="F109:J109" si="2">AVERAGEIF($K$2:$K$103,"superdense",F4:F105)</f>
        <v>0</v>
      </c>
      <c r="G109" s="80">
        <f t="shared" si="2"/>
        <v>3.171694915</v>
      </c>
      <c r="H109" s="80">
        <f t="shared" si="2"/>
        <v>166.5084746</v>
      </c>
      <c r="I109" s="80">
        <f t="shared" si="2"/>
        <v>60.36372881</v>
      </c>
      <c r="J109" s="80">
        <f t="shared" si="2"/>
        <v>60.39372881</v>
      </c>
      <c r="K109" s="80"/>
      <c r="L109" s="80">
        <f>AVERAGEIF($K$2:$K$103,"superdense",L4:L105)</f>
        <v>38.50847458</v>
      </c>
      <c r="M109" s="80">
        <f>AVERAGEIF($K$2:$K$103,"superdense",M$2:M$103)</f>
        <v>84</v>
      </c>
      <c r="N109" s="79"/>
      <c r="O109" s="79"/>
      <c r="P109" s="79"/>
      <c r="Q109" s="79"/>
      <c r="R109" s="79"/>
      <c r="S109" s="79"/>
      <c r="T109" s="79"/>
      <c r="U109" s="79"/>
      <c r="V109" s="79"/>
      <c r="W109" s="79"/>
      <c r="X109" s="79"/>
      <c r="Y109" s="79"/>
      <c r="Z109" s="79"/>
    </row>
    <row r="110">
      <c r="A110" s="78" t="s">
        <v>48</v>
      </c>
      <c r="B110" s="79"/>
      <c r="C110" s="79"/>
      <c r="D110" s="79"/>
      <c r="E110" s="81">
        <f>IFERROR(__xludf.DUMMYFUNCTION("MAX(FILTER(E3:E105,$K$1:$K$103=""superdense""))"),8.7)</f>
        <v>8.7</v>
      </c>
      <c r="F110" s="81">
        <f>IFERROR(__xludf.DUMMYFUNCTION("MAX(FILTER(F3:F105,$K$1:$K$103=""superdense""))"),0.0)</f>
        <v>0</v>
      </c>
      <c r="G110" s="81">
        <f>IFERROR(__xludf.DUMMYFUNCTION("MAX(FILTER(G3:G105,$K$1:$K$103=""superdense""))"),8.7)</f>
        <v>8.7</v>
      </c>
      <c r="H110" s="81">
        <f>IFERROR(__xludf.DUMMYFUNCTION("MAX(FILTER(H3:H105,$K$1:$K$103=""superdense""))"),168.0)</f>
        <v>168</v>
      </c>
      <c r="I110" s="81">
        <f>IFERROR(__xludf.DUMMYFUNCTION("MAX(FILTER(I3:I105,$K$1:$K$103=""superdense""))"),100.0)</f>
        <v>100</v>
      </c>
      <c r="J110" s="81">
        <f>IFERROR(__xludf.DUMMYFUNCTION("MAX(FILTER(J3:J105,$K$1:$K$103=""superdense""))"),100.08)</f>
        <v>100.08</v>
      </c>
      <c r="K110" s="81"/>
      <c r="L110" s="81">
        <f>IFERROR(__xludf.DUMMYFUNCTION("MAX(FILTER(L$1:L$103,$K$1:$K$103=""superdense""))"),84.0)</f>
        <v>84</v>
      </c>
      <c r="M110" s="81">
        <f>IFERROR(__xludf.DUMMYFUNCTION("MAX(FILTER(M$1:M$103,$K$1:$K$103=""superdense""))"),84.0)</f>
        <v>84</v>
      </c>
      <c r="N110" s="79"/>
      <c r="O110" s="79"/>
      <c r="P110" s="79"/>
      <c r="Q110" s="79"/>
      <c r="R110" s="79"/>
      <c r="S110" s="79"/>
      <c r="T110" s="79"/>
      <c r="U110" s="79"/>
      <c r="V110" s="79"/>
      <c r="W110" s="79"/>
      <c r="X110" s="79"/>
      <c r="Y110" s="79"/>
      <c r="Z110" s="79"/>
    </row>
    <row r="111">
      <c r="A111" s="78" t="s">
        <v>49</v>
      </c>
      <c r="B111" s="79"/>
      <c r="C111" s="79"/>
      <c r="D111" s="79"/>
      <c r="E111" s="82">
        <f>IFERROR(__xludf.DUMMYFUNCTION("MIN(FILTER(E3:E105,$K$1:$K$103=""superdense""))"),1.68)</f>
        <v>1.68</v>
      </c>
      <c r="F111" s="82">
        <f>IFERROR(__xludf.DUMMYFUNCTION("MIN(FILTER(F3:F105,$K$1:$K$103=""superdense""))"),0.0)</f>
        <v>0</v>
      </c>
      <c r="G111" s="82">
        <f>IFERROR(__xludf.DUMMYFUNCTION("MIN(FILTER(G3:G105,$K$1:$K$103=""superdense""))"),1.68)</f>
        <v>1.68</v>
      </c>
      <c r="H111" s="82">
        <f>IFERROR(__xludf.DUMMYFUNCTION("MIN(FILTER(H3:H105,$K$1:$K$103=""superdense""))"),160.0)</f>
        <v>160</v>
      </c>
      <c r="I111" s="82">
        <f>IFERROR(__xludf.DUMMYFUNCTION("MIN(FILTER(I3:I105,$K3:$K105=""superdense""))"),36.95)</f>
        <v>36.95</v>
      </c>
      <c r="J111" s="82">
        <f>IFERROR(__xludf.DUMMYFUNCTION("MIN(FILTER(J3:J105,$K3:$K105=""superdense""))"),36.96)</f>
        <v>36.96</v>
      </c>
      <c r="K111" s="82"/>
      <c r="L111" s="82">
        <f>IFERROR(__xludf.DUMMYFUNCTION("MIN(FILTER(L$1:L$103,$K3:$K105=""superdense""))"),-160.0)</f>
        <v>-160</v>
      </c>
      <c r="M111" s="82">
        <f>IFERROR(__xludf.DUMMYFUNCTION("MIN(FILTER(M$1:M$103,$K3:$K105=""superdense""))"),0.0)</f>
        <v>0</v>
      </c>
      <c r="N111" s="79"/>
      <c r="O111" s="79"/>
      <c r="P111" s="79"/>
      <c r="Q111" s="79"/>
      <c r="R111" s="79"/>
      <c r="S111" s="79"/>
      <c r="T111" s="79"/>
      <c r="U111" s="79"/>
      <c r="V111" s="79"/>
      <c r="W111" s="79"/>
      <c r="X111" s="79"/>
      <c r="Y111" s="79"/>
      <c r="Z111" s="79"/>
    </row>
    <row r="112">
      <c r="A112" s="78" t="s">
        <v>50</v>
      </c>
      <c r="B112" s="79"/>
      <c r="C112" s="79"/>
      <c r="D112" s="79"/>
      <c r="E112" s="83">
        <f>IFERROR(__xludf.DUMMYFUNCTION("MEDIAN(FILTER(E3:E105,$K$1:$K$103=""superdense""))"),2.64)</f>
        <v>2.64</v>
      </c>
      <c r="F112" s="83">
        <f>IFERROR(__xludf.DUMMYFUNCTION("MEDIAN(FILTER(F3:F105,$K$1:$K$103=""superdense""))"),0.0)</f>
        <v>0</v>
      </c>
      <c r="G112" s="83">
        <f>IFERROR(__xludf.DUMMYFUNCTION("MEDIAN(FILTER(G3:G105,$K$1:$K$103=""superdense""))"),2.64)</f>
        <v>2.64</v>
      </c>
      <c r="H112" s="83">
        <f>IFERROR(__xludf.DUMMYFUNCTION("MEDIAN(FILTER(H3:H105,$K$1:$K$103=""superdense""))"),168.0)</f>
        <v>168</v>
      </c>
      <c r="I112" s="83">
        <f>IFERROR(__xludf.DUMMYFUNCTION("MEDIAN(FILTER(I3:I105,$K$1:$K$103=""superdense""))"),63.6)</f>
        <v>63.6</v>
      </c>
      <c r="J112" s="83">
        <f>IFERROR(__xludf.DUMMYFUNCTION("MEDIAN(FILTER(J3:J105,$K$1:$K$103=""superdense""))"),63.64)</f>
        <v>63.64</v>
      </c>
      <c r="K112" s="83"/>
      <c r="L112" s="83">
        <f>IFERROR(__xludf.DUMMYFUNCTION("MEDIAN(FILTER(L$1:L$103,$K$1:$K$103=""superdense""))"),84.0)</f>
        <v>84</v>
      </c>
      <c r="M112" s="83">
        <f>IFERROR(__xludf.DUMMYFUNCTION("MEDIAN(FILTER(M$1:M$103,$K$1:$K$103=""superdense""))"),84.0)</f>
        <v>84</v>
      </c>
      <c r="N112" s="79"/>
      <c r="O112" s="79"/>
      <c r="P112" s="79"/>
      <c r="Q112" s="79"/>
      <c r="R112" s="79"/>
      <c r="S112" s="79"/>
      <c r="T112" s="79"/>
      <c r="U112" s="79"/>
      <c r="V112" s="79"/>
      <c r="W112" s="79"/>
      <c r="X112" s="79"/>
      <c r="Y112" s="79"/>
      <c r="Z112" s="79"/>
    </row>
    <row r="113">
      <c r="A113" s="78" t="s">
        <v>51</v>
      </c>
      <c r="B113" s="79"/>
      <c r="C113" s="79"/>
      <c r="D113" s="79"/>
      <c r="E113" s="83">
        <f>IFERROR(__xludf.DUMMYFUNCTION("STDEV.S(FILTER(E3:E105,$K$1:$K$103=""superdense""))"),1.4699918494348962)</f>
        <v>1.469991849</v>
      </c>
      <c r="F113" s="83">
        <f>IFERROR(__xludf.DUMMYFUNCTION("STDEV.S(FILTER(F3:F105,$K$1:$K$103=""superdense""))"),0.0)</f>
        <v>0</v>
      </c>
      <c r="G113" s="83">
        <f>IFERROR(__xludf.DUMMYFUNCTION("STDEV.S(FILTER(G3:G105,$K$1:$K$103=""superdense""))"),1.470486844718762)</f>
        <v>1.470486845</v>
      </c>
      <c r="H113" s="83">
        <f>IFERROR(__xludf.DUMMYFUNCTION("STDEV.S(FILTER(H3:H105,$K$1:$K$103=""superdense""))"),3.1424396483159387)</f>
        <v>3.142439648</v>
      </c>
      <c r="I113" s="83">
        <f>IFERROR(__xludf.DUMMYFUNCTION("STDEV.S(FILTER(I3:I105,$K$1:$K$103=""superdense""))"),18.839249646297876)</f>
        <v>18.83924965</v>
      </c>
      <c r="J113" s="83">
        <f>IFERROR(__xludf.DUMMYFUNCTION("STDEV.S(FILTER(J3:J105,$K$1:$K$103=""superdense""))"),18.857579368766498)</f>
        <v>18.85757937</v>
      </c>
      <c r="K113" s="83"/>
      <c r="L113" s="83">
        <f>IFERROR(__xludf.DUMMYFUNCTION("STDEV.S(FILTER(L$1:L$103,$K$1:$K$103=""superdense""))"),0.0)</f>
        <v>0</v>
      </c>
      <c r="M113" s="83">
        <f>IFERROR(__xludf.DUMMYFUNCTION("STDEV.S(FILTER(M$1:M$103,$K$1:$K$103=""superdense""))"),0.0)</f>
        <v>0</v>
      </c>
      <c r="N113" s="79"/>
      <c r="O113" s="79"/>
      <c r="P113" s="79"/>
      <c r="Q113" s="79"/>
      <c r="R113" s="79"/>
      <c r="S113" s="79"/>
      <c r="T113" s="79"/>
      <c r="U113" s="79"/>
      <c r="V113" s="79"/>
      <c r="W113" s="79"/>
      <c r="X113" s="79"/>
      <c r="Y113" s="79"/>
      <c r="Z113" s="79"/>
    </row>
    <row r="115">
      <c r="A115" s="77" t="s">
        <v>52</v>
      </c>
    </row>
    <row r="116">
      <c r="A116" s="78" t="s">
        <v>46</v>
      </c>
      <c r="B116" s="79"/>
      <c r="C116" s="79"/>
      <c r="D116" s="79"/>
      <c r="E116" s="80">
        <f t="shared" ref="E116:J116" si="3">SUMIF($K$2:$K$103,"normal",E$1:E105)</f>
        <v>0</v>
      </c>
      <c r="F116" s="80">
        <f t="shared" si="3"/>
        <v>0</v>
      </c>
      <c r="G116" s="80">
        <f t="shared" si="3"/>
        <v>0</v>
      </c>
      <c r="H116" s="80">
        <f t="shared" si="3"/>
        <v>0</v>
      </c>
      <c r="I116" s="80">
        <f t="shared" si="3"/>
        <v>0</v>
      </c>
      <c r="J116" s="80">
        <f t="shared" si="3"/>
        <v>0</v>
      </c>
      <c r="L116" s="80" t="str">
        <f>IFERROR(__xludf.DUMMYFUNCTION("SUM(FILTER(L$1:L$103,$K$1:$K$103=""normal""))"),"#N/A")</f>
        <v>#N/A</v>
      </c>
      <c r="M116" s="80" t="str">
        <f>IFERROR(__xludf.DUMMYFUNCTION("SUM(FILTER(M11:M113,$K$1:$K$103=""normal""))"),"#N/A")</f>
        <v>#N/A</v>
      </c>
    </row>
    <row r="117">
      <c r="A117" s="78" t="s">
        <v>47</v>
      </c>
      <c r="B117" s="79"/>
      <c r="C117" s="79"/>
      <c r="D117" s="79"/>
      <c r="E117" s="80" t="str">
        <f t="shared" ref="E117:J117" si="4">AVERAGEIF($K$1:$K$103,"normal",E$1:E$103)</f>
        <v>#DIV/0!</v>
      </c>
      <c r="F117" s="80" t="str">
        <f t="shared" si="4"/>
        <v>#DIV/0!</v>
      </c>
      <c r="G117" s="80" t="str">
        <f t="shared" si="4"/>
        <v>#DIV/0!</v>
      </c>
      <c r="H117" s="80" t="str">
        <f t="shared" si="4"/>
        <v>#DIV/0!</v>
      </c>
      <c r="I117" s="80" t="str">
        <f t="shared" si="4"/>
        <v>#DIV/0!</v>
      </c>
      <c r="J117" s="80" t="str">
        <f t="shared" si="4"/>
        <v>#DIV/0!</v>
      </c>
      <c r="L117" s="80" t="str">
        <f>AVERAGEIF($K$2:$K$103,"normal",L12:L113)</f>
        <v>#DIV/0!</v>
      </c>
      <c r="M117" s="80" t="str">
        <f>AVERAGEIF($K$2:$K$103,"normal",M$2:M$103)</f>
        <v>#DIV/0!</v>
      </c>
    </row>
    <row r="118">
      <c r="A118" s="78" t="s">
        <v>48</v>
      </c>
      <c r="B118" s="79"/>
      <c r="C118" s="79"/>
      <c r="D118" s="79"/>
      <c r="E118" s="81" t="str">
        <f>IFERROR(__xludf.DUMMYFUNCTION("MAX(FILTER(E$1:E$103,$K$1:$K$103=""normal""))"),"#N/A")</f>
        <v>#N/A</v>
      </c>
      <c r="F118" s="81" t="str">
        <f>IFERROR(__xludf.DUMMYFUNCTION("MAX(FILTER(F$1:F$103,$K$1:$K$103=""normal""))"),"#N/A")</f>
        <v>#N/A</v>
      </c>
      <c r="G118" s="81" t="str">
        <f>IFERROR(__xludf.DUMMYFUNCTION("MAX(FILTER(G$1:G$103,$K$1:$K$103=""normal""))"),"#N/A")</f>
        <v>#N/A</v>
      </c>
      <c r="H118" s="81" t="str">
        <f>IFERROR(__xludf.DUMMYFUNCTION("MAX(FILTER(H$1:H$103,$K$1:$K$103=""normal""))"),"#N/A")</f>
        <v>#N/A</v>
      </c>
      <c r="I118" s="81" t="str">
        <f>IFERROR(__xludf.DUMMYFUNCTION("MAX(FILTER(I$1:I$103,$K$1:$K$103=""normal""))"),"#N/A")</f>
        <v>#N/A</v>
      </c>
      <c r="J118" s="81" t="str">
        <f>IFERROR(__xludf.DUMMYFUNCTION("MAX(FILTER(J$1:J$103,$K$1:$K$103=""normal""))"),"#N/A")</f>
        <v>#N/A</v>
      </c>
      <c r="L118" s="81" t="str">
        <f>IFERROR(__xludf.DUMMYFUNCTION("MAX(FILTER(L$1:L$103,$K$1:$K$103=""normal""))"),"#N/A")</f>
        <v>#N/A</v>
      </c>
      <c r="M118" s="81" t="str">
        <f>IFERROR(__xludf.DUMMYFUNCTION("MAX(FILTER(M$1:M$103,$K$1:$K$103=""normal""))"),"#N/A")</f>
        <v>#N/A</v>
      </c>
    </row>
    <row r="119">
      <c r="A119" s="78" t="s">
        <v>49</v>
      </c>
      <c r="B119" s="79"/>
      <c r="C119" s="79"/>
      <c r="D119" s="79"/>
      <c r="E119" s="82" t="str">
        <f>IFERROR(__xludf.DUMMYFUNCTION("MIN(FILTER(E$1:E$103,$K$1:$K$103=""normal""))"),"#N/A")</f>
        <v>#N/A</v>
      </c>
      <c r="F119" s="82" t="str">
        <f>IFERROR(__xludf.DUMMYFUNCTION("MIN(FILTER(F$1:F$103,$K$1:$K$103=""normal""))"),"#N/A")</f>
        <v>#N/A</v>
      </c>
      <c r="G119" s="82" t="str">
        <f>IFERROR(__xludf.DUMMYFUNCTION("MIN(FILTER(G$1:G$103,$K$1:$K$103=""normal""))"),"#N/A")</f>
        <v>#N/A</v>
      </c>
      <c r="H119" s="82" t="str">
        <f>IFERROR(__xludf.DUMMYFUNCTION("MIN(FILTER(H$1:H$103,$K$1:$K$103=""normal""))"),"#N/A")</f>
        <v>#N/A</v>
      </c>
      <c r="I119" s="82" t="str">
        <f>IFERROR(__xludf.DUMMYFUNCTION("MIN(FILTER(I$1:I$103,$K$1:$K$103=""normal""))"),"#N/A")</f>
        <v>#N/A</v>
      </c>
      <c r="J119" s="82" t="str">
        <f>IFERROR(__xludf.DUMMYFUNCTION("MIN(FILTER(J$1:J$103,$K$1:$K$103=""normal""))"),"#N/A")</f>
        <v>#N/A</v>
      </c>
      <c r="L119" s="82" t="str">
        <f>IFERROR(__xludf.DUMMYFUNCTION("MIN(FILTER(L$1:L$103,$K11:$K113=""normal""))"),"#N/A")</f>
        <v>#N/A</v>
      </c>
      <c r="M119" s="82" t="str">
        <f>IFERROR(__xludf.DUMMYFUNCTION("MIN(FILTER(M$1:M$103,$K11:$K113=""normal""))"),"#N/A")</f>
        <v>#N/A</v>
      </c>
    </row>
    <row r="120">
      <c r="A120" s="78" t="s">
        <v>50</v>
      </c>
      <c r="B120" s="79"/>
      <c r="C120" s="79"/>
      <c r="D120" s="79"/>
      <c r="E120" s="83" t="str">
        <f>IFERROR(__xludf.DUMMYFUNCTION("MEDIAN(FILTER(E$1:E$103,$K$1:$K$103=""normal""))"),"#N/A")</f>
        <v>#N/A</v>
      </c>
      <c r="F120" s="83" t="str">
        <f>IFERROR(__xludf.DUMMYFUNCTION("MEDIAN(FILTER(F$1:F$103,$K$1:$K$103=""normal""))"),"#N/A")</f>
        <v>#N/A</v>
      </c>
      <c r="G120" s="83" t="str">
        <f>IFERROR(__xludf.DUMMYFUNCTION("MEDIAN(FILTER(G$1:G$103,$K$1:$K$103=""normal""))"),"#N/A")</f>
        <v>#N/A</v>
      </c>
      <c r="H120" s="83" t="str">
        <f>IFERROR(__xludf.DUMMYFUNCTION("MEDIAN(FILTER(H$1:H$103,$K$1:$K$103=""normal""))"),"#N/A")</f>
        <v>#N/A</v>
      </c>
      <c r="I120" s="83" t="str">
        <f>IFERROR(__xludf.DUMMYFUNCTION("MEDIAN(FILTER(I$1:I$103,$K$1:$K$103=""normal""))"),"#N/A")</f>
        <v>#N/A</v>
      </c>
      <c r="J120" s="83" t="str">
        <f>IFERROR(__xludf.DUMMYFUNCTION("MEDIAN(FILTER(J$1:J$103,$K$1:$K$103=""normal""))"),"#N/A")</f>
        <v>#N/A</v>
      </c>
      <c r="L120" s="83" t="str">
        <f>IFERROR(__xludf.DUMMYFUNCTION("MEDIAN(FILTER(L$1:L$103,$K$1:$K$103=""normal""))"),"#N/A")</f>
        <v>#N/A</v>
      </c>
      <c r="M120" s="83" t="str">
        <f>IFERROR(__xludf.DUMMYFUNCTION("MEDIAN(FILTER(M$1:M$103,$K$1:$K$103=""normal""))"),"#N/A")</f>
        <v>#N/A</v>
      </c>
    </row>
    <row r="121">
      <c r="A121" s="78" t="s">
        <v>51</v>
      </c>
      <c r="B121" s="79"/>
      <c r="C121" s="79"/>
      <c r="D121" s="79"/>
      <c r="E121" s="83" t="str">
        <f>IFERROR(__xludf.DUMMYFUNCTION("STDEV.S(FILTER(E$1:E$103,$K$1:$K$103=""normal""))"),"#N/A")</f>
        <v>#N/A</v>
      </c>
      <c r="F121" s="83" t="str">
        <f>IFERROR(__xludf.DUMMYFUNCTION("STDEV.S(FILTER(F$1:F$103,$K$1:$K$103=""normal""))"),"#N/A")</f>
        <v>#N/A</v>
      </c>
      <c r="G121" s="83" t="str">
        <f>IFERROR(__xludf.DUMMYFUNCTION("STDEV.S(FILTER(G$1:G$103,$K$1:$K$103=""normal""))"),"#N/A")</f>
        <v>#N/A</v>
      </c>
      <c r="H121" s="83" t="str">
        <f>IFERROR(__xludf.DUMMYFUNCTION("STDEV.S(FILTER(H$1:H$103,$K$1:$K$103=""normal""))"),"#N/A")</f>
        <v>#N/A</v>
      </c>
      <c r="I121" s="83" t="str">
        <f>IFERROR(__xludf.DUMMYFUNCTION("STDEV.S(FILTER(I$1:I$103,$K$1:$K$103=""normal""))"),"#N/A")</f>
        <v>#N/A</v>
      </c>
      <c r="J121" s="83" t="str">
        <f>IFERROR(__xludf.DUMMYFUNCTION("STDEV.S(FILTER(J$1:J$103,$K$1:$K$103=""normal""))"),"#N/A")</f>
        <v>#N/A</v>
      </c>
      <c r="L121" s="83" t="str">
        <f>IFERROR(__xludf.DUMMYFUNCTION("STDEV.S(FILTER(L$1:L$103,$K$1:$K$103=""normal""))"),"#N/A")</f>
        <v>#N/A</v>
      </c>
      <c r="M121" s="83" t="str">
        <f>IFERROR(__xludf.DUMMYFUNCTION("STDEV.S(FILTER(M$1:M$103,$K$1:$K$103=""normal""))"),"#N/A")</f>
        <v>#N/A</v>
      </c>
    </row>
    <row r="130">
      <c r="A130" s="77" t="s">
        <v>53</v>
      </c>
      <c r="B130" s="3">
        <f>SUMIF(K2:K103, "epr",H2:H103)</f>
        <v>6720</v>
      </c>
    </row>
    <row r="131">
      <c r="A131" s="77" t="s">
        <v>54</v>
      </c>
      <c r="B131" s="3">
        <f>SUM(H2:H103)-B130</f>
        <v>10080</v>
      </c>
    </row>
    <row r="132">
      <c r="A132" s="77" t="s">
        <v>55</v>
      </c>
      <c r="B132" s="3">
        <f>SUM(M2:M103)</f>
        <v>5040</v>
      </c>
    </row>
    <row r="133">
      <c r="A133" s="77" t="s">
        <v>56</v>
      </c>
      <c r="B133" s="3">
        <f>B131/B132</f>
        <v>2</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3.29"/>
  </cols>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1.43</v>
      </c>
      <c r="D2" s="1">
        <v>8.36</v>
      </c>
      <c r="E2" s="1">
        <v>6.93</v>
      </c>
      <c r="F2" s="1">
        <v>0.0</v>
      </c>
      <c r="G2" s="1">
        <v>6.93</v>
      </c>
      <c r="H2" s="1">
        <v>160.0</v>
      </c>
      <c r="I2" s="1">
        <v>23.08</v>
      </c>
      <c r="J2" s="1">
        <v>23.08</v>
      </c>
      <c r="K2" s="1" t="s">
        <v>43</v>
      </c>
      <c r="L2" s="1">
        <v>-160.0</v>
      </c>
      <c r="M2" s="1">
        <v>0.0</v>
      </c>
    </row>
    <row r="3">
      <c r="A3" s="1" t="s">
        <v>41</v>
      </c>
      <c r="B3" s="1" t="s">
        <v>42</v>
      </c>
      <c r="C3" s="1">
        <v>8.41</v>
      </c>
      <c r="D3" s="1">
        <v>14.2</v>
      </c>
      <c r="E3" s="1">
        <v>5.79</v>
      </c>
      <c r="F3" s="1">
        <v>0.0</v>
      </c>
      <c r="G3" s="1">
        <v>5.79</v>
      </c>
      <c r="H3" s="1">
        <v>160.0</v>
      </c>
      <c r="I3" s="1">
        <v>27.62</v>
      </c>
      <c r="J3" s="1">
        <v>27.62</v>
      </c>
      <c r="K3" s="1" t="s">
        <v>43</v>
      </c>
      <c r="L3" s="1">
        <v>-160.0</v>
      </c>
      <c r="M3" s="1">
        <v>0.0</v>
      </c>
    </row>
    <row r="4">
      <c r="A4" s="1" t="s">
        <v>41</v>
      </c>
      <c r="B4" s="1" t="s">
        <v>42</v>
      </c>
      <c r="C4" s="1">
        <v>14.35</v>
      </c>
      <c r="D4" s="1">
        <v>23.06</v>
      </c>
      <c r="E4" s="1">
        <v>8.71</v>
      </c>
      <c r="F4" s="1">
        <v>0.0</v>
      </c>
      <c r="G4" s="1">
        <v>8.71</v>
      </c>
      <c r="H4" s="1">
        <v>160.0</v>
      </c>
      <c r="I4" s="1">
        <v>18.37</v>
      </c>
      <c r="J4" s="1">
        <v>18.37</v>
      </c>
      <c r="K4" s="1" t="s">
        <v>43</v>
      </c>
      <c r="L4" s="1">
        <v>-160.0</v>
      </c>
      <c r="M4" s="1">
        <v>0.0</v>
      </c>
    </row>
    <row r="5">
      <c r="A5" s="1" t="s">
        <v>41</v>
      </c>
      <c r="B5" s="1" t="s">
        <v>42</v>
      </c>
      <c r="C5" s="1">
        <v>23.09</v>
      </c>
      <c r="D5" s="1">
        <v>31.64</v>
      </c>
      <c r="E5" s="1">
        <v>8.55</v>
      </c>
      <c r="F5" s="1">
        <v>0.0</v>
      </c>
      <c r="G5" s="1">
        <v>8.55</v>
      </c>
      <c r="H5" s="1">
        <v>160.0</v>
      </c>
      <c r="I5" s="1">
        <v>18.72</v>
      </c>
      <c r="J5" s="1">
        <v>18.72</v>
      </c>
      <c r="K5" s="1" t="s">
        <v>43</v>
      </c>
      <c r="L5" s="1">
        <v>-160.0</v>
      </c>
      <c r="M5" s="1">
        <v>0.0</v>
      </c>
    </row>
    <row r="6">
      <c r="A6" s="1" t="s">
        <v>41</v>
      </c>
      <c r="B6" s="1" t="s">
        <v>42</v>
      </c>
      <c r="C6" s="1">
        <v>31.65</v>
      </c>
      <c r="D6" s="1">
        <v>37.66</v>
      </c>
      <c r="E6" s="1">
        <v>6.01</v>
      </c>
      <c r="F6" s="1">
        <v>0.0</v>
      </c>
      <c r="G6" s="1">
        <v>6.01</v>
      </c>
      <c r="H6" s="1">
        <v>160.0</v>
      </c>
      <c r="I6" s="1">
        <v>26.62</v>
      </c>
      <c r="J6" s="1">
        <v>26.62</v>
      </c>
      <c r="K6" s="1" t="s">
        <v>43</v>
      </c>
      <c r="L6" s="1">
        <v>-160.0</v>
      </c>
      <c r="M6" s="1">
        <v>0.0</v>
      </c>
    </row>
    <row r="7">
      <c r="A7" s="1" t="s">
        <v>41</v>
      </c>
      <c r="B7" s="1" t="s">
        <v>42</v>
      </c>
      <c r="C7" s="1">
        <v>37.69</v>
      </c>
      <c r="D7" s="1">
        <v>43.71</v>
      </c>
      <c r="E7" s="1">
        <v>6.02</v>
      </c>
      <c r="F7" s="1">
        <v>0.0</v>
      </c>
      <c r="G7" s="1">
        <v>6.02</v>
      </c>
      <c r="H7" s="1">
        <v>160.0</v>
      </c>
      <c r="I7" s="1">
        <v>26.56</v>
      </c>
      <c r="J7" s="1">
        <v>26.56</v>
      </c>
      <c r="K7" s="1" t="s">
        <v>43</v>
      </c>
      <c r="L7" s="1">
        <v>-160.0</v>
      </c>
      <c r="M7" s="1">
        <v>0.0</v>
      </c>
    </row>
    <row r="8">
      <c r="A8" s="1" t="s">
        <v>41</v>
      </c>
      <c r="B8" s="1" t="s">
        <v>42</v>
      </c>
      <c r="C8" s="1">
        <v>43.72</v>
      </c>
      <c r="D8" s="1">
        <v>51.38</v>
      </c>
      <c r="E8" s="1">
        <v>7.65</v>
      </c>
      <c r="F8" s="1">
        <v>0.0</v>
      </c>
      <c r="G8" s="1">
        <v>7.65</v>
      </c>
      <c r="H8" s="1">
        <v>160.0</v>
      </c>
      <c r="I8" s="1">
        <v>20.91</v>
      </c>
      <c r="J8" s="1">
        <v>20.91</v>
      </c>
      <c r="K8" s="1" t="s">
        <v>43</v>
      </c>
      <c r="L8" s="1">
        <v>-160.0</v>
      </c>
      <c r="M8" s="1">
        <v>0.0</v>
      </c>
    </row>
    <row r="9">
      <c r="A9" s="1" t="s">
        <v>41</v>
      </c>
      <c r="B9" s="1" t="s">
        <v>42</v>
      </c>
      <c r="C9" s="1">
        <v>51.49</v>
      </c>
      <c r="D9" s="1">
        <v>58.8</v>
      </c>
      <c r="E9" s="1">
        <v>7.31</v>
      </c>
      <c r="F9" s="1">
        <v>0.0</v>
      </c>
      <c r="G9" s="1">
        <v>7.31</v>
      </c>
      <c r="H9" s="1">
        <v>160.0</v>
      </c>
      <c r="I9" s="1">
        <v>21.88</v>
      </c>
      <c r="J9" s="1">
        <v>21.88</v>
      </c>
      <c r="K9" s="1" t="s">
        <v>43</v>
      </c>
      <c r="L9" s="1">
        <v>-160.0</v>
      </c>
      <c r="M9" s="1">
        <v>0.0</v>
      </c>
    </row>
    <row r="10">
      <c r="A10" s="1" t="s">
        <v>41</v>
      </c>
      <c r="B10" s="1" t="s">
        <v>42</v>
      </c>
      <c r="C10" s="1">
        <v>58.81</v>
      </c>
      <c r="D10" s="1">
        <v>62.32</v>
      </c>
      <c r="E10" s="1">
        <v>3.51</v>
      </c>
      <c r="F10" s="1">
        <v>0.0</v>
      </c>
      <c r="G10" s="1">
        <v>3.51</v>
      </c>
      <c r="H10" s="1">
        <v>168.0</v>
      </c>
      <c r="I10" s="1">
        <v>47.83</v>
      </c>
      <c r="J10" s="1">
        <v>47.85</v>
      </c>
      <c r="K10" s="1" t="s">
        <v>44</v>
      </c>
      <c r="L10" s="1">
        <v>84.0</v>
      </c>
      <c r="M10" s="1">
        <v>84.0</v>
      </c>
    </row>
    <row r="11">
      <c r="A11" s="1" t="s">
        <v>41</v>
      </c>
      <c r="B11" s="1" t="s">
        <v>42</v>
      </c>
      <c r="C11" s="1">
        <v>62.93</v>
      </c>
      <c r="D11" s="1">
        <v>65.69</v>
      </c>
      <c r="E11" s="1">
        <v>2.75</v>
      </c>
      <c r="F11" s="1">
        <v>0.0</v>
      </c>
      <c r="G11" s="1">
        <v>2.75</v>
      </c>
      <c r="H11" s="1">
        <v>168.0</v>
      </c>
      <c r="I11" s="1">
        <v>61.06</v>
      </c>
      <c r="J11" s="1">
        <v>61.09</v>
      </c>
      <c r="K11" s="1" t="s">
        <v>44</v>
      </c>
      <c r="L11" s="1">
        <v>84.0</v>
      </c>
      <c r="M11" s="1">
        <v>84.0</v>
      </c>
    </row>
    <row r="12">
      <c r="A12" s="1" t="s">
        <v>41</v>
      </c>
      <c r="B12" s="1" t="s">
        <v>42</v>
      </c>
      <c r="C12" s="1">
        <v>66.01</v>
      </c>
      <c r="D12" s="1">
        <v>68.87</v>
      </c>
      <c r="E12" s="1">
        <v>2.86</v>
      </c>
      <c r="F12" s="1">
        <v>0.0</v>
      </c>
      <c r="G12" s="1">
        <v>2.86</v>
      </c>
      <c r="H12" s="1">
        <v>168.0</v>
      </c>
      <c r="I12" s="1">
        <v>58.68</v>
      </c>
      <c r="J12" s="1">
        <v>58.71</v>
      </c>
      <c r="K12" s="1" t="s">
        <v>44</v>
      </c>
      <c r="L12" s="1">
        <v>84.0</v>
      </c>
      <c r="M12" s="1">
        <v>84.0</v>
      </c>
    </row>
    <row r="13">
      <c r="A13" s="1" t="s">
        <v>41</v>
      </c>
      <c r="B13" s="1" t="s">
        <v>42</v>
      </c>
      <c r="C13" s="1">
        <v>69.06</v>
      </c>
      <c r="D13" s="1">
        <v>72.74</v>
      </c>
      <c r="E13" s="1">
        <v>3.68</v>
      </c>
      <c r="F13" s="1">
        <v>0.0</v>
      </c>
      <c r="G13" s="1">
        <v>3.68</v>
      </c>
      <c r="H13" s="1">
        <v>168.0</v>
      </c>
      <c r="I13" s="1">
        <v>45.62</v>
      </c>
      <c r="J13" s="1">
        <v>45.64</v>
      </c>
      <c r="K13" s="1" t="s">
        <v>44</v>
      </c>
      <c r="L13" s="1">
        <v>84.0</v>
      </c>
      <c r="M13" s="1">
        <v>84.0</v>
      </c>
    </row>
    <row r="14">
      <c r="A14" s="1" t="s">
        <v>41</v>
      </c>
      <c r="B14" s="1" t="s">
        <v>42</v>
      </c>
      <c r="C14" s="1">
        <v>72.93</v>
      </c>
      <c r="D14" s="1">
        <v>75.9</v>
      </c>
      <c r="E14" s="1">
        <v>2.97</v>
      </c>
      <c r="F14" s="1">
        <v>0.0</v>
      </c>
      <c r="G14" s="1">
        <v>2.96</v>
      </c>
      <c r="H14" s="1">
        <v>168.0</v>
      </c>
      <c r="I14" s="1">
        <v>56.64</v>
      </c>
      <c r="J14" s="1">
        <v>56.67</v>
      </c>
      <c r="K14" s="1" t="s">
        <v>44</v>
      </c>
      <c r="L14" s="1">
        <v>84.0</v>
      </c>
      <c r="M14" s="1">
        <v>84.0</v>
      </c>
    </row>
    <row r="15">
      <c r="A15" s="1" t="s">
        <v>41</v>
      </c>
      <c r="B15" s="1" t="s">
        <v>42</v>
      </c>
      <c r="C15" s="1">
        <v>75.99</v>
      </c>
      <c r="D15" s="1">
        <v>78.95</v>
      </c>
      <c r="E15" s="1">
        <v>2.96</v>
      </c>
      <c r="F15" s="1">
        <v>0.0</v>
      </c>
      <c r="G15" s="1">
        <v>2.95</v>
      </c>
      <c r="H15" s="1">
        <v>168.0</v>
      </c>
      <c r="I15" s="1">
        <v>56.83</v>
      </c>
      <c r="J15" s="1">
        <v>56.86</v>
      </c>
      <c r="K15" s="1" t="s">
        <v>44</v>
      </c>
      <c r="L15" s="1">
        <v>84.0</v>
      </c>
      <c r="M15" s="1">
        <v>84.0</v>
      </c>
    </row>
    <row r="16">
      <c r="A16" s="1" t="s">
        <v>41</v>
      </c>
      <c r="B16" s="1" t="s">
        <v>42</v>
      </c>
      <c r="C16" s="1">
        <v>79.48</v>
      </c>
      <c r="D16" s="1">
        <v>82.05</v>
      </c>
      <c r="E16" s="1">
        <v>2.57</v>
      </c>
      <c r="F16" s="1">
        <v>0.0</v>
      </c>
      <c r="G16" s="1">
        <v>2.57</v>
      </c>
      <c r="H16" s="1">
        <v>168.0</v>
      </c>
      <c r="I16" s="1">
        <v>65.44</v>
      </c>
      <c r="J16" s="1">
        <v>65.48</v>
      </c>
      <c r="K16" s="1" t="s">
        <v>44</v>
      </c>
      <c r="L16" s="1">
        <v>84.0</v>
      </c>
      <c r="M16" s="1">
        <v>84.0</v>
      </c>
    </row>
    <row r="17">
      <c r="A17" s="1" t="s">
        <v>41</v>
      </c>
      <c r="B17" s="1" t="s">
        <v>42</v>
      </c>
      <c r="C17" s="1">
        <v>82.39</v>
      </c>
      <c r="D17" s="1">
        <v>85.6</v>
      </c>
      <c r="E17" s="1">
        <v>3.21</v>
      </c>
      <c r="F17" s="1">
        <v>0.0</v>
      </c>
      <c r="G17" s="1">
        <v>3.21</v>
      </c>
      <c r="H17" s="1">
        <v>168.0</v>
      </c>
      <c r="I17" s="1">
        <v>52.3</v>
      </c>
      <c r="J17" s="1">
        <v>52.32</v>
      </c>
      <c r="K17" s="1" t="s">
        <v>44</v>
      </c>
      <c r="L17" s="1">
        <v>84.0</v>
      </c>
      <c r="M17" s="1">
        <v>84.0</v>
      </c>
    </row>
    <row r="18">
      <c r="A18" s="1" t="s">
        <v>41</v>
      </c>
      <c r="B18" s="1" t="s">
        <v>42</v>
      </c>
      <c r="C18" s="1">
        <v>86.09</v>
      </c>
      <c r="D18" s="1">
        <v>88.66</v>
      </c>
      <c r="E18" s="1">
        <v>2.57</v>
      </c>
      <c r="F18" s="1">
        <v>0.0</v>
      </c>
      <c r="G18" s="1">
        <v>2.57</v>
      </c>
      <c r="H18" s="1">
        <v>168.0</v>
      </c>
      <c r="I18" s="1">
        <v>65.44</v>
      </c>
      <c r="J18" s="1">
        <v>65.47</v>
      </c>
      <c r="K18" s="1" t="s">
        <v>44</v>
      </c>
      <c r="L18" s="1">
        <v>84.0</v>
      </c>
      <c r="M18" s="1">
        <v>84.0</v>
      </c>
    </row>
    <row r="19">
      <c r="A19" s="1" t="s">
        <v>41</v>
      </c>
      <c r="B19" s="1" t="s">
        <v>42</v>
      </c>
      <c r="C19" s="1">
        <v>89.04</v>
      </c>
      <c r="D19" s="1">
        <v>91.73</v>
      </c>
      <c r="E19" s="1">
        <v>2.69</v>
      </c>
      <c r="F19" s="1">
        <v>0.0</v>
      </c>
      <c r="G19" s="1">
        <v>2.69</v>
      </c>
      <c r="H19" s="1">
        <v>168.0</v>
      </c>
      <c r="I19" s="1">
        <v>62.48</v>
      </c>
      <c r="J19" s="1">
        <v>62.51</v>
      </c>
      <c r="K19" s="1" t="s">
        <v>44</v>
      </c>
      <c r="L19" s="1">
        <v>84.0</v>
      </c>
      <c r="M19" s="1">
        <v>84.0</v>
      </c>
    </row>
    <row r="20">
      <c r="A20" s="1" t="s">
        <v>41</v>
      </c>
      <c r="B20" s="1" t="s">
        <v>42</v>
      </c>
      <c r="C20" s="1">
        <v>91.93</v>
      </c>
      <c r="D20" s="1">
        <v>101.1</v>
      </c>
      <c r="E20" s="1">
        <v>9.17</v>
      </c>
      <c r="F20" s="1">
        <v>0.0</v>
      </c>
      <c r="G20" s="1">
        <v>9.17</v>
      </c>
      <c r="H20" s="1">
        <v>160.0</v>
      </c>
      <c r="I20" s="1">
        <v>17.44</v>
      </c>
      <c r="J20" s="1">
        <v>17.44</v>
      </c>
      <c r="K20" s="1" t="s">
        <v>43</v>
      </c>
      <c r="L20" s="1">
        <v>-160.0</v>
      </c>
      <c r="M20" s="1">
        <v>0.0</v>
      </c>
    </row>
    <row r="21">
      <c r="A21" s="1" t="s">
        <v>41</v>
      </c>
      <c r="B21" s="1" t="s">
        <v>42</v>
      </c>
      <c r="C21" s="1">
        <v>101.19</v>
      </c>
      <c r="D21" s="1">
        <v>106.46</v>
      </c>
      <c r="E21" s="1">
        <v>5.27</v>
      </c>
      <c r="F21" s="1">
        <v>0.0</v>
      </c>
      <c r="G21" s="1">
        <v>5.27</v>
      </c>
      <c r="H21" s="1">
        <v>160.0</v>
      </c>
      <c r="I21" s="1">
        <v>30.35</v>
      </c>
      <c r="J21" s="1">
        <v>30.35</v>
      </c>
      <c r="K21" s="1" t="s">
        <v>43</v>
      </c>
      <c r="L21" s="1">
        <v>-160.0</v>
      </c>
      <c r="M21" s="1">
        <v>0.0</v>
      </c>
    </row>
    <row r="22">
      <c r="A22" s="1" t="s">
        <v>41</v>
      </c>
      <c r="B22" s="1" t="s">
        <v>42</v>
      </c>
      <c r="C22" s="1">
        <v>106.51</v>
      </c>
      <c r="D22" s="1">
        <v>112.57</v>
      </c>
      <c r="E22" s="1">
        <v>6.06</v>
      </c>
      <c r="F22" s="1">
        <v>0.0</v>
      </c>
      <c r="G22" s="1">
        <v>6.06</v>
      </c>
      <c r="H22" s="1">
        <v>160.0</v>
      </c>
      <c r="I22" s="1">
        <v>26.41</v>
      </c>
      <c r="J22" s="1">
        <v>26.41</v>
      </c>
      <c r="K22" s="1" t="s">
        <v>43</v>
      </c>
      <c r="L22" s="1">
        <v>-160.0</v>
      </c>
      <c r="M22" s="1">
        <v>0.0</v>
      </c>
    </row>
    <row r="23">
      <c r="A23" s="1" t="s">
        <v>41</v>
      </c>
      <c r="B23" s="1" t="s">
        <v>42</v>
      </c>
      <c r="C23" s="1">
        <v>112.62</v>
      </c>
      <c r="D23" s="1">
        <v>118.06</v>
      </c>
      <c r="E23" s="1">
        <v>5.44</v>
      </c>
      <c r="F23" s="1">
        <v>0.0</v>
      </c>
      <c r="G23" s="1">
        <v>5.44</v>
      </c>
      <c r="H23" s="1">
        <v>160.0</v>
      </c>
      <c r="I23" s="1">
        <v>29.42</v>
      </c>
      <c r="J23" s="1">
        <v>29.42</v>
      </c>
      <c r="K23" s="1" t="s">
        <v>43</v>
      </c>
      <c r="L23" s="1">
        <v>-160.0</v>
      </c>
      <c r="M23" s="1">
        <v>0.0</v>
      </c>
    </row>
    <row r="24">
      <c r="A24" s="1" t="s">
        <v>41</v>
      </c>
      <c r="B24" s="1" t="s">
        <v>42</v>
      </c>
      <c r="C24" s="1">
        <v>118.1</v>
      </c>
      <c r="D24" s="1">
        <v>124.3</v>
      </c>
      <c r="E24" s="1">
        <v>6.2</v>
      </c>
      <c r="F24" s="1">
        <v>0.0</v>
      </c>
      <c r="G24" s="1">
        <v>6.2</v>
      </c>
      <c r="H24" s="1">
        <v>160.0</v>
      </c>
      <c r="I24" s="1">
        <v>25.81</v>
      </c>
      <c r="J24" s="1">
        <v>25.81</v>
      </c>
      <c r="K24" s="1" t="s">
        <v>43</v>
      </c>
      <c r="L24" s="1">
        <v>-160.0</v>
      </c>
      <c r="M24" s="1">
        <v>0.0</v>
      </c>
    </row>
    <row r="25">
      <c r="A25" s="1" t="s">
        <v>41</v>
      </c>
      <c r="B25" s="1" t="s">
        <v>42</v>
      </c>
      <c r="C25" s="1">
        <v>124.54</v>
      </c>
      <c r="D25" s="1">
        <v>130.8</v>
      </c>
      <c r="E25" s="1">
        <v>6.26</v>
      </c>
      <c r="F25" s="1">
        <v>0.0</v>
      </c>
      <c r="G25" s="1">
        <v>6.26</v>
      </c>
      <c r="H25" s="1">
        <v>160.0</v>
      </c>
      <c r="I25" s="1">
        <v>25.54</v>
      </c>
      <c r="J25" s="1">
        <v>25.54</v>
      </c>
      <c r="K25" s="1" t="s">
        <v>43</v>
      </c>
      <c r="L25" s="1">
        <v>-160.0</v>
      </c>
      <c r="M25" s="1">
        <v>0.0</v>
      </c>
    </row>
    <row r="26">
      <c r="A26" s="1" t="s">
        <v>41</v>
      </c>
      <c r="B26" s="1" t="s">
        <v>42</v>
      </c>
      <c r="C26" s="1">
        <v>130.89</v>
      </c>
      <c r="D26" s="1">
        <v>135.51</v>
      </c>
      <c r="E26" s="1">
        <v>4.62</v>
      </c>
      <c r="F26" s="1">
        <v>0.0</v>
      </c>
      <c r="G26" s="1">
        <v>4.62</v>
      </c>
      <c r="H26" s="1">
        <v>160.0</v>
      </c>
      <c r="I26" s="1">
        <v>34.65</v>
      </c>
      <c r="J26" s="1">
        <v>34.65</v>
      </c>
      <c r="K26" s="1" t="s">
        <v>43</v>
      </c>
      <c r="L26" s="1">
        <v>-160.0</v>
      </c>
      <c r="M26" s="1">
        <v>0.0</v>
      </c>
    </row>
    <row r="27">
      <c r="A27" s="1" t="s">
        <v>41</v>
      </c>
      <c r="B27" s="1" t="s">
        <v>42</v>
      </c>
      <c r="C27" s="1">
        <v>135.56</v>
      </c>
      <c r="D27" s="1">
        <v>141.62</v>
      </c>
      <c r="E27" s="1">
        <v>6.06</v>
      </c>
      <c r="F27" s="1">
        <v>0.0</v>
      </c>
      <c r="G27" s="1">
        <v>6.06</v>
      </c>
      <c r="H27" s="1">
        <v>160.0</v>
      </c>
      <c r="I27" s="1">
        <v>26.4</v>
      </c>
      <c r="J27" s="1">
        <v>26.4</v>
      </c>
      <c r="K27" s="1" t="s">
        <v>43</v>
      </c>
      <c r="L27" s="1">
        <v>-160.0</v>
      </c>
      <c r="M27" s="1">
        <v>0.0</v>
      </c>
    </row>
    <row r="28">
      <c r="A28" s="1" t="s">
        <v>41</v>
      </c>
      <c r="B28" s="1" t="s">
        <v>42</v>
      </c>
      <c r="C28" s="1">
        <v>141.82</v>
      </c>
      <c r="D28" s="1">
        <v>144.34</v>
      </c>
      <c r="E28" s="1">
        <v>2.52</v>
      </c>
      <c r="F28" s="1">
        <v>0.0</v>
      </c>
      <c r="G28" s="1">
        <v>2.52</v>
      </c>
      <c r="H28" s="1">
        <v>168.0</v>
      </c>
      <c r="I28" s="1">
        <v>66.68</v>
      </c>
      <c r="J28" s="1">
        <v>66.72</v>
      </c>
      <c r="K28" s="1" t="s">
        <v>44</v>
      </c>
      <c r="L28" s="1">
        <v>84.0</v>
      </c>
      <c r="M28" s="1">
        <v>84.0</v>
      </c>
    </row>
    <row r="29">
      <c r="A29" s="1" t="s">
        <v>41</v>
      </c>
      <c r="B29" s="1" t="s">
        <v>42</v>
      </c>
      <c r="C29" s="1">
        <v>144.47</v>
      </c>
      <c r="D29" s="1">
        <v>147.45</v>
      </c>
      <c r="E29" s="1">
        <v>2.98</v>
      </c>
      <c r="F29" s="1">
        <v>0.0</v>
      </c>
      <c r="G29" s="1">
        <v>2.98</v>
      </c>
      <c r="H29" s="1">
        <v>168.0</v>
      </c>
      <c r="I29" s="1">
        <v>56.39</v>
      </c>
      <c r="J29" s="1">
        <v>56.42</v>
      </c>
      <c r="K29" s="1" t="s">
        <v>44</v>
      </c>
      <c r="L29" s="1">
        <v>84.0</v>
      </c>
      <c r="M29" s="1">
        <v>84.0</v>
      </c>
    </row>
    <row r="30">
      <c r="A30" s="1" t="s">
        <v>41</v>
      </c>
      <c r="B30" s="1" t="s">
        <v>42</v>
      </c>
      <c r="C30" s="1">
        <v>147.62</v>
      </c>
      <c r="D30" s="1">
        <v>150.85</v>
      </c>
      <c r="E30" s="1">
        <v>3.23</v>
      </c>
      <c r="F30" s="1">
        <v>0.0</v>
      </c>
      <c r="G30" s="1">
        <v>3.23</v>
      </c>
      <c r="H30" s="1">
        <v>168.0</v>
      </c>
      <c r="I30" s="1">
        <v>52.02</v>
      </c>
      <c r="J30" s="1">
        <v>52.04</v>
      </c>
      <c r="K30" s="1" t="s">
        <v>44</v>
      </c>
      <c r="L30" s="1">
        <v>84.0</v>
      </c>
      <c r="M30" s="1">
        <v>84.0</v>
      </c>
    </row>
    <row r="31">
      <c r="A31" s="1" t="s">
        <v>41</v>
      </c>
      <c r="B31" s="1" t="s">
        <v>42</v>
      </c>
      <c r="C31" s="1">
        <v>151.34</v>
      </c>
      <c r="D31" s="1">
        <v>154.67</v>
      </c>
      <c r="E31" s="1">
        <v>3.33</v>
      </c>
      <c r="F31" s="1">
        <v>0.0</v>
      </c>
      <c r="G31" s="1">
        <v>3.33</v>
      </c>
      <c r="H31" s="1">
        <v>168.0</v>
      </c>
      <c r="I31" s="1">
        <v>50.44</v>
      </c>
      <c r="J31" s="1">
        <v>50.46</v>
      </c>
      <c r="K31" s="1" t="s">
        <v>44</v>
      </c>
      <c r="L31" s="1">
        <v>84.0</v>
      </c>
      <c r="M31" s="1">
        <v>84.0</v>
      </c>
    </row>
    <row r="32">
      <c r="A32" s="1" t="s">
        <v>41</v>
      </c>
      <c r="B32" s="1" t="s">
        <v>42</v>
      </c>
      <c r="C32" s="1">
        <v>154.83</v>
      </c>
      <c r="D32" s="1">
        <v>157.18</v>
      </c>
      <c r="E32" s="1">
        <v>2.34</v>
      </c>
      <c r="F32" s="1">
        <v>0.0</v>
      </c>
      <c r="G32" s="1">
        <v>2.34</v>
      </c>
      <c r="H32" s="1">
        <v>168.0</v>
      </c>
      <c r="I32" s="1">
        <v>71.76</v>
      </c>
      <c r="J32" s="1">
        <v>71.8</v>
      </c>
      <c r="K32" s="1" t="s">
        <v>44</v>
      </c>
      <c r="L32" s="1">
        <v>84.0</v>
      </c>
      <c r="M32" s="1">
        <v>84.0</v>
      </c>
    </row>
    <row r="33">
      <c r="A33" s="1" t="s">
        <v>41</v>
      </c>
      <c r="B33" s="1" t="s">
        <v>42</v>
      </c>
      <c r="C33" s="1">
        <v>157.39</v>
      </c>
      <c r="D33" s="1">
        <v>159.73</v>
      </c>
      <c r="E33" s="1">
        <v>2.34</v>
      </c>
      <c r="F33" s="1">
        <v>0.0</v>
      </c>
      <c r="G33" s="1">
        <v>2.34</v>
      </c>
      <c r="H33" s="1">
        <v>168.0</v>
      </c>
      <c r="I33" s="1">
        <v>71.8</v>
      </c>
      <c r="J33" s="1">
        <v>71.84</v>
      </c>
      <c r="K33" s="1" t="s">
        <v>44</v>
      </c>
      <c r="L33" s="1">
        <v>84.0</v>
      </c>
      <c r="M33" s="1">
        <v>84.0</v>
      </c>
    </row>
    <row r="34">
      <c r="A34" s="1" t="s">
        <v>41</v>
      </c>
      <c r="B34" s="1" t="s">
        <v>42</v>
      </c>
      <c r="C34" s="1">
        <v>160.1</v>
      </c>
      <c r="D34" s="1">
        <v>162.81</v>
      </c>
      <c r="E34" s="1">
        <v>2.71</v>
      </c>
      <c r="F34" s="1">
        <v>0.0</v>
      </c>
      <c r="G34" s="1">
        <v>2.71</v>
      </c>
      <c r="H34" s="1">
        <v>168.0</v>
      </c>
      <c r="I34" s="1">
        <v>61.89</v>
      </c>
      <c r="J34" s="1">
        <v>61.92</v>
      </c>
      <c r="K34" s="1" t="s">
        <v>44</v>
      </c>
      <c r="L34" s="1">
        <v>84.0</v>
      </c>
      <c r="M34" s="1">
        <v>84.0</v>
      </c>
    </row>
    <row r="35">
      <c r="A35" s="1" t="s">
        <v>41</v>
      </c>
      <c r="B35" s="1" t="s">
        <v>42</v>
      </c>
      <c r="C35" s="1">
        <v>162.98</v>
      </c>
      <c r="D35" s="1">
        <v>164.7</v>
      </c>
      <c r="E35" s="1">
        <v>1.72</v>
      </c>
      <c r="F35" s="1">
        <v>0.0</v>
      </c>
      <c r="G35" s="1">
        <v>1.71</v>
      </c>
      <c r="H35" s="1">
        <v>168.0</v>
      </c>
      <c r="I35" s="1">
        <v>97.91</v>
      </c>
      <c r="J35" s="1">
        <v>97.99</v>
      </c>
      <c r="K35" s="1" t="s">
        <v>44</v>
      </c>
      <c r="L35" s="1">
        <v>84.0</v>
      </c>
      <c r="M35" s="1">
        <v>84.0</v>
      </c>
    </row>
    <row r="36">
      <c r="A36" s="1" t="s">
        <v>41</v>
      </c>
      <c r="B36" s="1" t="s">
        <v>42</v>
      </c>
      <c r="C36" s="1">
        <v>165.01</v>
      </c>
      <c r="D36" s="1">
        <v>167.65</v>
      </c>
      <c r="E36" s="1">
        <v>2.64</v>
      </c>
      <c r="F36" s="1">
        <v>0.0</v>
      </c>
      <c r="G36" s="1">
        <v>2.64</v>
      </c>
      <c r="H36" s="1">
        <v>168.0</v>
      </c>
      <c r="I36" s="1">
        <v>63.55</v>
      </c>
      <c r="J36" s="1">
        <v>63.58</v>
      </c>
      <c r="K36" s="1" t="s">
        <v>44</v>
      </c>
      <c r="L36" s="1">
        <v>84.0</v>
      </c>
      <c r="M36" s="1">
        <v>84.0</v>
      </c>
    </row>
    <row r="37">
      <c r="A37" s="1" t="s">
        <v>41</v>
      </c>
      <c r="B37" s="1" t="s">
        <v>42</v>
      </c>
      <c r="C37" s="1">
        <v>168.01</v>
      </c>
      <c r="D37" s="1">
        <v>170.8</v>
      </c>
      <c r="E37" s="1">
        <v>2.79</v>
      </c>
      <c r="F37" s="1">
        <v>0.0</v>
      </c>
      <c r="G37" s="1">
        <v>2.79</v>
      </c>
      <c r="H37" s="1">
        <v>168.0</v>
      </c>
      <c r="I37" s="1">
        <v>60.28</v>
      </c>
      <c r="J37" s="1">
        <v>60.31</v>
      </c>
      <c r="K37" s="1" t="s">
        <v>44</v>
      </c>
      <c r="L37" s="1">
        <v>84.0</v>
      </c>
      <c r="M37" s="1">
        <v>84.0</v>
      </c>
    </row>
    <row r="38">
      <c r="A38" s="1" t="s">
        <v>41</v>
      </c>
      <c r="B38" s="1" t="s">
        <v>42</v>
      </c>
      <c r="C38" s="1">
        <v>170.96</v>
      </c>
      <c r="D38" s="1">
        <v>180.54</v>
      </c>
      <c r="E38" s="1">
        <v>9.58</v>
      </c>
      <c r="F38" s="1">
        <v>0.0</v>
      </c>
      <c r="G38" s="1">
        <v>9.58</v>
      </c>
      <c r="H38" s="1">
        <v>160.0</v>
      </c>
      <c r="I38" s="1">
        <v>16.7</v>
      </c>
      <c r="J38" s="1">
        <v>16.7</v>
      </c>
      <c r="K38" s="1" t="s">
        <v>43</v>
      </c>
      <c r="L38" s="1">
        <v>-160.0</v>
      </c>
      <c r="M38" s="1">
        <v>0.0</v>
      </c>
    </row>
    <row r="39">
      <c r="A39" s="1" t="s">
        <v>41</v>
      </c>
      <c r="B39" s="1" t="s">
        <v>42</v>
      </c>
      <c r="C39" s="1">
        <v>180.56</v>
      </c>
      <c r="D39" s="1">
        <v>189.23</v>
      </c>
      <c r="E39" s="1">
        <v>8.67</v>
      </c>
      <c r="F39" s="1">
        <v>0.0</v>
      </c>
      <c r="G39" s="1">
        <v>8.67</v>
      </c>
      <c r="H39" s="1">
        <v>160.0</v>
      </c>
      <c r="I39" s="1">
        <v>18.45</v>
      </c>
      <c r="J39" s="1">
        <v>18.45</v>
      </c>
      <c r="K39" s="1" t="s">
        <v>43</v>
      </c>
      <c r="L39" s="1">
        <v>-160.0</v>
      </c>
      <c r="M39" s="1">
        <v>0.0</v>
      </c>
    </row>
    <row r="40">
      <c r="A40" s="1" t="s">
        <v>41</v>
      </c>
      <c r="B40" s="1" t="s">
        <v>42</v>
      </c>
      <c r="C40" s="1">
        <v>189.49</v>
      </c>
      <c r="D40" s="1">
        <v>194.48</v>
      </c>
      <c r="E40" s="1">
        <v>4.99</v>
      </c>
      <c r="F40" s="1">
        <v>0.0</v>
      </c>
      <c r="G40" s="1">
        <v>4.99</v>
      </c>
      <c r="H40" s="1">
        <v>160.0</v>
      </c>
      <c r="I40" s="1">
        <v>32.04</v>
      </c>
      <c r="J40" s="1">
        <v>32.04</v>
      </c>
      <c r="K40" s="1" t="s">
        <v>43</v>
      </c>
      <c r="L40" s="1">
        <v>-160.0</v>
      </c>
      <c r="M40" s="1">
        <v>0.0</v>
      </c>
    </row>
    <row r="41">
      <c r="A41" s="1" t="s">
        <v>41</v>
      </c>
      <c r="B41" s="1" t="s">
        <v>42</v>
      </c>
      <c r="C41" s="1">
        <v>194.61</v>
      </c>
      <c r="D41" s="1">
        <v>201.32</v>
      </c>
      <c r="E41" s="1">
        <v>6.71</v>
      </c>
      <c r="F41" s="1">
        <v>0.0</v>
      </c>
      <c r="G41" s="1">
        <v>6.71</v>
      </c>
      <c r="H41" s="1">
        <v>160.0</v>
      </c>
      <c r="I41" s="1">
        <v>23.83</v>
      </c>
      <c r="J41" s="1">
        <v>23.83</v>
      </c>
      <c r="K41" s="1" t="s">
        <v>43</v>
      </c>
      <c r="L41" s="1">
        <v>-160.0</v>
      </c>
      <c r="M41" s="1">
        <v>0.0</v>
      </c>
    </row>
    <row r="42">
      <c r="A42" s="1" t="s">
        <v>41</v>
      </c>
      <c r="B42" s="1" t="s">
        <v>42</v>
      </c>
      <c r="C42" s="1">
        <v>201.32</v>
      </c>
      <c r="D42" s="1">
        <v>209.88</v>
      </c>
      <c r="E42" s="1">
        <v>8.56</v>
      </c>
      <c r="F42" s="1">
        <v>0.0</v>
      </c>
      <c r="G42" s="1">
        <v>8.56</v>
      </c>
      <c r="H42" s="1">
        <v>160.0</v>
      </c>
      <c r="I42" s="1">
        <v>18.69</v>
      </c>
      <c r="J42" s="1">
        <v>18.69</v>
      </c>
      <c r="K42" s="1" t="s">
        <v>43</v>
      </c>
      <c r="L42" s="1">
        <v>-160.0</v>
      </c>
      <c r="M42" s="1">
        <v>0.0</v>
      </c>
    </row>
    <row r="43">
      <c r="A43" s="1" t="s">
        <v>41</v>
      </c>
      <c r="B43" s="1" t="s">
        <v>42</v>
      </c>
      <c r="C43" s="1">
        <v>209.91</v>
      </c>
      <c r="D43" s="1">
        <v>216.45</v>
      </c>
      <c r="E43" s="1">
        <v>6.54</v>
      </c>
      <c r="F43" s="1">
        <v>0.0</v>
      </c>
      <c r="G43" s="1">
        <v>6.54</v>
      </c>
      <c r="H43" s="1">
        <v>160.0</v>
      </c>
      <c r="I43" s="1">
        <v>24.46</v>
      </c>
      <c r="J43" s="1">
        <v>24.46</v>
      </c>
      <c r="K43" s="1" t="s">
        <v>43</v>
      </c>
      <c r="L43" s="1">
        <v>-160.0</v>
      </c>
      <c r="M43" s="1">
        <v>0.0</v>
      </c>
    </row>
    <row r="44">
      <c r="A44" s="1" t="s">
        <v>41</v>
      </c>
      <c r="B44" s="1" t="s">
        <v>42</v>
      </c>
      <c r="C44" s="1">
        <v>216.46</v>
      </c>
      <c r="D44" s="1">
        <v>221.71</v>
      </c>
      <c r="E44" s="1">
        <v>5.25</v>
      </c>
      <c r="F44" s="1">
        <v>0.0</v>
      </c>
      <c r="G44" s="1">
        <v>5.25</v>
      </c>
      <c r="H44" s="1">
        <v>160.0</v>
      </c>
      <c r="I44" s="1">
        <v>30.49</v>
      </c>
      <c r="J44" s="1">
        <v>30.49</v>
      </c>
      <c r="K44" s="1" t="s">
        <v>43</v>
      </c>
      <c r="L44" s="1">
        <v>-160.0</v>
      </c>
      <c r="M44" s="1">
        <v>0.0</v>
      </c>
    </row>
    <row r="45">
      <c r="A45" s="1" t="s">
        <v>41</v>
      </c>
      <c r="B45" s="1" t="s">
        <v>42</v>
      </c>
      <c r="C45" s="1">
        <v>221.73</v>
      </c>
      <c r="D45" s="1">
        <v>226.69</v>
      </c>
      <c r="E45" s="1">
        <v>4.96</v>
      </c>
      <c r="F45" s="1">
        <v>0.0</v>
      </c>
      <c r="G45" s="1">
        <v>4.96</v>
      </c>
      <c r="H45" s="1">
        <v>160.0</v>
      </c>
      <c r="I45" s="1">
        <v>32.26</v>
      </c>
      <c r="J45" s="1">
        <v>32.26</v>
      </c>
      <c r="K45" s="1" t="s">
        <v>43</v>
      </c>
      <c r="L45" s="1">
        <v>-160.0</v>
      </c>
      <c r="M45" s="1">
        <v>0.0</v>
      </c>
    </row>
    <row r="46">
      <c r="A46" s="1" t="s">
        <v>41</v>
      </c>
      <c r="B46" s="1" t="s">
        <v>42</v>
      </c>
      <c r="C46" s="1">
        <v>226.8</v>
      </c>
      <c r="D46" s="1">
        <v>230.34</v>
      </c>
      <c r="E46" s="1">
        <v>3.54</v>
      </c>
      <c r="F46" s="1">
        <v>0.0</v>
      </c>
      <c r="G46" s="1">
        <v>3.54</v>
      </c>
      <c r="H46" s="1">
        <v>168.0</v>
      </c>
      <c r="I46" s="1">
        <v>47.45</v>
      </c>
      <c r="J46" s="1">
        <v>47.46</v>
      </c>
      <c r="K46" s="1" t="s">
        <v>44</v>
      </c>
      <c r="L46" s="1">
        <v>84.0</v>
      </c>
      <c r="M46" s="1">
        <v>84.0</v>
      </c>
    </row>
    <row r="47">
      <c r="A47" s="1" t="s">
        <v>41</v>
      </c>
      <c r="B47" s="1" t="s">
        <v>42</v>
      </c>
      <c r="C47" s="1">
        <v>231.08</v>
      </c>
      <c r="D47" s="1">
        <v>233.25</v>
      </c>
      <c r="E47" s="1">
        <v>2.17</v>
      </c>
      <c r="F47" s="1">
        <v>0.0</v>
      </c>
      <c r="G47" s="1">
        <v>2.17</v>
      </c>
      <c r="H47" s="1">
        <v>168.0</v>
      </c>
      <c r="I47" s="1">
        <v>77.31</v>
      </c>
      <c r="J47" s="1">
        <v>77.35</v>
      </c>
      <c r="K47" s="1" t="s">
        <v>44</v>
      </c>
      <c r="L47" s="1">
        <v>84.0</v>
      </c>
      <c r="M47" s="1">
        <v>84.0</v>
      </c>
    </row>
    <row r="48">
      <c r="A48" s="1" t="s">
        <v>41</v>
      </c>
      <c r="B48" s="1" t="s">
        <v>42</v>
      </c>
      <c r="C48" s="1">
        <v>233.49</v>
      </c>
      <c r="D48" s="1">
        <v>236.32</v>
      </c>
      <c r="E48" s="1">
        <v>2.83</v>
      </c>
      <c r="F48" s="1">
        <v>0.0</v>
      </c>
      <c r="G48" s="1">
        <v>2.83</v>
      </c>
      <c r="H48" s="1">
        <v>168.0</v>
      </c>
      <c r="I48" s="1">
        <v>59.43</v>
      </c>
      <c r="J48" s="1">
        <v>59.46</v>
      </c>
      <c r="K48" s="1" t="s">
        <v>44</v>
      </c>
      <c r="L48" s="1">
        <v>84.0</v>
      </c>
      <c r="M48" s="1">
        <v>84.0</v>
      </c>
    </row>
    <row r="49">
      <c r="A49" s="1" t="s">
        <v>41</v>
      </c>
      <c r="B49" s="1" t="s">
        <v>42</v>
      </c>
      <c r="C49" s="1">
        <v>236.54</v>
      </c>
      <c r="D49" s="1">
        <v>239.24</v>
      </c>
      <c r="E49" s="1">
        <v>2.69</v>
      </c>
      <c r="F49" s="1">
        <v>0.0</v>
      </c>
      <c r="G49" s="1">
        <v>2.69</v>
      </c>
      <c r="H49" s="1">
        <v>168.0</v>
      </c>
      <c r="I49" s="1">
        <v>62.37</v>
      </c>
      <c r="J49" s="1">
        <v>62.4</v>
      </c>
      <c r="K49" s="1" t="s">
        <v>44</v>
      </c>
      <c r="L49" s="1">
        <v>84.0</v>
      </c>
      <c r="M49" s="1">
        <v>84.0</v>
      </c>
    </row>
    <row r="50">
      <c r="A50" s="1" t="s">
        <v>41</v>
      </c>
      <c r="B50" s="1" t="s">
        <v>42</v>
      </c>
      <c r="C50" s="1">
        <v>239.49</v>
      </c>
      <c r="D50" s="1">
        <v>241.89</v>
      </c>
      <c r="E50" s="1">
        <v>2.4</v>
      </c>
      <c r="F50" s="1">
        <v>0.0</v>
      </c>
      <c r="G50" s="1">
        <v>2.4</v>
      </c>
      <c r="H50" s="1">
        <v>168.0</v>
      </c>
      <c r="I50" s="1">
        <v>69.95</v>
      </c>
      <c r="J50" s="1">
        <v>69.99</v>
      </c>
      <c r="K50" s="1" t="s">
        <v>44</v>
      </c>
      <c r="L50" s="1">
        <v>84.0</v>
      </c>
      <c r="M50" s="1">
        <v>84.0</v>
      </c>
    </row>
    <row r="51">
      <c r="A51" s="1" t="s">
        <v>41</v>
      </c>
      <c r="B51" s="1" t="s">
        <v>42</v>
      </c>
      <c r="C51" s="1">
        <v>242.04</v>
      </c>
      <c r="D51" s="1">
        <v>244.76</v>
      </c>
      <c r="E51" s="1">
        <v>2.72</v>
      </c>
      <c r="F51" s="1">
        <v>0.0</v>
      </c>
      <c r="G51" s="1">
        <v>2.72</v>
      </c>
      <c r="H51" s="1">
        <v>168.0</v>
      </c>
      <c r="I51" s="1">
        <v>61.84</v>
      </c>
      <c r="J51" s="1">
        <v>61.88</v>
      </c>
      <c r="K51" s="1" t="s">
        <v>44</v>
      </c>
      <c r="L51" s="1">
        <v>84.0</v>
      </c>
      <c r="M51" s="1">
        <v>84.0</v>
      </c>
    </row>
    <row r="52">
      <c r="A52" s="1" t="s">
        <v>41</v>
      </c>
      <c r="B52" s="1" t="s">
        <v>42</v>
      </c>
      <c r="C52" s="1">
        <v>244.88</v>
      </c>
      <c r="D52" s="1">
        <v>247.59</v>
      </c>
      <c r="E52" s="1">
        <v>2.71</v>
      </c>
      <c r="F52" s="1">
        <v>0.0</v>
      </c>
      <c r="G52" s="1">
        <v>2.71</v>
      </c>
      <c r="H52" s="1">
        <v>168.0</v>
      </c>
      <c r="I52" s="1">
        <v>61.95</v>
      </c>
      <c r="J52" s="1">
        <v>61.98</v>
      </c>
      <c r="K52" s="1" t="s">
        <v>44</v>
      </c>
      <c r="L52" s="1">
        <v>84.0</v>
      </c>
      <c r="M52" s="1">
        <v>84.0</v>
      </c>
    </row>
    <row r="53">
      <c r="A53" s="1" t="s">
        <v>41</v>
      </c>
      <c r="B53" s="1" t="s">
        <v>42</v>
      </c>
      <c r="C53" s="1">
        <v>247.95</v>
      </c>
      <c r="D53" s="1">
        <v>249.91</v>
      </c>
      <c r="E53" s="1">
        <v>1.95</v>
      </c>
      <c r="F53" s="1">
        <v>0.0</v>
      </c>
      <c r="G53" s="1">
        <v>1.95</v>
      </c>
      <c r="H53" s="1">
        <v>168.0</v>
      </c>
      <c r="I53" s="1">
        <v>86.03</v>
      </c>
      <c r="J53" s="1">
        <v>86.09</v>
      </c>
      <c r="K53" s="1" t="s">
        <v>44</v>
      </c>
      <c r="L53" s="1">
        <v>84.0</v>
      </c>
      <c r="M53" s="1">
        <v>84.0</v>
      </c>
    </row>
    <row r="54">
      <c r="A54" s="1" t="s">
        <v>41</v>
      </c>
      <c r="B54" s="1" t="s">
        <v>42</v>
      </c>
      <c r="C54" s="1">
        <v>250.22</v>
      </c>
      <c r="D54" s="1">
        <v>252.18</v>
      </c>
      <c r="E54" s="1">
        <v>1.97</v>
      </c>
      <c r="F54" s="1">
        <v>0.0</v>
      </c>
      <c r="G54" s="1">
        <v>1.97</v>
      </c>
      <c r="H54" s="1">
        <v>168.0</v>
      </c>
      <c r="I54" s="1">
        <v>85.44</v>
      </c>
      <c r="J54" s="1">
        <v>85.49</v>
      </c>
      <c r="K54" s="1" t="s">
        <v>44</v>
      </c>
      <c r="L54" s="1">
        <v>84.0</v>
      </c>
      <c r="M54" s="1">
        <v>84.0</v>
      </c>
    </row>
    <row r="55">
      <c r="A55" s="1" t="s">
        <v>41</v>
      </c>
      <c r="B55" s="1" t="s">
        <v>42</v>
      </c>
      <c r="C55" s="1">
        <v>252.36</v>
      </c>
      <c r="D55" s="1">
        <v>255.72</v>
      </c>
      <c r="E55" s="1">
        <v>3.35</v>
      </c>
      <c r="F55" s="1">
        <v>0.0</v>
      </c>
      <c r="G55" s="1">
        <v>3.35</v>
      </c>
      <c r="H55" s="1">
        <v>168.0</v>
      </c>
      <c r="I55" s="1">
        <v>50.09</v>
      </c>
      <c r="J55" s="1">
        <v>50.11</v>
      </c>
      <c r="K55" s="1" t="s">
        <v>44</v>
      </c>
      <c r="L55" s="1">
        <v>84.0</v>
      </c>
      <c r="M55" s="1">
        <v>84.0</v>
      </c>
    </row>
    <row r="56">
      <c r="A56" s="1" t="s">
        <v>41</v>
      </c>
      <c r="B56" s="1" t="s">
        <v>42</v>
      </c>
      <c r="C56" s="1">
        <v>255.91</v>
      </c>
      <c r="D56" s="1">
        <v>263.07</v>
      </c>
      <c r="E56" s="1">
        <v>7.16</v>
      </c>
      <c r="F56" s="1">
        <v>0.0</v>
      </c>
      <c r="G56" s="1">
        <v>7.16</v>
      </c>
      <c r="H56" s="1">
        <v>160.0</v>
      </c>
      <c r="I56" s="1">
        <v>22.35</v>
      </c>
      <c r="J56" s="1">
        <v>22.35</v>
      </c>
      <c r="K56" s="1" t="s">
        <v>43</v>
      </c>
      <c r="L56" s="1">
        <v>-160.0</v>
      </c>
      <c r="M56" s="1">
        <v>0.0</v>
      </c>
    </row>
    <row r="57">
      <c r="A57" s="1" t="s">
        <v>41</v>
      </c>
      <c r="B57" s="1" t="s">
        <v>42</v>
      </c>
      <c r="C57" s="1">
        <v>263.1</v>
      </c>
      <c r="D57" s="1">
        <v>271.27</v>
      </c>
      <c r="E57" s="1">
        <v>8.17</v>
      </c>
      <c r="F57" s="1">
        <v>0.0</v>
      </c>
      <c r="G57" s="1">
        <v>8.17</v>
      </c>
      <c r="H57" s="1">
        <v>160.0</v>
      </c>
      <c r="I57" s="1">
        <v>19.59</v>
      </c>
      <c r="J57" s="1">
        <v>19.59</v>
      </c>
      <c r="K57" s="1" t="s">
        <v>43</v>
      </c>
      <c r="L57" s="1">
        <v>-160.0</v>
      </c>
      <c r="M57" s="1">
        <v>0.0</v>
      </c>
    </row>
    <row r="58">
      <c r="A58" s="1" t="s">
        <v>41</v>
      </c>
      <c r="B58" s="1" t="s">
        <v>42</v>
      </c>
      <c r="C58" s="1">
        <v>271.3</v>
      </c>
      <c r="D58" s="1">
        <v>278.09</v>
      </c>
      <c r="E58" s="1">
        <v>6.79</v>
      </c>
      <c r="F58" s="1">
        <v>0.0</v>
      </c>
      <c r="G58" s="1">
        <v>6.79</v>
      </c>
      <c r="H58" s="1">
        <v>160.0</v>
      </c>
      <c r="I58" s="1">
        <v>23.56</v>
      </c>
      <c r="J58" s="1">
        <v>23.56</v>
      </c>
      <c r="K58" s="1" t="s">
        <v>43</v>
      </c>
      <c r="L58" s="1">
        <v>-160.0</v>
      </c>
      <c r="M58" s="1">
        <v>0.0</v>
      </c>
    </row>
    <row r="59">
      <c r="A59" s="1" t="s">
        <v>41</v>
      </c>
      <c r="B59" s="1" t="s">
        <v>42</v>
      </c>
      <c r="C59" s="1">
        <v>278.28</v>
      </c>
      <c r="D59" s="1">
        <v>287.52</v>
      </c>
      <c r="E59" s="1">
        <v>9.24</v>
      </c>
      <c r="F59" s="1">
        <v>0.0</v>
      </c>
      <c r="G59" s="1">
        <v>9.24</v>
      </c>
      <c r="H59" s="1">
        <v>160.0</v>
      </c>
      <c r="I59" s="1">
        <v>17.31</v>
      </c>
      <c r="J59" s="1">
        <v>17.31</v>
      </c>
      <c r="K59" s="1" t="s">
        <v>43</v>
      </c>
      <c r="L59" s="1">
        <v>-160.0</v>
      </c>
      <c r="M59" s="1">
        <v>0.0</v>
      </c>
    </row>
    <row r="60">
      <c r="A60" s="1" t="s">
        <v>41</v>
      </c>
      <c r="B60" s="1" t="s">
        <v>42</v>
      </c>
      <c r="C60" s="1">
        <v>287.57</v>
      </c>
      <c r="D60" s="1">
        <v>293.3</v>
      </c>
      <c r="E60" s="1">
        <v>5.73</v>
      </c>
      <c r="F60" s="1">
        <v>0.0</v>
      </c>
      <c r="G60" s="1">
        <v>5.73</v>
      </c>
      <c r="H60" s="1">
        <v>160.0</v>
      </c>
      <c r="I60" s="1">
        <v>27.91</v>
      </c>
      <c r="J60" s="1">
        <v>27.91</v>
      </c>
      <c r="K60" s="1" t="s">
        <v>43</v>
      </c>
      <c r="L60" s="1">
        <v>-160.0</v>
      </c>
      <c r="M60" s="1">
        <v>0.0</v>
      </c>
    </row>
    <row r="61">
      <c r="A61" s="1" t="s">
        <v>41</v>
      </c>
      <c r="B61" s="1" t="s">
        <v>42</v>
      </c>
      <c r="C61" s="1">
        <v>293.3</v>
      </c>
      <c r="D61" s="1">
        <v>299.63</v>
      </c>
      <c r="E61" s="1">
        <v>6.32</v>
      </c>
      <c r="F61" s="1">
        <v>0.0</v>
      </c>
      <c r="G61" s="1">
        <v>6.32</v>
      </c>
      <c r="H61" s="1">
        <v>160.0</v>
      </c>
      <c r="I61" s="1">
        <v>25.31</v>
      </c>
      <c r="J61" s="1">
        <v>25.31</v>
      </c>
      <c r="K61" s="1" t="s">
        <v>43</v>
      </c>
      <c r="L61" s="1">
        <v>-160.0</v>
      </c>
      <c r="M61" s="1">
        <v>0.0</v>
      </c>
    </row>
    <row r="62">
      <c r="A62" s="1" t="s">
        <v>41</v>
      </c>
      <c r="B62" s="1" t="s">
        <v>42</v>
      </c>
      <c r="C62" s="1">
        <v>299.65</v>
      </c>
      <c r="D62" s="1">
        <v>303.52</v>
      </c>
      <c r="E62" s="1">
        <v>3.87</v>
      </c>
      <c r="F62" s="1">
        <v>0.0</v>
      </c>
      <c r="G62" s="1">
        <v>3.87</v>
      </c>
      <c r="H62" s="1">
        <v>160.0</v>
      </c>
      <c r="I62" s="1">
        <v>41.31</v>
      </c>
      <c r="J62" s="1">
        <v>41.31</v>
      </c>
      <c r="K62" s="1" t="s">
        <v>43</v>
      </c>
      <c r="L62" s="1">
        <v>-160.0</v>
      </c>
      <c r="M62" s="1">
        <v>0.0</v>
      </c>
    </row>
    <row r="63">
      <c r="A63" s="1" t="s">
        <v>41</v>
      </c>
      <c r="B63" s="1" t="s">
        <v>42</v>
      </c>
      <c r="C63" s="1">
        <v>303.56</v>
      </c>
      <c r="D63" s="1">
        <v>312.61</v>
      </c>
      <c r="E63" s="1">
        <v>9.05</v>
      </c>
      <c r="F63" s="1">
        <v>0.0</v>
      </c>
      <c r="G63" s="1">
        <v>9.05</v>
      </c>
      <c r="H63" s="1">
        <v>160.0</v>
      </c>
      <c r="I63" s="1">
        <v>17.68</v>
      </c>
      <c r="J63" s="1">
        <v>17.68</v>
      </c>
      <c r="K63" s="1" t="s">
        <v>43</v>
      </c>
      <c r="L63" s="1">
        <v>-160.0</v>
      </c>
      <c r="M63" s="1">
        <v>0.0</v>
      </c>
    </row>
    <row r="64">
      <c r="A64" s="1" t="s">
        <v>41</v>
      </c>
      <c r="B64" s="1" t="s">
        <v>42</v>
      </c>
      <c r="C64" s="1">
        <v>312.67</v>
      </c>
      <c r="D64" s="1">
        <v>315.32</v>
      </c>
      <c r="E64" s="1">
        <v>2.65</v>
      </c>
      <c r="F64" s="1">
        <v>0.0</v>
      </c>
      <c r="G64" s="1">
        <v>2.65</v>
      </c>
      <c r="H64" s="1">
        <v>168.0</v>
      </c>
      <c r="I64" s="1">
        <v>63.49</v>
      </c>
      <c r="J64" s="1">
        <v>63.52</v>
      </c>
      <c r="K64" s="1" t="s">
        <v>44</v>
      </c>
      <c r="L64" s="1">
        <v>84.0</v>
      </c>
      <c r="M64" s="1">
        <v>84.0</v>
      </c>
    </row>
    <row r="65">
      <c r="A65" s="1" t="s">
        <v>41</v>
      </c>
      <c r="B65" s="1" t="s">
        <v>42</v>
      </c>
      <c r="C65" s="1">
        <v>315.6</v>
      </c>
      <c r="D65" s="1">
        <v>317.82</v>
      </c>
      <c r="E65" s="1">
        <v>2.22</v>
      </c>
      <c r="F65" s="1">
        <v>0.0</v>
      </c>
      <c r="G65" s="1">
        <v>2.22</v>
      </c>
      <c r="H65" s="1">
        <v>168.0</v>
      </c>
      <c r="I65" s="1">
        <v>75.69</v>
      </c>
      <c r="J65" s="1">
        <v>75.74</v>
      </c>
      <c r="K65" s="1" t="s">
        <v>44</v>
      </c>
      <c r="L65" s="1">
        <v>84.0</v>
      </c>
      <c r="M65" s="1">
        <v>84.0</v>
      </c>
    </row>
    <row r="66">
      <c r="A66" s="1" t="s">
        <v>41</v>
      </c>
      <c r="B66" s="1" t="s">
        <v>42</v>
      </c>
      <c r="C66" s="1">
        <v>317.95</v>
      </c>
      <c r="D66" s="1">
        <v>320.75</v>
      </c>
      <c r="E66" s="1">
        <v>2.8</v>
      </c>
      <c r="F66" s="1">
        <v>0.0</v>
      </c>
      <c r="G66" s="1">
        <v>2.8</v>
      </c>
      <c r="H66" s="1">
        <v>168.0</v>
      </c>
      <c r="I66" s="1">
        <v>59.92</v>
      </c>
      <c r="J66" s="1">
        <v>59.96</v>
      </c>
      <c r="K66" s="1" t="s">
        <v>44</v>
      </c>
      <c r="L66" s="1">
        <v>84.0</v>
      </c>
      <c r="M66" s="1">
        <v>84.0</v>
      </c>
    </row>
    <row r="67">
      <c r="A67" s="1" t="s">
        <v>41</v>
      </c>
      <c r="B67" s="1" t="s">
        <v>42</v>
      </c>
      <c r="C67" s="1">
        <v>321.03</v>
      </c>
      <c r="D67" s="1">
        <v>324.32</v>
      </c>
      <c r="E67" s="1">
        <v>3.29</v>
      </c>
      <c r="F67" s="1">
        <v>0.0</v>
      </c>
      <c r="G67" s="1">
        <v>3.28</v>
      </c>
      <c r="H67" s="1">
        <v>168.0</v>
      </c>
      <c r="I67" s="1">
        <v>51.13</v>
      </c>
      <c r="J67" s="1">
        <v>51.15</v>
      </c>
      <c r="K67" s="1" t="s">
        <v>44</v>
      </c>
      <c r="L67" s="1">
        <v>84.0</v>
      </c>
      <c r="M67" s="1">
        <v>84.0</v>
      </c>
    </row>
    <row r="68">
      <c r="A68" s="1" t="s">
        <v>41</v>
      </c>
      <c r="B68" s="1" t="s">
        <v>42</v>
      </c>
      <c r="C68" s="1">
        <v>324.55</v>
      </c>
      <c r="D68" s="1">
        <v>326.88</v>
      </c>
      <c r="E68" s="1">
        <v>2.33</v>
      </c>
      <c r="F68" s="1">
        <v>0.0</v>
      </c>
      <c r="G68" s="1">
        <v>2.33</v>
      </c>
      <c r="H68" s="1">
        <v>168.0</v>
      </c>
      <c r="I68" s="1">
        <v>72.06</v>
      </c>
      <c r="J68" s="1">
        <v>72.1</v>
      </c>
      <c r="K68" s="1" t="s">
        <v>44</v>
      </c>
      <c r="L68" s="1">
        <v>84.0</v>
      </c>
      <c r="M68" s="1">
        <v>84.0</v>
      </c>
    </row>
    <row r="69">
      <c r="A69" s="1" t="s">
        <v>41</v>
      </c>
      <c r="B69" s="1" t="s">
        <v>42</v>
      </c>
      <c r="C69" s="1">
        <v>327.3</v>
      </c>
      <c r="D69" s="1">
        <v>329.71</v>
      </c>
      <c r="E69" s="1">
        <v>2.42</v>
      </c>
      <c r="F69" s="1">
        <v>0.0</v>
      </c>
      <c r="G69" s="1">
        <v>2.42</v>
      </c>
      <c r="H69" s="1">
        <v>168.0</v>
      </c>
      <c r="I69" s="1">
        <v>69.48</v>
      </c>
      <c r="J69" s="1">
        <v>69.52</v>
      </c>
      <c r="K69" s="1" t="s">
        <v>44</v>
      </c>
      <c r="L69" s="1">
        <v>84.0</v>
      </c>
      <c r="M69" s="1">
        <v>84.0</v>
      </c>
    </row>
    <row r="70">
      <c r="A70" s="1" t="s">
        <v>41</v>
      </c>
      <c r="B70" s="1" t="s">
        <v>42</v>
      </c>
      <c r="C70" s="1">
        <v>329.97</v>
      </c>
      <c r="D70" s="1">
        <v>332.05</v>
      </c>
      <c r="E70" s="1">
        <v>2.08</v>
      </c>
      <c r="F70" s="1">
        <v>0.0</v>
      </c>
      <c r="G70" s="1">
        <v>2.08</v>
      </c>
      <c r="H70" s="1">
        <v>168.0</v>
      </c>
      <c r="I70" s="1">
        <v>80.62</v>
      </c>
      <c r="J70" s="1">
        <v>80.66</v>
      </c>
      <c r="K70" s="1" t="s">
        <v>44</v>
      </c>
      <c r="L70" s="1">
        <v>84.0</v>
      </c>
      <c r="M70" s="1">
        <v>84.0</v>
      </c>
    </row>
    <row r="71">
      <c r="A71" s="1" t="s">
        <v>41</v>
      </c>
      <c r="B71" s="1" t="s">
        <v>42</v>
      </c>
      <c r="C71" s="1">
        <v>332.23</v>
      </c>
      <c r="D71" s="1">
        <v>334.76</v>
      </c>
      <c r="E71" s="1">
        <v>2.53</v>
      </c>
      <c r="F71" s="1">
        <v>0.0</v>
      </c>
      <c r="G71" s="1">
        <v>2.53</v>
      </c>
      <c r="H71" s="1">
        <v>168.0</v>
      </c>
      <c r="I71" s="1">
        <v>66.44</v>
      </c>
      <c r="J71" s="1">
        <v>66.48</v>
      </c>
      <c r="K71" s="1" t="s">
        <v>44</v>
      </c>
      <c r="L71" s="1">
        <v>84.0</v>
      </c>
      <c r="M71" s="1">
        <v>84.0</v>
      </c>
    </row>
    <row r="72">
      <c r="A72" s="1" t="s">
        <v>41</v>
      </c>
      <c r="B72" s="1" t="s">
        <v>42</v>
      </c>
      <c r="C72" s="1">
        <v>335.2</v>
      </c>
      <c r="D72" s="1">
        <v>338.17</v>
      </c>
      <c r="E72" s="1">
        <v>2.97</v>
      </c>
      <c r="F72" s="1">
        <v>0.0</v>
      </c>
      <c r="G72" s="1">
        <v>2.96</v>
      </c>
      <c r="H72" s="1">
        <v>168.0</v>
      </c>
      <c r="I72" s="1">
        <v>56.66</v>
      </c>
      <c r="J72" s="1">
        <v>56.68</v>
      </c>
      <c r="K72" s="1" t="s">
        <v>44</v>
      </c>
      <c r="L72" s="1">
        <v>84.0</v>
      </c>
      <c r="M72" s="1">
        <v>84.0</v>
      </c>
    </row>
    <row r="73">
      <c r="A73" s="1" t="s">
        <v>41</v>
      </c>
      <c r="B73" s="1" t="s">
        <v>42</v>
      </c>
      <c r="C73" s="1">
        <v>338.73</v>
      </c>
      <c r="D73" s="1">
        <v>341.42</v>
      </c>
      <c r="E73" s="1">
        <v>2.69</v>
      </c>
      <c r="F73" s="1">
        <v>0.0</v>
      </c>
      <c r="G73" s="1">
        <v>2.69</v>
      </c>
      <c r="H73" s="1">
        <v>168.0</v>
      </c>
      <c r="I73" s="1">
        <v>62.53</v>
      </c>
      <c r="J73" s="1">
        <v>62.57</v>
      </c>
      <c r="K73" s="1" t="s">
        <v>44</v>
      </c>
      <c r="L73" s="1">
        <v>84.0</v>
      </c>
      <c r="M73" s="1">
        <v>84.0</v>
      </c>
    </row>
    <row r="74">
      <c r="A74" s="1" t="s">
        <v>41</v>
      </c>
      <c r="B74" s="1" t="s">
        <v>42</v>
      </c>
      <c r="C74" s="1">
        <v>341.68</v>
      </c>
      <c r="D74" s="1">
        <v>349.46</v>
      </c>
      <c r="E74" s="1">
        <v>7.78</v>
      </c>
      <c r="F74" s="1">
        <v>0.0</v>
      </c>
      <c r="G74" s="1">
        <v>7.78</v>
      </c>
      <c r="H74" s="1">
        <v>160.0</v>
      </c>
      <c r="I74" s="1">
        <v>20.56</v>
      </c>
      <c r="J74" s="1">
        <v>20.56</v>
      </c>
      <c r="K74" s="1" t="s">
        <v>43</v>
      </c>
      <c r="L74" s="1">
        <v>-160.0</v>
      </c>
      <c r="M74" s="1">
        <v>0.0</v>
      </c>
    </row>
    <row r="75">
      <c r="A75" s="1" t="s">
        <v>41</v>
      </c>
      <c r="B75" s="1" t="s">
        <v>42</v>
      </c>
      <c r="C75" s="1">
        <v>349.49</v>
      </c>
      <c r="D75" s="1">
        <v>356.77</v>
      </c>
      <c r="E75" s="1">
        <v>7.27</v>
      </c>
      <c r="F75" s="1">
        <v>0.0</v>
      </c>
      <c r="G75" s="1">
        <v>7.27</v>
      </c>
      <c r="H75" s="1">
        <v>160.0</v>
      </c>
      <c r="I75" s="1">
        <v>22.0</v>
      </c>
      <c r="J75" s="1">
        <v>22.0</v>
      </c>
      <c r="K75" s="1" t="s">
        <v>43</v>
      </c>
      <c r="L75" s="1">
        <v>-160.0</v>
      </c>
      <c r="M75" s="1">
        <v>0.0</v>
      </c>
    </row>
    <row r="76">
      <c r="A76" s="1" t="s">
        <v>41</v>
      </c>
      <c r="B76" s="1" t="s">
        <v>42</v>
      </c>
      <c r="C76" s="1">
        <v>356.9</v>
      </c>
      <c r="D76" s="1">
        <v>366.82</v>
      </c>
      <c r="E76" s="1">
        <v>9.92</v>
      </c>
      <c r="F76" s="1">
        <v>0.0</v>
      </c>
      <c r="G76" s="1">
        <v>9.92</v>
      </c>
      <c r="H76" s="1">
        <v>160.0</v>
      </c>
      <c r="I76" s="1">
        <v>16.13</v>
      </c>
      <c r="J76" s="1">
        <v>16.13</v>
      </c>
      <c r="K76" s="1" t="s">
        <v>43</v>
      </c>
      <c r="L76" s="1">
        <v>-160.0</v>
      </c>
      <c r="M76" s="1">
        <v>0.0</v>
      </c>
    </row>
    <row r="77">
      <c r="A77" s="1" t="s">
        <v>41</v>
      </c>
      <c r="B77" s="1" t="s">
        <v>42</v>
      </c>
      <c r="C77" s="1">
        <v>366.85</v>
      </c>
      <c r="D77" s="1">
        <v>374.46</v>
      </c>
      <c r="E77" s="1">
        <v>7.61</v>
      </c>
      <c r="F77" s="1">
        <v>0.0</v>
      </c>
      <c r="G77" s="1">
        <v>7.61</v>
      </c>
      <c r="H77" s="1">
        <v>160.0</v>
      </c>
      <c r="I77" s="1">
        <v>21.03</v>
      </c>
      <c r="J77" s="1">
        <v>21.03</v>
      </c>
      <c r="K77" s="1" t="s">
        <v>43</v>
      </c>
      <c r="L77" s="1">
        <v>-160.0</v>
      </c>
      <c r="M77" s="1">
        <v>0.0</v>
      </c>
    </row>
    <row r="78">
      <c r="A78" s="1" t="s">
        <v>41</v>
      </c>
      <c r="B78" s="1" t="s">
        <v>42</v>
      </c>
      <c r="C78" s="1">
        <v>374.55</v>
      </c>
      <c r="D78" s="1">
        <v>380.36</v>
      </c>
      <c r="E78" s="1">
        <v>5.81</v>
      </c>
      <c r="F78" s="1">
        <v>0.0</v>
      </c>
      <c r="G78" s="1">
        <v>5.81</v>
      </c>
      <c r="H78" s="1">
        <v>160.0</v>
      </c>
      <c r="I78" s="1">
        <v>27.54</v>
      </c>
      <c r="J78" s="1">
        <v>27.54</v>
      </c>
      <c r="K78" s="1" t="s">
        <v>43</v>
      </c>
      <c r="L78" s="1">
        <v>-160.0</v>
      </c>
      <c r="M78" s="1">
        <v>0.0</v>
      </c>
    </row>
    <row r="79">
      <c r="A79" s="1" t="s">
        <v>41</v>
      </c>
      <c r="B79" s="1" t="s">
        <v>42</v>
      </c>
      <c r="C79" s="1">
        <v>380.88</v>
      </c>
      <c r="D79" s="1">
        <v>387.9</v>
      </c>
      <c r="E79" s="1">
        <v>7.03</v>
      </c>
      <c r="F79" s="1">
        <v>0.0</v>
      </c>
      <c r="G79" s="1">
        <v>7.03</v>
      </c>
      <c r="H79" s="1">
        <v>160.0</v>
      </c>
      <c r="I79" s="1">
        <v>22.77</v>
      </c>
      <c r="J79" s="1">
        <v>22.77</v>
      </c>
      <c r="K79" s="1" t="s">
        <v>43</v>
      </c>
      <c r="L79" s="1">
        <v>-160.0</v>
      </c>
      <c r="M79" s="1">
        <v>0.0</v>
      </c>
    </row>
    <row r="80">
      <c r="A80" s="1" t="s">
        <v>41</v>
      </c>
      <c r="B80" s="1" t="s">
        <v>42</v>
      </c>
      <c r="C80" s="1">
        <v>387.96</v>
      </c>
      <c r="D80" s="1">
        <v>393.88</v>
      </c>
      <c r="E80" s="1">
        <v>5.92</v>
      </c>
      <c r="F80" s="1">
        <v>0.0</v>
      </c>
      <c r="G80" s="1">
        <v>5.92</v>
      </c>
      <c r="H80" s="1">
        <v>160.0</v>
      </c>
      <c r="I80" s="1">
        <v>27.02</v>
      </c>
      <c r="J80" s="1">
        <v>27.02</v>
      </c>
      <c r="K80" s="1" t="s">
        <v>43</v>
      </c>
      <c r="L80" s="1">
        <v>-160.0</v>
      </c>
      <c r="M80" s="1">
        <v>0.0</v>
      </c>
    </row>
    <row r="81">
      <c r="A81" s="1" t="s">
        <v>41</v>
      </c>
      <c r="B81" s="1" t="s">
        <v>42</v>
      </c>
      <c r="C81" s="1">
        <v>393.92</v>
      </c>
      <c r="D81" s="1">
        <v>400.89</v>
      </c>
      <c r="E81" s="1">
        <v>6.98</v>
      </c>
      <c r="F81" s="1">
        <v>0.0</v>
      </c>
      <c r="G81" s="1">
        <v>6.98</v>
      </c>
      <c r="H81" s="1">
        <v>160.0</v>
      </c>
      <c r="I81" s="1">
        <v>22.93</v>
      </c>
      <c r="J81" s="1">
        <v>22.93</v>
      </c>
      <c r="K81" s="1" t="s">
        <v>43</v>
      </c>
      <c r="L81" s="1">
        <v>-160.0</v>
      </c>
      <c r="M81" s="1">
        <v>0.0</v>
      </c>
    </row>
    <row r="82">
      <c r="A82" s="1" t="s">
        <v>41</v>
      </c>
      <c r="B82" s="1" t="s">
        <v>42</v>
      </c>
      <c r="C82" s="1">
        <v>400.93</v>
      </c>
      <c r="D82" s="1">
        <v>403.59</v>
      </c>
      <c r="E82" s="1">
        <v>2.67</v>
      </c>
      <c r="F82" s="1">
        <v>0.0</v>
      </c>
      <c r="G82" s="1">
        <v>2.66</v>
      </c>
      <c r="H82" s="1">
        <v>168.0</v>
      </c>
      <c r="I82" s="1">
        <v>63.01</v>
      </c>
      <c r="J82" s="1">
        <v>63.04</v>
      </c>
      <c r="K82" s="1" t="s">
        <v>44</v>
      </c>
      <c r="L82" s="1">
        <v>84.0</v>
      </c>
      <c r="M82" s="1">
        <v>84.0</v>
      </c>
    </row>
    <row r="83">
      <c r="A83" s="1" t="s">
        <v>41</v>
      </c>
      <c r="B83" s="1" t="s">
        <v>42</v>
      </c>
      <c r="C83" s="1">
        <v>404.21</v>
      </c>
      <c r="D83" s="1">
        <v>406.7</v>
      </c>
      <c r="E83" s="1">
        <v>2.48</v>
      </c>
      <c r="F83" s="1">
        <v>0.0</v>
      </c>
      <c r="G83" s="1">
        <v>2.48</v>
      </c>
      <c r="H83" s="1">
        <v>168.0</v>
      </c>
      <c r="I83" s="1">
        <v>67.66</v>
      </c>
      <c r="J83" s="1">
        <v>67.7</v>
      </c>
      <c r="K83" s="1" t="s">
        <v>44</v>
      </c>
      <c r="L83" s="1">
        <v>84.0</v>
      </c>
      <c r="M83" s="1">
        <v>84.0</v>
      </c>
    </row>
    <row r="84">
      <c r="A84" s="1" t="s">
        <v>41</v>
      </c>
      <c r="B84" s="1" t="s">
        <v>42</v>
      </c>
      <c r="C84" s="1">
        <v>406.82</v>
      </c>
      <c r="D84" s="1">
        <v>409.4</v>
      </c>
      <c r="E84" s="1">
        <v>2.58</v>
      </c>
      <c r="F84" s="1">
        <v>0.0</v>
      </c>
      <c r="G84" s="1">
        <v>2.58</v>
      </c>
      <c r="H84" s="1">
        <v>168.0</v>
      </c>
      <c r="I84" s="1">
        <v>65.07</v>
      </c>
      <c r="J84" s="1">
        <v>65.11</v>
      </c>
      <c r="K84" s="1" t="s">
        <v>44</v>
      </c>
      <c r="L84" s="1">
        <v>84.0</v>
      </c>
      <c r="M84" s="1">
        <v>84.0</v>
      </c>
    </row>
    <row r="85">
      <c r="A85" s="1" t="s">
        <v>41</v>
      </c>
      <c r="B85" s="1" t="s">
        <v>42</v>
      </c>
      <c r="C85" s="1">
        <v>409.55</v>
      </c>
      <c r="D85" s="1">
        <v>412.12</v>
      </c>
      <c r="E85" s="1">
        <v>2.56</v>
      </c>
      <c r="F85" s="1">
        <v>0.0</v>
      </c>
      <c r="G85" s="1">
        <v>2.56</v>
      </c>
      <c r="H85" s="1">
        <v>168.0</v>
      </c>
      <c r="I85" s="1">
        <v>65.52</v>
      </c>
      <c r="J85" s="1">
        <v>65.56</v>
      </c>
      <c r="K85" s="1" t="s">
        <v>44</v>
      </c>
      <c r="L85" s="1">
        <v>84.0</v>
      </c>
      <c r="M85" s="1">
        <v>84.0</v>
      </c>
    </row>
    <row r="86">
      <c r="A86" s="1" t="s">
        <v>41</v>
      </c>
      <c r="B86" s="1" t="s">
        <v>42</v>
      </c>
      <c r="C86" s="1">
        <v>412.32</v>
      </c>
      <c r="D86" s="1">
        <v>415.73</v>
      </c>
      <c r="E86" s="1">
        <v>3.41</v>
      </c>
      <c r="F86" s="1">
        <v>0.0</v>
      </c>
      <c r="G86" s="1">
        <v>3.41</v>
      </c>
      <c r="H86" s="1">
        <v>168.0</v>
      </c>
      <c r="I86" s="1">
        <v>49.26</v>
      </c>
      <c r="J86" s="1">
        <v>49.28</v>
      </c>
      <c r="K86" s="1" t="s">
        <v>44</v>
      </c>
      <c r="L86" s="1">
        <v>84.0</v>
      </c>
      <c r="M86" s="1">
        <v>84.0</v>
      </c>
    </row>
    <row r="87">
      <c r="A87" s="1" t="s">
        <v>41</v>
      </c>
      <c r="B87" s="1" t="s">
        <v>42</v>
      </c>
      <c r="C87" s="1">
        <v>416.08</v>
      </c>
      <c r="D87" s="1">
        <v>417.86</v>
      </c>
      <c r="E87" s="1">
        <v>1.78</v>
      </c>
      <c r="F87" s="1">
        <v>0.0</v>
      </c>
      <c r="G87" s="1">
        <v>1.78</v>
      </c>
      <c r="H87" s="1">
        <v>168.0</v>
      </c>
      <c r="I87" s="1">
        <v>94.23</v>
      </c>
      <c r="J87" s="1">
        <v>94.28</v>
      </c>
      <c r="K87" s="1" t="s">
        <v>44</v>
      </c>
      <c r="L87" s="1">
        <v>84.0</v>
      </c>
      <c r="M87" s="1">
        <v>84.0</v>
      </c>
    </row>
    <row r="88">
      <c r="A88" s="1" t="s">
        <v>41</v>
      </c>
      <c r="B88" s="1" t="s">
        <v>42</v>
      </c>
      <c r="C88" s="1">
        <v>418.11</v>
      </c>
      <c r="D88" s="1">
        <v>420.88</v>
      </c>
      <c r="E88" s="1">
        <v>2.76</v>
      </c>
      <c r="F88" s="1">
        <v>0.0</v>
      </c>
      <c r="G88" s="1">
        <v>2.76</v>
      </c>
      <c r="H88" s="1">
        <v>168.0</v>
      </c>
      <c r="I88" s="1">
        <v>60.81</v>
      </c>
      <c r="J88" s="1">
        <v>60.84</v>
      </c>
      <c r="K88" s="1" t="s">
        <v>44</v>
      </c>
      <c r="L88" s="1">
        <v>84.0</v>
      </c>
      <c r="M88" s="1">
        <v>84.0</v>
      </c>
    </row>
    <row r="89">
      <c r="A89" s="1" t="s">
        <v>41</v>
      </c>
      <c r="B89" s="1" t="s">
        <v>42</v>
      </c>
      <c r="C89" s="1">
        <v>421.27</v>
      </c>
      <c r="D89" s="1">
        <v>424.05</v>
      </c>
      <c r="E89" s="1">
        <v>2.78</v>
      </c>
      <c r="F89" s="1">
        <v>0.0</v>
      </c>
      <c r="G89" s="1">
        <v>2.78</v>
      </c>
      <c r="H89" s="1">
        <v>168.0</v>
      </c>
      <c r="I89" s="1">
        <v>60.45</v>
      </c>
      <c r="J89" s="1">
        <v>60.49</v>
      </c>
      <c r="K89" s="1" t="s">
        <v>44</v>
      </c>
      <c r="L89" s="1">
        <v>84.0</v>
      </c>
      <c r="M89" s="1">
        <v>84.0</v>
      </c>
    </row>
    <row r="90">
      <c r="A90" s="1" t="s">
        <v>41</v>
      </c>
      <c r="B90" s="1" t="s">
        <v>42</v>
      </c>
      <c r="C90" s="1">
        <v>424.29</v>
      </c>
      <c r="D90" s="1">
        <v>426.4</v>
      </c>
      <c r="E90" s="1">
        <v>2.11</v>
      </c>
      <c r="F90" s="1">
        <v>0.0</v>
      </c>
      <c r="G90" s="1">
        <v>2.11</v>
      </c>
      <c r="H90" s="1">
        <v>168.0</v>
      </c>
      <c r="I90" s="1">
        <v>79.53</v>
      </c>
      <c r="J90" s="1">
        <v>79.58</v>
      </c>
      <c r="K90" s="1" t="s">
        <v>44</v>
      </c>
      <c r="L90" s="1">
        <v>84.0</v>
      </c>
      <c r="M90" s="1">
        <v>84.0</v>
      </c>
    </row>
    <row r="91">
      <c r="A91" s="1" t="s">
        <v>41</v>
      </c>
      <c r="B91" s="1" t="s">
        <v>42</v>
      </c>
      <c r="C91" s="1">
        <v>426.52</v>
      </c>
      <c r="D91" s="1">
        <v>428.9</v>
      </c>
      <c r="E91" s="1">
        <v>2.38</v>
      </c>
      <c r="F91" s="1">
        <v>0.0</v>
      </c>
      <c r="G91" s="1">
        <v>2.38</v>
      </c>
      <c r="H91" s="1">
        <v>168.0</v>
      </c>
      <c r="I91" s="1">
        <v>70.49</v>
      </c>
      <c r="J91" s="1">
        <v>70.53</v>
      </c>
      <c r="K91" s="1" t="s">
        <v>44</v>
      </c>
      <c r="L91" s="1">
        <v>84.0</v>
      </c>
      <c r="M91" s="1">
        <v>84.0</v>
      </c>
    </row>
    <row r="92">
      <c r="A92" s="1" t="s">
        <v>41</v>
      </c>
      <c r="B92" s="1" t="s">
        <v>42</v>
      </c>
      <c r="C92" s="1">
        <v>429.06</v>
      </c>
      <c r="D92" s="1">
        <v>435.36</v>
      </c>
      <c r="E92" s="1">
        <v>6.31</v>
      </c>
      <c r="F92" s="1">
        <v>0.0</v>
      </c>
      <c r="G92" s="1">
        <v>6.31</v>
      </c>
      <c r="H92" s="1">
        <v>160.0</v>
      </c>
      <c r="I92" s="1">
        <v>25.37</v>
      </c>
      <c r="J92" s="1">
        <v>25.37</v>
      </c>
      <c r="K92" s="1" t="s">
        <v>43</v>
      </c>
      <c r="L92" s="1">
        <v>-160.0</v>
      </c>
      <c r="M92" s="1">
        <v>0.0</v>
      </c>
    </row>
    <row r="93">
      <c r="A93" s="1" t="s">
        <v>41</v>
      </c>
      <c r="B93" s="1" t="s">
        <v>42</v>
      </c>
      <c r="C93" s="1">
        <v>435.92</v>
      </c>
      <c r="D93" s="1">
        <v>442.42</v>
      </c>
      <c r="E93" s="1">
        <v>6.5</v>
      </c>
      <c r="F93" s="1">
        <v>0.0</v>
      </c>
      <c r="G93" s="1">
        <v>6.5</v>
      </c>
      <c r="H93" s="1">
        <v>160.0</v>
      </c>
      <c r="I93" s="1">
        <v>24.6</v>
      </c>
      <c r="J93" s="1">
        <v>24.6</v>
      </c>
      <c r="K93" s="1" t="s">
        <v>43</v>
      </c>
      <c r="L93" s="1">
        <v>-160.0</v>
      </c>
      <c r="M93" s="1">
        <v>0.0</v>
      </c>
    </row>
    <row r="94">
      <c r="A94" s="1" t="s">
        <v>41</v>
      </c>
      <c r="B94" s="1" t="s">
        <v>42</v>
      </c>
      <c r="C94" s="1">
        <v>442.46</v>
      </c>
      <c r="D94" s="1">
        <v>451.64</v>
      </c>
      <c r="E94" s="1">
        <v>9.18</v>
      </c>
      <c r="F94" s="1">
        <v>0.0</v>
      </c>
      <c r="G94" s="1">
        <v>9.18</v>
      </c>
      <c r="H94" s="1">
        <v>160.0</v>
      </c>
      <c r="I94" s="1">
        <v>17.42</v>
      </c>
      <c r="J94" s="1">
        <v>17.42</v>
      </c>
      <c r="K94" s="1" t="s">
        <v>43</v>
      </c>
      <c r="L94" s="1">
        <v>-160.0</v>
      </c>
      <c r="M94" s="1">
        <v>0.0</v>
      </c>
    </row>
    <row r="95">
      <c r="A95" s="1" t="s">
        <v>41</v>
      </c>
      <c r="B95" s="1" t="s">
        <v>42</v>
      </c>
      <c r="C95" s="1">
        <v>451.67</v>
      </c>
      <c r="D95" s="1">
        <v>458.22</v>
      </c>
      <c r="E95" s="1">
        <v>6.55</v>
      </c>
      <c r="F95" s="1">
        <v>0.0</v>
      </c>
      <c r="G95" s="1">
        <v>6.55</v>
      </c>
      <c r="H95" s="1">
        <v>160.0</v>
      </c>
      <c r="I95" s="1">
        <v>24.44</v>
      </c>
      <c r="J95" s="1">
        <v>24.44</v>
      </c>
      <c r="K95" s="1" t="s">
        <v>43</v>
      </c>
      <c r="L95" s="1">
        <v>-160.0</v>
      </c>
      <c r="M95" s="1">
        <v>0.0</v>
      </c>
    </row>
    <row r="96">
      <c r="A96" s="1" t="s">
        <v>41</v>
      </c>
      <c r="B96" s="1" t="s">
        <v>42</v>
      </c>
      <c r="C96" s="1">
        <v>458.22</v>
      </c>
      <c r="D96" s="1">
        <v>463.99</v>
      </c>
      <c r="E96" s="1">
        <v>5.77</v>
      </c>
      <c r="F96" s="1">
        <v>0.0</v>
      </c>
      <c r="G96" s="1">
        <v>5.77</v>
      </c>
      <c r="H96" s="1">
        <v>160.0</v>
      </c>
      <c r="I96" s="1">
        <v>27.71</v>
      </c>
      <c r="J96" s="1">
        <v>27.71</v>
      </c>
      <c r="K96" s="1" t="s">
        <v>43</v>
      </c>
      <c r="L96" s="1">
        <v>-160.0</v>
      </c>
      <c r="M96" s="1">
        <v>0.0</v>
      </c>
    </row>
    <row r="97">
      <c r="A97" s="1" t="s">
        <v>41</v>
      </c>
      <c r="B97" s="1" t="s">
        <v>42</v>
      </c>
      <c r="C97" s="1">
        <v>464.03</v>
      </c>
      <c r="D97" s="1">
        <v>473.13</v>
      </c>
      <c r="E97" s="1">
        <v>9.1</v>
      </c>
      <c r="F97" s="1">
        <v>0.0</v>
      </c>
      <c r="G97" s="1">
        <v>9.1</v>
      </c>
      <c r="H97" s="1">
        <v>160.0</v>
      </c>
      <c r="I97" s="1">
        <v>17.59</v>
      </c>
      <c r="J97" s="1">
        <v>17.59</v>
      </c>
      <c r="K97" s="1" t="s">
        <v>43</v>
      </c>
      <c r="L97" s="1">
        <v>-160.0</v>
      </c>
      <c r="M97" s="1">
        <v>0.0</v>
      </c>
    </row>
    <row r="98">
      <c r="A98" s="1" t="s">
        <v>41</v>
      </c>
      <c r="B98" s="1" t="s">
        <v>42</v>
      </c>
      <c r="C98" s="1">
        <v>473.17</v>
      </c>
      <c r="D98" s="1">
        <v>481.33</v>
      </c>
      <c r="E98" s="1">
        <v>8.16</v>
      </c>
      <c r="F98" s="1">
        <v>0.0</v>
      </c>
      <c r="G98" s="1">
        <v>8.16</v>
      </c>
      <c r="H98" s="1">
        <v>160.0</v>
      </c>
      <c r="I98" s="1">
        <v>19.6</v>
      </c>
      <c r="J98" s="1">
        <v>19.6</v>
      </c>
      <c r="K98" s="1" t="s">
        <v>43</v>
      </c>
      <c r="L98" s="1">
        <v>-160.0</v>
      </c>
      <c r="M98" s="1">
        <v>0.0</v>
      </c>
    </row>
    <row r="99">
      <c r="A99" s="1" t="s">
        <v>41</v>
      </c>
      <c r="B99" s="1" t="s">
        <v>42</v>
      </c>
      <c r="C99" s="1">
        <v>481.36</v>
      </c>
      <c r="D99" s="1">
        <v>488.76</v>
      </c>
      <c r="E99" s="1">
        <v>7.39</v>
      </c>
      <c r="F99" s="1">
        <v>0.0</v>
      </c>
      <c r="G99" s="1">
        <v>7.39</v>
      </c>
      <c r="H99" s="1">
        <v>160.0</v>
      </c>
      <c r="I99" s="1">
        <v>21.64</v>
      </c>
      <c r="J99" s="1">
        <v>21.64</v>
      </c>
      <c r="K99" s="1" t="s">
        <v>43</v>
      </c>
      <c r="L99" s="1">
        <v>-160.0</v>
      </c>
      <c r="M99" s="1">
        <v>0.0</v>
      </c>
    </row>
    <row r="100">
      <c r="A100" s="1" t="s">
        <v>41</v>
      </c>
      <c r="B100" s="1" t="s">
        <v>42</v>
      </c>
      <c r="C100" s="1">
        <v>488.82</v>
      </c>
      <c r="D100" s="1">
        <v>491.21</v>
      </c>
      <c r="E100" s="1">
        <v>2.38</v>
      </c>
      <c r="F100" s="1">
        <v>0.0</v>
      </c>
      <c r="G100" s="1">
        <v>2.38</v>
      </c>
      <c r="H100" s="1">
        <v>168.0</v>
      </c>
      <c r="I100" s="1">
        <v>70.45</v>
      </c>
      <c r="J100" s="1">
        <v>70.49</v>
      </c>
      <c r="K100" s="1" t="s">
        <v>44</v>
      </c>
      <c r="L100" s="1">
        <v>84.0</v>
      </c>
      <c r="M100" s="1">
        <v>84.0</v>
      </c>
    </row>
    <row r="101">
      <c r="A101" s="1" t="s">
        <v>41</v>
      </c>
      <c r="B101" s="1" t="s">
        <v>42</v>
      </c>
      <c r="C101" s="1">
        <v>491.55</v>
      </c>
      <c r="D101" s="1">
        <v>494.08</v>
      </c>
      <c r="E101" s="1">
        <v>2.53</v>
      </c>
      <c r="F101" s="1">
        <v>0.0</v>
      </c>
      <c r="G101" s="1">
        <v>2.53</v>
      </c>
      <c r="H101" s="1">
        <v>168.0</v>
      </c>
      <c r="I101" s="1">
        <v>66.4</v>
      </c>
      <c r="J101" s="1">
        <v>66.44</v>
      </c>
      <c r="K101" s="1" t="s">
        <v>44</v>
      </c>
      <c r="L101" s="1">
        <v>84.0</v>
      </c>
      <c r="M101" s="1">
        <v>84.0</v>
      </c>
    </row>
    <row r="102">
      <c r="A102" s="1" t="s">
        <v>41</v>
      </c>
      <c r="B102" s="1" t="s">
        <v>42</v>
      </c>
      <c r="C102" s="1">
        <v>494.33</v>
      </c>
      <c r="D102" s="1">
        <v>497.17</v>
      </c>
      <c r="E102" s="1">
        <v>2.84</v>
      </c>
      <c r="F102" s="1">
        <v>0.0</v>
      </c>
      <c r="G102" s="1">
        <v>2.83</v>
      </c>
      <c r="H102" s="1">
        <v>168.0</v>
      </c>
      <c r="I102" s="1">
        <v>59.24</v>
      </c>
      <c r="J102" s="1">
        <v>59.27</v>
      </c>
      <c r="K102" s="1" t="s">
        <v>44</v>
      </c>
      <c r="L102" s="1">
        <v>84.0</v>
      </c>
      <c r="M102" s="1">
        <v>84.0</v>
      </c>
    </row>
    <row r="103">
      <c r="A103" s="1" t="s">
        <v>41</v>
      </c>
      <c r="B103" s="1" t="s">
        <v>42</v>
      </c>
      <c r="C103" s="1">
        <v>497.34</v>
      </c>
      <c r="D103" s="1">
        <v>499.46</v>
      </c>
      <c r="E103" s="1">
        <v>2.12</v>
      </c>
      <c r="F103" s="1">
        <v>0.0</v>
      </c>
      <c r="G103" s="1">
        <v>2.11</v>
      </c>
      <c r="H103" s="1">
        <v>168.0</v>
      </c>
      <c r="I103" s="1">
        <v>79.43</v>
      </c>
      <c r="J103" s="1">
        <v>79.48</v>
      </c>
      <c r="K103" s="1" t="s">
        <v>44</v>
      </c>
      <c r="L103" s="1">
        <v>84.0</v>
      </c>
      <c r="M103" s="1">
        <v>84.0</v>
      </c>
    </row>
    <row r="104">
      <c r="A104" s="1" t="s">
        <v>41</v>
      </c>
      <c r="B104" s="1" t="s">
        <v>42</v>
      </c>
      <c r="C104" s="1">
        <v>499.74</v>
      </c>
      <c r="D104" s="1">
        <v>502.56</v>
      </c>
      <c r="E104" s="1">
        <v>2.83</v>
      </c>
      <c r="F104" s="1">
        <v>0.0</v>
      </c>
      <c r="G104" s="1">
        <v>2.83</v>
      </c>
      <c r="H104" s="1">
        <v>168.0</v>
      </c>
      <c r="I104" s="1">
        <v>59.43</v>
      </c>
      <c r="J104" s="1">
        <v>59.46</v>
      </c>
      <c r="K104" s="1" t="s">
        <v>44</v>
      </c>
      <c r="L104" s="1">
        <v>84.0</v>
      </c>
      <c r="M104" s="1">
        <v>84.0</v>
      </c>
    </row>
    <row r="107">
      <c r="A107" s="77" t="s">
        <v>45</v>
      </c>
    </row>
    <row r="108">
      <c r="A108" s="78" t="s">
        <v>46</v>
      </c>
      <c r="B108" s="79"/>
      <c r="C108" s="79"/>
      <c r="D108" s="79"/>
      <c r="E108" s="80">
        <f t="shared" ref="E108:J108" si="1">SUMIF($K$2:$K$103,"superdense",E3:E105)</f>
        <v>169.62</v>
      </c>
      <c r="F108" s="80">
        <f t="shared" si="1"/>
        <v>0</v>
      </c>
      <c r="G108" s="80">
        <f t="shared" si="1"/>
        <v>169.55</v>
      </c>
      <c r="H108" s="80">
        <f t="shared" si="1"/>
        <v>9032</v>
      </c>
      <c r="I108" s="80">
        <f t="shared" si="1"/>
        <v>3299.41</v>
      </c>
      <c r="J108" s="80">
        <f t="shared" si="1"/>
        <v>3301.16</v>
      </c>
      <c r="K108" s="80"/>
      <c r="L108" s="80">
        <f>IFERROR(__xludf.DUMMYFUNCTION("SUM(FILTER(L$1:L$99,$K$1:$K$99=""superdense""))"),4200.0)</f>
        <v>4200</v>
      </c>
      <c r="M108" s="80">
        <f>IFERROR(__xludf.DUMMYFUNCTION("SUM(FILTER(M3:M105,$K$1:$K$103=""superdense""))"),3612.0)</f>
        <v>3612</v>
      </c>
      <c r="N108" s="79"/>
      <c r="O108" s="79"/>
      <c r="P108" s="79"/>
      <c r="Q108" s="79"/>
      <c r="R108" s="79"/>
      <c r="S108" s="79"/>
      <c r="T108" s="79"/>
      <c r="U108" s="79"/>
      <c r="V108" s="79"/>
      <c r="W108" s="79"/>
      <c r="X108" s="79"/>
      <c r="Y108" s="79"/>
      <c r="Z108" s="79"/>
    </row>
    <row r="109">
      <c r="A109" s="78" t="s">
        <v>47</v>
      </c>
      <c r="B109" s="79"/>
      <c r="C109" s="79"/>
      <c r="D109" s="79"/>
      <c r="E109" s="80">
        <f>AVERAGEIF(K4:K106,"superdense",E4:E105)</f>
        <v>2.670727273</v>
      </c>
      <c r="F109" s="80">
        <f t="shared" ref="F109:J109" si="2">AVERAGEIF($K$2:$K$103,"superdense",F4:F105)</f>
        <v>0</v>
      </c>
      <c r="G109" s="80">
        <f t="shared" si="2"/>
        <v>3.590566038</v>
      </c>
      <c r="H109" s="80">
        <f t="shared" si="2"/>
        <v>166.490566</v>
      </c>
      <c r="I109" s="80">
        <f t="shared" si="2"/>
        <v>56.79037736</v>
      </c>
      <c r="J109" s="80">
        <f t="shared" si="2"/>
        <v>56.8190566</v>
      </c>
      <c r="K109" s="80"/>
      <c r="L109" s="80">
        <f>AVERAGEIF($K$2:$K$103,"superdense",L4:L105)</f>
        <v>37.96226415</v>
      </c>
      <c r="M109" s="80">
        <f>AVERAGEIF($K$2:$K$103,"superdense",M$2:M$103)</f>
        <v>84</v>
      </c>
      <c r="N109" s="79"/>
      <c r="O109" s="79"/>
      <c r="P109" s="79"/>
      <c r="Q109" s="79"/>
      <c r="R109" s="79"/>
      <c r="S109" s="79"/>
      <c r="T109" s="79"/>
      <c r="U109" s="79"/>
      <c r="V109" s="79"/>
      <c r="W109" s="79"/>
      <c r="X109" s="79"/>
      <c r="Y109" s="79"/>
      <c r="Z109" s="79"/>
    </row>
    <row r="110">
      <c r="A110" s="78" t="s">
        <v>48</v>
      </c>
      <c r="B110" s="79"/>
      <c r="C110" s="79"/>
      <c r="D110" s="79"/>
      <c r="E110" s="81">
        <f>IFERROR(__xludf.DUMMYFUNCTION("MAX(FILTER(E3:E105,$K$1:$K$103=""superdense""))"),9.58)</f>
        <v>9.58</v>
      </c>
      <c r="F110" s="81">
        <f>IFERROR(__xludf.DUMMYFUNCTION("MAX(FILTER(F3:F105,$K$1:$K$103=""superdense""))"),0.0)</f>
        <v>0</v>
      </c>
      <c r="G110" s="81">
        <f>IFERROR(__xludf.DUMMYFUNCTION("MAX(FILTER(G3:G105,$K$1:$K$103=""superdense""))"),9.58)</f>
        <v>9.58</v>
      </c>
      <c r="H110" s="81">
        <f>IFERROR(__xludf.DUMMYFUNCTION("MAX(FILTER(H3:H105,$K$1:$K$103=""superdense""))"),168.0)</f>
        <v>168</v>
      </c>
      <c r="I110" s="81">
        <f>IFERROR(__xludf.DUMMYFUNCTION("MAX(FILTER(I3:I105,$K$1:$K$103=""superdense""))"),97.91)</f>
        <v>97.91</v>
      </c>
      <c r="J110" s="81">
        <f>IFERROR(__xludf.DUMMYFUNCTION("MAX(FILTER(J3:J105,$K$1:$K$103=""superdense""))"),97.99)</f>
        <v>97.99</v>
      </c>
      <c r="K110" s="81"/>
      <c r="L110" s="81">
        <f>IFERROR(__xludf.DUMMYFUNCTION("MAX(FILTER(L$1:L$103,$K$1:$K$103=""superdense""))"),84.0)</f>
        <v>84</v>
      </c>
      <c r="M110" s="81">
        <f>IFERROR(__xludf.DUMMYFUNCTION("MAX(FILTER(M$1:M$103,$K$1:$K$103=""superdense""))"),84.0)</f>
        <v>84</v>
      </c>
      <c r="N110" s="79"/>
      <c r="O110" s="79"/>
      <c r="P110" s="79"/>
      <c r="Q110" s="79"/>
      <c r="R110" s="79"/>
      <c r="S110" s="79"/>
      <c r="T110" s="79"/>
      <c r="U110" s="79"/>
      <c r="V110" s="79"/>
      <c r="W110" s="79"/>
      <c r="X110" s="79"/>
      <c r="Y110" s="79"/>
      <c r="Z110" s="79"/>
    </row>
    <row r="111">
      <c r="A111" s="78" t="s">
        <v>49</v>
      </c>
      <c r="B111" s="79"/>
      <c r="C111" s="79"/>
      <c r="D111" s="79"/>
      <c r="E111" s="82">
        <f>IFERROR(__xludf.DUMMYFUNCTION("MIN(FILTER(E3:E105,$K$1:$K$103=""superdense""))"),1.72)</f>
        <v>1.72</v>
      </c>
      <c r="F111" s="82">
        <f>IFERROR(__xludf.DUMMYFUNCTION("MIN(FILTER(F3:F105,$K$1:$K$103=""superdense""))"),0.0)</f>
        <v>0</v>
      </c>
      <c r="G111" s="82">
        <f>IFERROR(__xludf.DUMMYFUNCTION("MIN(FILTER(G3:G105,$K$1:$K$103=""superdense""))"),1.71)</f>
        <v>1.71</v>
      </c>
      <c r="H111" s="82">
        <f>IFERROR(__xludf.DUMMYFUNCTION("MIN(FILTER(H3:H105,$K$1:$K$103=""superdense""))"),160.0)</f>
        <v>160</v>
      </c>
      <c r="I111" s="82">
        <f>IFERROR(__xludf.DUMMYFUNCTION("MIN(FILTER(I3:I105,$K3:$K105=""superdense""))"),45.62)</f>
        <v>45.62</v>
      </c>
      <c r="J111" s="82">
        <f>IFERROR(__xludf.DUMMYFUNCTION("MIN(FILTER(J3:J105,$K3:$K105=""superdense""))"),45.64)</f>
        <v>45.64</v>
      </c>
      <c r="K111" s="82"/>
      <c r="L111" s="82">
        <f>IFERROR(__xludf.DUMMYFUNCTION("MIN(FILTER(L$1:L$103,$K3:$K105=""superdense""))"),-160.0)</f>
        <v>-160</v>
      </c>
      <c r="M111" s="82">
        <f>IFERROR(__xludf.DUMMYFUNCTION("MIN(FILTER(M$1:M$103,$K3:$K105=""superdense""))"),0.0)</f>
        <v>0</v>
      </c>
      <c r="N111" s="79"/>
      <c r="O111" s="79"/>
      <c r="P111" s="79"/>
      <c r="Q111" s="79"/>
      <c r="R111" s="79"/>
      <c r="S111" s="79"/>
      <c r="T111" s="79"/>
      <c r="U111" s="79"/>
      <c r="V111" s="79"/>
      <c r="W111" s="79"/>
      <c r="X111" s="79"/>
      <c r="Y111" s="79"/>
      <c r="Z111" s="79"/>
    </row>
    <row r="112">
      <c r="A112" s="78" t="s">
        <v>50</v>
      </c>
      <c r="B112" s="79"/>
      <c r="C112" s="79"/>
      <c r="D112" s="79"/>
      <c r="E112" s="83">
        <f>IFERROR(__xludf.DUMMYFUNCTION("MEDIAN(FILTER(E3:E105,$K$1:$K$103=""superdense""))"),2.78)</f>
        <v>2.78</v>
      </c>
      <c r="F112" s="83">
        <f>IFERROR(__xludf.DUMMYFUNCTION("MEDIAN(FILTER(F3:F105,$K$1:$K$103=""superdense""))"),0.0)</f>
        <v>0</v>
      </c>
      <c r="G112" s="83">
        <f>IFERROR(__xludf.DUMMYFUNCTION("MEDIAN(FILTER(G3:G105,$K$1:$K$103=""superdense""))"),2.78)</f>
        <v>2.78</v>
      </c>
      <c r="H112" s="83">
        <f>IFERROR(__xludf.DUMMYFUNCTION("MEDIAN(FILTER(H3:H105,$K$1:$K$103=""superdense""))"),168.0)</f>
        <v>168</v>
      </c>
      <c r="I112" s="83">
        <f>IFERROR(__xludf.DUMMYFUNCTION("MEDIAN(FILTER(I3:I105,$K$1:$K$103=""superdense""))"),60.45)</f>
        <v>60.45</v>
      </c>
      <c r="J112" s="83">
        <f>IFERROR(__xludf.DUMMYFUNCTION("MEDIAN(FILTER(J3:J105,$K$1:$K$103=""superdense""))"),60.49)</f>
        <v>60.49</v>
      </c>
      <c r="K112" s="83"/>
      <c r="L112" s="83">
        <f>IFERROR(__xludf.DUMMYFUNCTION("MEDIAN(FILTER(L$1:L$103,$K$1:$K$103=""superdense""))"),84.0)</f>
        <v>84</v>
      </c>
      <c r="M112" s="83">
        <f>IFERROR(__xludf.DUMMYFUNCTION("MEDIAN(FILTER(M$1:M$103,$K$1:$K$103=""superdense""))"),84.0)</f>
        <v>84</v>
      </c>
      <c r="N112" s="79"/>
      <c r="O112" s="79"/>
      <c r="P112" s="79"/>
      <c r="Q112" s="79"/>
      <c r="R112" s="79"/>
      <c r="S112" s="79"/>
      <c r="T112" s="79"/>
      <c r="U112" s="79"/>
      <c r="V112" s="79"/>
      <c r="W112" s="79"/>
      <c r="X112" s="79"/>
      <c r="Y112" s="79"/>
      <c r="Z112" s="79"/>
    </row>
    <row r="113">
      <c r="A113" s="78" t="s">
        <v>51</v>
      </c>
      <c r="B113" s="79"/>
      <c r="C113" s="79"/>
      <c r="D113" s="79"/>
      <c r="E113" s="83">
        <f>IFERROR(__xludf.DUMMYFUNCTION("STDEV.S(FILTER(E3:E105,$K$1:$K$103=""superdense""))"),2.0638379637907)</f>
        <v>2.063837964</v>
      </c>
      <c r="F113" s="83">
        <f>IFERROR(__xludf.DUMMYFUNCTION("STDEV.S(FILTER(F3:F105,$K$1:$K$103=""superdense""))"),0.0)</f>
        <v>0</v>
      </c>
      <c r="G113" s="83">
        <f>IFERROR(__xludf.DUMMYFUNCTION("STDEV.S(FILTER(G3:G105,$K$1:$K$103=""superdense""))"),2.0644252460471146)</f>
        <v>2.064425246</v>
      </c>
      <c r="H113" s="83">
        <f>IFERROR(__xludf.DUMMYFUNCTION("STDEV.S(FILTER(H3:H105,$K$1:$K$103=""superdense""))"),3.1599819955027106)</f>
        <v>3.159981996</v>
      </c>
      <c r="I113" s="83">
        <f>IFERROR(__xludf.DUMMYFUNCTION("STDEV.S(FILTER(I3:I105,$K$1:$K$103=""superdense""))"),20.113130036244037)</f>
        <v>20.11313004</v>
      </c>
      <c r="J113" s="83">
        <f>IFERROR(__xludf.DUMMYFUNCTION("STDEV.S(FILTER(J3:J105,$K$1:$K$103=""superdense""))"),20.130111989461778)</f>
        <v>20.13011199</v>
      </c>
      <c r="K113" s="83"/>
      <c r="L113" s="83">
        <f>IFERROR(__xludf.DUMMYFUNCTION("STDEV.S(FILTER(L$1:L$103,$K$1:$K$103=""superdense""))"),0.0)</f>
        <v>0</v>
      </c>
      <c r="M113" s="83">
        <f>IFERROR(__xludf.DUMMYFUNCTION("STDEV.S(FILTER(M$1:M$103,$K$1:$K$103=""superdense""))"),0.0)</f>
        <v>0</v>
      </c>
      <c r="N113" s="79"/>
      <c r="O113" s="79"/>
      <c r="P113" s="79"/>
      <c r="Q113" s="79"/>
      <c r="R113" s="79"/>
      <c r="S113" s="79"/>
      <c r="T113" s="79"/>
      <c r="U113" s="79"/>
      <c r="V113" s="79"/>
      <c r="W113" s="79"/>
      <c r="X113" s="79"/>
      <c r="Y113" s="79"/>
      <c r="Z113" s="79"/>
    </row>
    <row r="115">
      <c r="A115" s="77" t="s">
        <v>52</v>
      </c>
    </row>
    <row r="116">
      <c r="A116" s="78" t="s">
        <v>46</v>
      </c>
      <c r="B116" s="79"/>
      <c r="C116" s="79"/>
      <c r="D116" s="79"/>
      <c r="E116" s="80">
        <f t="shared" ref="E116:J116" si="3">SUMIF($K$2:$K$103,"normal",E$1:E105)</f>
        <v>0</v>
      </c>
      <c r="F116" s="80">
        <f t="shared" si="3"/>
        <v>0</v>
      </c>
      <c r="G116" s="80">
        <f t="shared" si="3"/>
        <v>0</v>
      </c>
      <c r="H116" s="80">
        <f t="shared" si="3"/>
        <v>0</v>
      </c>
      <c r="I116" s="80">
        <f t="shared" si="3"/>
        <v>0</v>
      </c>
      <c r="J116" s="80">
        <f t="shared" si="3"/>
        <v>0</v>
      </c>
      <c r="L116" s="80" t="str">
        <f>IFERROR(__xludf.DUMMYFUNCTION("SUM(FILTER(L$1:L$103,$K$1:$K$103=""normal""))"),"#N/A")</f>
        <v>#N/A</v>
      </c>
      <c r="M116" s="80" t="str">
        <f>IFERROR(__xludf.DUMMYFUNCTION("SUM(FILTER(M11:M113,$K$1:$K$103=""normal""))"),"#N/A")</f>
        <v>#N/A</v>
      </c>
    </row>
    <row r="117">
      <c r="A117" s="78" t="s">
        <v>47</v>
      </c>
      <c r="B117" s="79"/>
      <c r="C117" s="79"/>
      <c r="D117" s="79"/>
      <c r="E117" s="80" t="str">
        <f t="shared" ref="E117:J117" si="4">AVERAGEIF($K$1:$K$103,"normal",E$1:E$103)</f>
        <v>#DIV/0!</v>
      </c>
      <c r="F117" s="80" t="str">
        <f t="shared" si="4"/>
        <v>#DIV/0!</v>
      </c>
      <c r="G117" s="80" t="str">
        <f t="shared" si="4"/>
        <v>#DIV/0!</v>
      </c>
      <c r="H117" s="80" t="str">
        <f t="shared" si="4"/>
        <v>#DIV/0!</v>
      </c>
      <c r="I117" s="80" t="str">
        <f t="shared" si="4"/>
        <v>#DIV/0!</v>
      </c>
      <c r="J117" s="80" t="str">
        <f t="shared" si="4"/>
        <v>#DIV/0!</v>
      </c>
      <c r="L117" s="80" t="str">
        <f>AVERAGEIF($K$2:$K$103,"normal",L12:L113)</f>
        <v>#DIV/0!</v>
      </c>
      <c r="M117" s="80" t="str">
        <f>AVERAGEIF($K$2:$K$103,"normal",M$2:M$103)</f>
        <v>#DIV/0!</v>
      </c>
    </row>
    <row r="118">
      <c r="A118" s="78" t="s">
        <v>48</v>
      </c>
      <c r="B118" s="79"/>
      <c r="C118" s="79"/>
      <c r="D118" s="79"/>
      <c r="E118" s="81" t="str">
        <f>IFERROR(__xludf.DUMMYFUNCTION("MAX(FILTER(E$1:E$103,$K$1:$K$103=""normal""))"),"#N/A")</f>
        <v>#N/A</v>
      </c>
      <c r="F118" s="81" t="str">
        <f>IFERROR(__xludf.DUMMYFUNCTION("MAX(FILTER(F$1:F$103,$K$1:$K$103=""normal""))"),"#N/A")</f>
        <v>#N/A</v>
      </c>
      <c r="G118" s="81" t="str">
        <f>IFERROR(__xludf.DUMMYFUNCTION("MAX(FILTER(G$1:G$103,$K$1:$K$103=""normal""))"),"#N/A")</f>
        <v>#N/A</v>
      </c>
      <c r="H118" s="81" t="str">
        <f>IFERROR(__xludf.DUMMYFUNCTION("MAX(FILTER(H$1:H$103,$K$1:$K$103=""normal""))"),"#N/A")</f>
        <v>#N/A</v>
      </c>
      <c r="I118" s="81" t="str">
        <f>IFERROR(__xludf.DUMMYFUNCTION("MAX(FILTER(I$1:I$103,$K$1:$K$103=""normal""))"),"#N/A")</f>
        <v>#N/A</v>
      </c>
      <c r="J118" s="81" t="str">
        <f>IFERROR(__xludf.DUMMYFUNCTION("MAX(FILTER(J$1:J$103,$K$1:$K$103=""normal""))"),"#N/A")</f>
        <v>#N/A</v>
      </c>
      <c r="L118" s="81" t="str">
        <f>IFERROR(__xludf.DUMMYFUNCTION("MAX(FILTER(L$1:L$103,$K$1:$K$103=""normal""))"),"#N/A")</f>
        <v>#N/A</v>
      </c>
      <c r="M118" s="81" t="str">
        <f>IFERROR(__xludf.DUMMYFUNCTION("MAX(FILTER(M$1:M$103,$K$1:$K$103=""normal""))"),"#N/A")</f>
        <v>#N/A</v>
      </c>
    </row>
    <row r="119">
      <c r="A119" s="78" t="s">
        <v>49</v>
      </c>
      <c r="B119" s="79"/>
      <c r="C119" s="79"/>
      <c r="D119" s="79"/>
      <c r="E119" s="82" t="str">
        <f>IFERROR(__xludf.DUMMYFUNCTION("MIN(FILTER(E$1:E$103,$K$1:$K$103=""normal""))"),"#N/A")</f>
        <v>#N/A</v>
      </c>
      <c r="F119" s="82" t="str">
        <f>IFERROR(__xludf.DUMMYFUNCTION("MIN(FILTER(F$1:F$103,$K$1:$K$103=""normal""))"),"#N/A")</f>
        <v>#N/A</v>
      </c>
      <c r="G119" s="82" t="str">
        <f>IFERROR(__xludf.DUMMYFUNCTION("MIN(FILTER(G$1:G$103,$K$1:$K$103=""normal""))"),"#N/A")</f>
        <v>#N/A</v>
      </c>
      <c r="H119" s="82" t="str">
        <f>IFERROR(__xludf.DUMMYFUNCTION("MIN(FILTER(H$1:H$103,$K$1:$K$103=""normal""))"),"#N/A")</f>
        <v>#N/A</v>
      </c>
      <c r="I119" s="82" t="str">
        <f>IFERROR(__xludf.DUMMYFUNCTION("MIN(FILTER(I$1:I$103,$K$1:$K$103=""normal""))"),"#N/A")</f>
        <v>#N/A</v>
      </c>
      <c r="J119" s="82" t="str">
        <f>IFERROR(__xludf.DUMMYFUNCTION("MIN(FILTER(J$1:J$103,$K$1:$K$103=""normal""))"),"#N/A")</f>
        <v>#N/A</v>
      </c>
      <c r="L119" s="82" t="str">
        <f>IFERROR(__xludf.DUMMYFUNCTION("MIN(FILTER(L$1:L$103,$K11:$K113=""normal""))"),"#N/A")</f>
        <v>#N/A</v>
      </c>
      <c r="M119" s="82" t="str">
        <f>IFERROR(__xludf.DUMMYFUNCTION("MIN(FILTER(M$1:M$103,$K11:$K113=""normal""))"),"#N/A")</f>
        <v>#N/A</v>
      </c>
    </row>
    <row r="120">
      <c r="A120" s="78" t="s">
        <v>50</v>
      </c>
      <c r="B120" s="79"/>
      <c r="C120" s="79"/>
      <c r="D120" s="79"/>
      <c r="E120" s="83" t="str">
        <f>IFERROR(__xludf.DUMMYFUNCTION("MEDIAN(FILTER(E$1:E$103,$K$1:$K$103=""normal""))"),"#N/A")</f>
        <v>#N/A</v>
      </c>
      <c r="F120" s="83" t="str">
        <f>IFERROR(__xludf.DUMMYFUNCTION("MEDIAN(FILTER(F$1:F$103,$K$1:$K$103=""normal""))"),"#N/A")</f>
        <v>#N/A</v>
      </c>
      <c r="G120" s="83" t="str">
        <f>IFERROR(__xludf.DUMMYFUNCTION("MEDIAN(FILTER(G$1:G$103,$K$1:$K$103=""normal""))"),"#N/A")</f>
        <v>#N/A</v>
      </c>
      <c r="H120" s="83" t="str">
        <f>IFERROR(__xludf.DUMMYFUNCTION("MEDIAN(FILTER(H$1:H$103,$K$1:$K$103=""normal""))"),"#N/A")</f>
        <v>#N/A</v>
      </c>
      <c r="I120" s="83" t="str">
        <f>IFERROR(__xludf.DUMMYFUNCTION("MEDIAN(FILTER(I$1:I$103,$K$1:$K$103=""normal""))"),"#N/A")</f>
        <v>#N/A</v>
      </c>
      <c r="J120" s="83" t="str">
        <f>IFERROR(__xludf.DUMMYFUNCTION("MEDIAN(FILTER(J$1:J$103,$K$1:$K$103=""normal""))"),"#N/A")</f>
        <v>#N/A</v>
      </c>
      <c r="L120" s="83" t="str">
        <f>IFERROR(__xludf.DUMMYFUNCTION("MEDIAN(FILTER(L$1:L$103,$K$1:$K$103=""normal""))"),"#N/A")</f>
        <v>#N/A</v>
      </c>
      <c r="M120" s="83" t="str">
        <f>IFERROR(__xludf.DUMMYFUNCTION("MEDIAN(FILTER(M$1:M$103,$K$1:$K$103=""normal""))"),"#N/A")</f>
        <v>#N/A</v>
      </c>
    </row>
    <row r="121">
      <c r="A121" s="78" t="s">
        <v>51</v>
      </c>
      <c r="B121" s="79"/>
      <c r="C121" s="79"/>
      <c r="D121" s="79"/>
      <c r="E121" s="83" t="str">
        <f>IFERROR(__xludf.DUMMYFUNCTION("STDEV.S(FILTER(E$1:E$103,$K$1:$K$103=""normal""))"),"#N/A")</f>
        <v>#N/A</v>
      </c>
      <c r="F121" s="83" t="str">
        <f>IFERROR(__xludf.DUMMYFUNCTION("STDEV.S(FILTER(F$1:F$103,$K$1:$K$103=""normal""))"),"#N/A")</f>
        <v>#N/A</v>
      </c>
      <c r="G121" s="83" t="str">
        <f>IFERROR(__xludf.DUMMYFUNCTION("STDEV.S(FILTER(G$1:G$103,$K$1:$K$103=""normal""))"),"#N/A")</f>
        <v>#N/A</v>
      </c>
      <c r="H121" s="83" t="str">
        <f>IFERROR(__xludf.DUMMYFUNCTION("STDEV.S(FILTER(H$1:H$103,$K$1:$K$103=""normal""))"),"#N/A")</f>
        <v>#N/A</v>
      </c>
      <c r="I121" s="83" t="str">
        <f>IFERROR(__xludf.DUMMYFUNCTION("STDEV.S(FILTER(I$1:I$103,$K$1:$K$103=""normal""))"),"#N/A")</f>
        <v>#N/A</v>
      </c>
      <c r="J121" s="83" t="str">
        <f>IFERROR(__xludf.DUMMYFUNCTION("STDEV.S(FILTER(J$1:J$103,$K$1:$K$103=""normal""))"),"#N/A")</f>
        <v>#N/A</v>
      </c>
      <c r="L121" s="83" t="str">
        <f>IFERROR(__xludf.DUMMYFUNCTION("STDEV.S(FILTER(L$1:L$103,$K$1:$K$103=""normal""))"),"#N/A")</f>
        <v>#N/A</v>
      </c>
      <c r="M121" s="83" t="str">
        <f>IFERROR(__xludf.DUMMYFUNCTION("STDEV.S(FILTER(M$1:M$103,$K$1:$K$103=""normal""))"),"#N/A")</f>
        <v>#N/A</v>
      </c>
    </row>
    <row r="130">
      <c r="A130" s="77" t="s">
        <v>53</v>
      </c>
      <c r="B130" s="3">
        <f>SUMIF(K2:K103, "epr",H2:H103)</f>
        <v>7680</v>
      </c>
    </row>
    <row r="131">
      <c r="A131" s="77" t="s">
        <v>54</v>
      </c>
      <c r="B131" s="3">
        <f>SUM(H2:H103)-B130</f>
        <v>9072</v>
      </c>
    </row>
    <row r="132">
      <c r="A132" s="77" t="s">
        <v>55</v>
      </c>
      <c r="B132" s="3">
        <f>SUM(M2:M103)</f>
        <v>4536</v>
      </c>
    </row>
    <row r="133">
      <c r="A133" s="77" t="s">
        <v>56</v>
      </c>
      <c r="B133" s="3">
        <f>B131/B132</f>
        <v>2</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1.26</v>
      </c>
      <c r="D2" s="1">
        <v>4.91</v>
      </c>
      <c r="E2" s="1">
        <v>3.65</v>
      </c>
      <c r="F2" s="1">
        <v>0.0</v>
      </c>
      <c r="G2" s="1">
        <v>3.65</v>
      </c>
      <c r="H2" s="1">
        <v>160.0</v>
      </c>
      <c r="I2" s="1">
        <v>43.82</v>
      </c>
      <c r="J2" s="1">
        <v>43.82</v>
      </c>
      <c r="K2" s="1" t="s">
        <v>43</v>
      </c>
      <c r="L2" s="1">
        <v>-160.0</v>
      </c>
      <c r="M2" s="1">
        <v>0.0</v>
      </c>
    </row>
    <row r="3">
      <c r="A3" s="1" t="s">
        <v>41</v>
      </c>
      <c r="B3" s="1" t="s">
        <v>42</v>
      </c>
      <c r="C3" s="1">
        <v>4.97</v>
      </c>
      <c r="D3" s="1">
        <v>12.63</v>
      </c>
      <c r="E3" s="1">
        <v>7.66</v>
      </c>
      <c r="F3" s="1">
        <v>0.0</v>
      </c>
      <c r="G3" s="1">
        <v>7.66</v>
      </c>
      <c r="H3" s="1">
        <v>160.0</v>
      </c>
      <c r="I3" s="1">
        <v>20.9</v>
      </c>
      <c r="J3" s="1">
        <v>20.9</v>
      </c>
      <c r="K3" s="1" t="s">
        <v>43</v>
      </c>
      <c r="L3" s="1">
        <v>-160.0</v>
      </c>
      <c r="M3" s="1">
        <v>0.0</v>
      </c>
    </row>
    <row r="4">
      <c r="A4" s="1" t="s">
        <v>41</v>
      </c>
      <c r="B4" s="1" t="s">
        <v>42</v>
      </c>
      <c r="C4" s="1">
        <v>12.66</v>
      </c>
      <c r="D4" s="1">
        <v>18.98</v>
      </c>
      <c r="E4" s="1">
        <v>6.33</v>
      </c>
      <c r="F4" s="1">
        <v>0.0</v>
      </c>
      <c r="G4" s="1">
        <v>6.33</v>
      </c>
      <c r="H4" s="1">
        <v>160.0</v>
      </c>
      <c r="I4" s="1">
        <v>25.29</v>
      </c>
      <c r="J4" s="1">
        <v>25.29</v>
      </c>
      <c r="K4" s="1" t="s">
        <v>43</v>
      </c>
      <c r="L4" s="1">
        <v>-160.0</v>
      </c>
      <c r="M4" s="1">
        <v>0.0</v>
      </c>
    </row>
    <row r="5">
      <c r="A5" s="1" t="s">
        <v>41</v>
      </c>
      <c r="B5" s="1" t="s">
        <v>42</v>
      </c>
      <c r="C5" s="1">
        <v>19.08</v>
      </c>
      <c r="D5" s="1">
        <v>28.39</v>
      </c>
      <c r="E5" s="1">
        <v>9.32</v>
      </c>
      <c r="F5" s="1">
        <v>0.0</v>
      </c>
      <c r="G5" s="1">
        <v>9.32</v>
      </c>
      <c r="H5" s="1">
        <v>160.0</v>
      </c>
      <c r="I5" s="1">
        <v>17.18</v>
      </c>
      <c r="J5" s="1">
        <v>17.18</v>
      </c>
      <c r="K5" s="1" t="s">
        <v>43</v>
      </c>
      <c r="L5" s="1">
        <v>-160.0</v>
      </c>
      <c r="M5" s="1">
        <v>0.0</v>
      </c>
    </row>
    <row r="6">
      <c r="A6" s="1" t="s">
        <v>41</v>
      </c>
      <c r="B6" s="1" t="s">
        <v>42</v>
      </c>
      <c r="C6" s="1">
        <v>28.5</v>
      </c>
      <c r="D6" s="1">
        <v>35.56</v>
      </c>
      <c r="E6" s="1">
        <v>7.07</v>
      </c>
      <c r="F6" s="1">
        <v>0.0</v>
      </c>
      <c r="G6" s="1">
        <v>7.07</v>
      </c>
      <c r="H6" s="1">
        <v>160.0</v>
      </c>
      <c r="I6" s="1">
        <v>22.64</v>
      </c>
      <c r="J6" s="1">
        <v>22.64</v>
      </c>
      <c r="K6" s="1" t="s">
        <v>43</v>
      </c>
      <c r="L6" s="1">
        <v>-160.0</v>
      </c>
      <c r="M6" s="1">
        <v>0.0</v>
      </c>
    </row>
    <row r="7">
      <c r="A7" s="1" t="s">
        <v>41</v>
      </c>
      <c r="B7" s="1" t="s">
        <v>42</v>
      </c>
      <c r="C7" s="1">
        <v>35.59</v>
      </c>
      <c r="D7" s="1">
        <v>42.53</v>
      </c>
      <c r="E7" s="1">
        <v>6.94</v>
      </c>
      <c r="F7" s="1">
        <v>0.0</v>
      </c>
      <c r="G7" s="1">
        <v>6.94</v>
      </c>
      <c r="H7" s="1">
        <v>160.0</v>
      </c>
      <c r="I7" s="1">
        <v>23.06</v>
      </c>
      <c r="J7" s="1">
        <v>23.06</v>
      </c>
      <c r="K7" s="1" t="s">
        <v>43</v>
      </c>
      <c r="L7" s="1">
        <v>-160.0</v>
      </c>
      <c r="M7" s="1">
        <v>0.0</v>
      </c>
    </row>
    <row r="8">
      <c r="A8" s="1" t="s">
        <v>41</v>
      </c>
      <c r="B8" s="1" t="s">
        <v>42</v>
      </c>
      <c r="C8" s="1">
        <v>42.75</v>
      </c>
      <c r="D8" s="1">
        <v>49.57</v>
      </c>
      <c r="E8" s="1">
        <v>6.82</v>
      </c>
      <c r="F8" s="1">
        <v>0.0</v>
      </c>
      <c r="G8" s="1">
        <v>6.82</v>
      </c>
      <c r="H8" s="1">
        <v>160.0</v>
      </c>
      <c r="I8" s="1">
        <v>23.46</v>
      </c>
      <c r="J8" s="1">
        <v>23.46</v>
      </c>
      <c r="K8" s="1" t="s">
        <v>43</v>
      </c>
      <c r="L8" s="1">
        <v>-160.0</v>
      </c>
      <c r="M8" s="1">
        <v>0.0</v>
      </c>
    </row>
    <row r="9">
      <c r="A9" s="1" t="s">
        <v>41</v>
      </c>
      <c r="B9" s="1" t="s">
        <v>42</v>
      </c>
      <c r="C9" s="1">
        <v>49.61</v>
      </c>
      <c r="D9" s="1">
        <v>57.63</v>
      </c>
      <c r="E9" s="1">
        <v>8.02</v>
      </c>
      <c r="F9" s="1">
        <v>0.0</v>
      </c>
      <c r="G9" s="1">
        <v>8.02</v>
      </c>
      <c r="H9" s="1">
        <v>160.0</v>
      </c>
      <c r="I9" s="1">
        <v>19.95</v>
      </c>
      <c r="J9" s="1">
        <v>19.95</v>
      </c>
      <c r="K9" s="1" t="s">
        <v>43</v>
      </c>
      <c r="L9" s="1">
        <v>-160.0</v>
      </c>
      <c r="M9" s="1">
        <v>0.0</v>
      </c>
    </row>
    <row r="10">
      <c r="A10" s="1" t="s">
        <v>41</v>
      </c>
      <c r="B10" s="1" t="s">
        <v>42</v>
      </c>
      <c r="C10" s="1">
        <v>57.7</v>
      </c>
      <c r="D10" s="1">
        <v>62.36</v>
      </c>
      <c r="E10" s="1">
        <v>4.65</v>
      </c>
      <c r="F10" s="1">
        <v>0.0</v>
      </c>
      <c r="G10" s="1">
        <v>4.65</v>
      </c>
      <c r="H10" s="1">
        <v>160.0</v>
      </c>
      <c r="I10" s="1">
        <v>34.38</v>
      </c>
      <c r="J10" s="1">
        <v>34.38</v>
      </c>
      <c r="K10" s="1" t="s">
        <v>43</v>
      </c>
      <c r="L10" s="1">
        <v>-160.0</v>
      </c>
      <c r="M10" s="1">
        <v>0.0</v>
      </c>
    </row>
    <row r="11">
      <c r="A11" s="1" t="s">
        <v>41</v>
      </c>
      <c r="B11" s="1" t="s">
        <v>42</v>
      </c>
      <c r="C11" s="1">
        <v>62.53</v>
      </c>
      <c r="D11" s="1">
        <v>64.62</v>
      </c>
      <c r="E11" s="1">
        <v>2.08</v>
      </c>
      <c r="F11" s="1">
        <v>0.0</v>
      </c>
      <c r="G11" s="1">
        <v>2.08</v>
      </c>
      <c r="H11" s="1">
        <v>168.0</v>
      </c>
      <c r="I11" s="1">
        <v>80.66</v>
      </c>
      <c r="J11" s="1">
        <v>80.71</v>
      </c>
      <c r="K11" s="1" t="s">
        <v>44</v>
      </c>
      <c r="L11" s="1">
        <v>84.0</v>
      </c>
      <c r="M11" s="1">
        <v>84.0</v>
      </c>
    </row>
    <row r="12">
      <c r="A12" s="1" t="s">
        <v>41</v>
      </c>
      <c r="B12" s="1" t="s">
        <v>42</v>
      </c>
      <c r="C12" s="1">
        <v>65.15</v>
      </c>
      <c r="D12" s="1">
        <v>69.16</v>
      </c>
      <c r="E12" s="1">
        <v>4.01</v>
      </c>
      <c r="F12" s="1">
        <v>0.0</v>
      </c>
      <c r="G12" s="1">
        <v>4.01</v>
      </c>
      <c r="H12" s="1">
        <v>168.0</v>
      </c>
      <c r="I12" s="1">
        <v>41.91</v>
      </c>
      <c r="J12" s="1">
        <v>41.93</v>
      </c>
      <c r="K12" s="1" t="s">
        <v>44</v>
      </c>
      <c r="L12" s="1">
        <v>84.0</v>
      </c>
      <c r="M12" s="1">
        <v>84.0</v>
      </c>
    </row>
    <row r="13">
      <c r="A13" s="1" t="s">
        <v>41</v>
      </c>
      <c r="B13" s="1" t="s">
        <v>42</v>
      </c>
      <c r="C13" s="1">
        <v>69.44</v>
      </c>
      <c r="D13" s="1">
        <v>73.71</v>
      </c>
      <c r="E13" s="1">
        <v>4.28</v>
      </c>
      <c r="F13" s="1">
        <v>0.0</v>
      </c>
      <c r="G13" s="1">
        <v>4.27</v>
      </c>
      <c r="H13" s="1">
        <v>168.0</v>
      </c>
      <c r="I13" s="1">
        <v>39.29</v>
      </c>
      <c r="J13" s="1">
        <v>39.31</v>
      </c>
      <c r="K13" s="1" t="s">
        <v>44</v>
      </c>
      <c r="L13" s="1">
        <v>84.0</v>
      </c>
      <c r="M13" s="1">
        <v>84.0</v>
      </c>
    </row>
    <row r="14">
      <c r="A14" s="1" t="s">
        <v>41</v>
      </c>
      <c r="B14" s="1" t="s">
        <v>42</v>
      </c>
      <c r="C14" s="1">
        <v>73.85</v>
      </c>
      <c r="D14" s="1">
        <v>75.88</v>
      </c>
      <c r="E14" s="1">
        <v>2.03</v>
      </c>
      <c r="F14" s="1">
        <v>0.0</v>
      </c>
      <c r="G14" s="1">
        <v>2.03</v>
      </c>
      <c r="H14" s="1">
        <v>168.0</v>
      </c>
      <c r="I14" s="1">
        <v>82.66</v>
      </c>
      <c r="J14" s="1">
        <v>82.71</v>
      </c>
      <c r="K14" s="1" t="s">
        <v>44</v>
      </c>
      <c r="L14" s="1">
        <v>84.0</v>
      </c>
      <c r="M14" s="1">
        <v>84.0</v>
      </c>
    </row>
    <row r="15">
      <c r="A15" s="1" t="s">
        <v>41</v>
      </c>
      <c r="B15" s="1" t="s">
        <v>42</v>
      </c>
      <c r="C15" s="1">
        <v>76.15</v>
      </c>
      <c r="D15" s="1">
        <v>78.33</v>
      </c>
      <c r="E15" s="1">
        <v>2.18</v>
      </c>
      <c r="F15" s="1">
        <v>0.0</v>
      </c>
      <c r="G15" s="1">
        <v>2.18</v>
      </c>
      <c r="H15" s="1">
        <v>168.0</v>
      </c>
      <c r="I15" s="1">
        <v>77.14</v>
      </c>
      <c r="J15" s="1">
        <v>77.19</v>
      </c>
      <c r="K15" s="1" t="s">
        <v>44</v>
      </c>
      <c r="L15" s="1">
        <v>84.0</v>
      </c>
      <c r="M15" s="1">
        <v>84.0</v>
      </c>
    </row>
    <row r="16">
      <c r="A16" s="1" t="s">
        <v>41</v>
      </c>
      <c r="B16" s="1" t="s">
        <v>42</v>
      </c>
      <c r="C16" s="1">
        <v>78.53</v>
      </c>
      <c r="D16" s="1">
        <v>80.88</v>
      </c>
      <c r="E16" s="1">
        <v>2.35</v>
      </c>
      <c r="F16" s="1">
        <v>0.0</v>
      </c>
      <c r="G16" s="1">
        <v>2.35</v>
      </c>
      <c r="H16" s="1">
        <v>168.0</v>
      </c>
      <c r="I16" s="1">
        <v>71.51</v>
      </c>
      <c r="J16" s="1">
        <v>71.54</v>
      </c>
      <c r="K16" s="1" t="s">
        <v>44</v>
      </c>
      <c r="L16" s="1">
        <v>84.0</v>
      </c>
      <c r="M16" s="1">
        <v>84.0</v>
      </c>
    </row>
    <row r="17">
      <c r="A17" s="1" t="s">
        <v>41</v>
      </c>
      <c r="B17" s="1" t="s">
        <v>42</v>
      </c>
      <c r="C17" s="1">
        <v>81.3</v>
      </c>
      <c r="D17" s="1">
        <v>83.89</v>
      </c>
      <c r="E17" s="1">
        <v>2.59</v>
      </c>
      <c r="F17" s="1">
        <v>0.0</v>
      </c>
      <c r="G17" s="1">
        <v>2.59</v>
      </c>
      <c r="H17" s="1">
        <v>168.0</v>
      </c>
      <c r="I17" s="1">
        <v>64.85</v>
      </c>
      <c r="J17" s="1">
        <v>64.88</v>
      </c>
      <c r="K17" s="1" t="s">
        <v>44</v>
      </c>
      <c r="L17" s="1">
        <v>84.0</v>
      </c>
      <c r="M17" s="1">
        <v>84.0</v>
      </c>
    </row>
    <row r="18">
      <c r="A18" s="1" t="s">
        <v>41</v>
      </c>
      <c r="B18" s="1" t="s">
        <v>42</v>
      </c>
      <c r="C18" s="1">
        <v>84.08</v>
      </c>
      <c r="D18" s="1">
        <v>86.46</v>
      </c>
      <c r="E18" s="1">
        <v>2.38</v>
      </c>
      <c r="F18" s="1">
        <v>0.0</v>
      </c>
      <c r="G18" s="1">
        <v>2.38</v>
      </c>
      <c r="H18" s="1">
        <v>168.0</v>
      </c>
      <c r="I18" s="1">
        <v>70.65</v>
      </c>
      <c r="J18" s="1">
        <v>70.69</v>
      </c>
      <c r="K18" s="1" t="s">
        <v>44</v>
      </c>
      <c r="L18" s="1">
        <v>84.0</v>
      </c>
      <c r="M18" s="1">
        <v>84.0</v>
      </c>
    </row>
    <row r="19">
      <c r="A19" s="1" t="s">
        <v>41</v>
      </c>
      <c r="B19" s="1" t="s">
        <v>42</v>
      </c>
      <c r="C19" s="1">
        <v>86.79</v>
      </c>
      <c r="D19" s="1">
        <v>88.86</v>
      </c>
      <c r="E19" s="1">
        <v>2.07</v>
      </c>
      <c r="F19" s="1">
        <v>0.0</v>
      </c>
      <c r="G19" s="1">
        <v>2.07</v>
      </c>
      <c r="H19" s="1">
        <v>168.0</v>
      </c>
      <c r="I19" s="1">
        <v>81.12</v>
      </c>
      <c r="J19" s="1">
        <v>81.17</v>
      </c>
      <c r="K19" s="1" t="s">
        <v>44</v>
      </c>
      <c r="L19" s="1">
        <v>84.0</v>
      </c>
      <c r="M19" s="1">
        <v>84.0</v>
      </c>
    </row>
    <row r="20">
      <c r="A20" s="1" t="s">
        <v>41</v>
      </c>
      <c r="B20" s="1" t="s">
        <v>42</v>
      </c>
      <c r="C20" s="1">
        <v>89.15</v>
      </c>
      <c r="D20" s="1">
        <v>91.34</v>
      </c>
      <c r="E20" s="1">
        <v>2.19</v>
      </c>
      <c r="F20" s="1">
        <v>0.0</v>
      </c>
      <c r="G20" s="1">
        <v>2.19</v>
      </c>
      <c r="H20" s="1">
        <v>168.0</v>
      </c>
      <c r="I20" s="1">
        <v>76.69</v>
      </c>
      <c r="J20" s="1">
        <v>76.73</v>
      </c>
      <c r="K20" s="1" t="s">
        <v>44</v>
      </c>
      <c r="L20" s="1">
        <v>84.0</v>
      </c>
      <c r="M20" s="1">
        <v>84.0</v>
      </c>
    </row>
    <row r="21">
      <c r="A21" s="1" t="s">
        <v>41</v>
      </c>
      <c r="B21" s="1" t="s">
        <v>42</v>
      </c>
      <c r="C21" s="1">
        <v>91.52</v>
      </c>
      <c r="D21" s="1">
        <v>97.84</v>
      </c>
      <c r="E21" s="1">
        <v>6.32</v>
      </c>
      <c r="F21" s="1">
        <v>0.0</v>
      </c>
      <c r="G21" s="1">
        <v>6.32</v>
      </c>
      <c r="H21" s="1">
        <v>160.0</v>
      </c>
      <c r="I21" s="1">
        <v>25.33</v>
      </c>
      <c r="J21" s="1">
        <v>25.33</v>
      </c>
      <c r="K21" s="1" t="s">
        <v>43</v>
      </c>
      <c r="L21" s="1">
        <v>-160.0</v>
      </c>
      <c r="M21" s="1">
        <v>0.0</v>
      </c>
    </row>
    <row r="22">
      <c r="A22" s="1" t="s">
        <v>41</v>
      </c>
      <c r="B22" s="1" t="s">
        <v>42</v>
      </c>
      <c r="C22" s="1">
        <v>97.85</v>
      </c>
      <c r="D22" s="1">
        <v>104.44</v>
      </c>
      <c r="E22" s="1">
        <v>6.6</v>
      </c>
      <c r="F22" s="1">
        <v>0.0</v>
      </c>
      <c r="G22" s="1">
        <v>6.6</v>
      </c>
      <c r="H22" s="1">
        <v>160.0</v>
      </c>
      <c r="I22" s="1">
        <v>24.25</v>
      </c>
      <c r="J22" s="1">
        <v>24.25</v>
      </c>
      <c r="K22" s="1" t="s">
        <v>43</v>
      </c>
      <c r="L22" s="1">
        <v>-160.0</v>
      </c>
      <c r="M22" s="1">
        <v>0.0</v>
      </c>
    </row>
    <row r="23">
      <c r="A23" s="1" t="s">
        <v>41</v>
      </c>
      <c r="B23" s="1" t="s">
        <v>42</v>
      </c>
      <c r="C23" s="1">
        <v>104.53</v>
      </c>
      <c r="D23" s="1">
        <v>111.74</v>
      </c>
      <c r="E23" s="1">
        <v>7.21</v>
      </c>
      <c r="F23" s="1">
        <v>0.0</v>
      </c>
      <c r="G23" s="1">
        <v>7.21</v>
      </c>
      <c r="H23" s="1">
        <v>160.0</v>
      </c>
      <c r="I23" s="1">
        <v>22.18</v>
      </c>
      <c r="J23" s="1">
        <v>22.18</v>
      </c>
      <c r="K23" s="1" t="s">
        <v>43</v>
      </c>
      <c r="L23" s="1">
        <v>-160.0</v>
      </c>
      <c r="M23" s="1">
        <v>0.0</v>
      </c>
    </row>
    <row r="24">
      <c r="A24" s="1" t="s">
        <v>41</v>
      </c>
      <c r="B24" s="1" t="s">
        <v>42</v>
      </c>
      <c r="C24" s="1">
        <v>111.87</v>
      </c>
      <c r="D24" s="1">
        <v>119.29</v>
      </c>
      <c r="E24" s="1">
        <v>7.42</v>
      </c>
      <c r="F24" s="1">
        <v>0.0</v>
      </c>
      <c r="G24" s="1">
        <v>7.42</v>
      </c>
      <c r="H24" s="1">
        <v>160.0</v>
      </c>
      <c r="I24" s="1">
        <v>21.55</v>
      </c>
      <c r="J24" s="1">
        <v>21.55</v>
      </c>
      <c r="K24" s="1" t="s">
        <v>43</v>
      </c>
      <c r="L24" s="1">
        <v>-160.0</v>
      </c>
      <c r="M24" s="1">
        <v>0.0</v>
      </c>
    </row>
    <row r="25">
      <c r="A25" s="1" t="s">
        <v>41</v>
      </c>
      <c r="B25" s="1" t="s">
        <v>42</v>
      </c>
      <c r="C25" s="1">
        <v>119.33</v>
      </c>
      <c r="D25" s="1">
        <v>123.94</v>
      </c>
      <c r="E25" s="1">
        <v>4.61</v>
      </c>
      <c r="F25" s="1">
        <v>0.0</v>
      </c>
      <c r="G25" s="1">
        <v>4.61</v>
      </c>
      <c r="H25" s="1">
        <v>160.0</v>
      </c>
      <c r="I25" s="1">
        <v>34.72</v>
      </c>
      <c r="J25" s="1">
        <v>34.72</v>
      </c>
      <c r="K25" s="1" t="s">
        <v>43</v>
      </c>
      <c r="L25" s="1">
        <v>-160.0</v>
      </c>
      <c r="M25" s="1">
        <v>0.0</v>
      </c>
    </row>
    <row r="26">
      <c r="A26" s="1" t="s">
        <v>41</v>
      </c>
      <c r="B26" s="1" t="s">
        <v>42</v>
      </c>
      <c r="C26" s="1">
        <v>123.97</v>
      </c>
      <c r="D26" s="1">
        <v>131.02</v>
      </c>
      <c r="E26" s="1">
        <v>7.05</v>
      </c>
      <c r="F26" s="1">
        <v>0.0</v>
      </c>
      <c r="G26" s="1">
        <v>7.05</v>
      </c>
      <c r="H26" s="1">
        <v>160.0</v>
      </c>
      <c r="I26" s="1">
        <v>22.69</v>
      </c>
      <c r="J26" s="1">
        <v>22.69</v>
      </c>
      <c r="K26" s="1" t="s">
        <v>43</v>
      </c>
      <c r="L26" s="1">
        <v>-160.0</v>
      </c>
      <c r="M26" s="1">
        <v>0.0</v>
      </c>
    </row>
    <row r="27">
      <c r="A27" s="1" t="s">
        <v>41</v>
      </c>
      <c r="B27" s="1" t="s">
        <v>42</v>
      </c>
      <c r="C27" s="1">
        <v>131.02</v>
      </c>
      <c r="D27" s="1">
        <v>136.53</v>
      </c>
      <c r="E27" s="1">
        <v>5.51</v>
      </c>
      <c r="F27" s="1">
        <v>0.0</v>
      </c>
      <c r="G27" s="1">
        <v>5.51</v>
      </c>
      <c r="H27" s="1">
        <v>160.0</v>
      </c>
      <c r="I27" s="1">
        <v>29.04</v>
      </c>
      <c r="J27" s="1">
        <v>29.04</v>
      </c>
      <c r="K27" s="1" t="s">
        <v>43</v>
      </c>
      <c r="L27" s="1">
        <v>-160.0</v>
      </c>
      <c r="M27" s="1">
        <v>0.0</v>
      </c>
    </row>
    <row r="28">
      <c r="A28" s="1" t="s">
        <v>41</v>
      </c>
      <c r="B28" s="1" t="s">
        <v>42</v>
      </c>
      <c r="C28" s="1">
        <v>136.75</v>
      </c>
      <c r="D28" s="1">
        <v>143.45</v>
      </c>
      <c r="E28" s="1">
        <v>6.7</v>
      </c>
      <c r="F28" s="1">
        <v>0.0</v>
      </c>
      <c r="G28" s="1">
        <v>6.7</v>
      </c>
      <c r="H28" s="1">
        <v>160.0</v>
      </c>
      <c r="I28" s="1">
        <v>23.89</v>
      </c>
      <c r="J28" s="1">
        <v>23.89</v>
      </c>
      <c r="K28" s="1" t="s">
        <v>43</v>
      </c>
      <c r="L28" s="1">
        <v>-160.0</v>
      </c>
      <c r="M28" s="1">
        <v>0.0</v>
      </c>
    </row>
    <row r="29">
      <c r="A29" s="1" t="s">
        <v>41</v>
      </c>
      <c r="B29" s="1" t="s">
        <v>42</v>
      </c>
      <c r="C29" s="1">
        <v>143.63</v>
      </c>
      <c r="D29" s="1">
        <v>152.7</v>
      </c>
      <c r="E29" s="1">
        <v>9.07</v>
      </c>
      <c r="F29" s="1">
        <v>0.0</v>
      </c>
      <c r="G29" s="1">
        <v>9.07</v>
      </c>
      <c r="H29" s="1">
        <v>160.0</v>
      </c>
      <c r="I29" s="1">
        <v>17.64</v>
      </c>
      <c r="J29" s="1">
        <v>17.64</v>
      </c>
      <c r="K29" s="1" t="s">
        <v>43</v>
      </c>
      <c r="L29" s="1">
        <v>-160.0</v>
      </c>
      <c r="M29" s="1">
        <v>0.0</v>
      </c>
    </row>
    <row r="30">
      <c r="A30" s="1" t="s">
        <v>41</v>
      </c>
      <c r="B30" s="1" t="s">
        <v>42</v>
      </c>
      <c r="C30" s="1">
        <v>152.73</v>
      </c>
      <c r="D30" s="1">
        <v>155.58</v>
      </c>
      <c r="E30" s="1">
        <v>2.85</v>
      </c>
      <c r="F30" s="1">
        <v>0.0</v>
      </c>
      <c r="G30" s="1">
        <v>2.85</v>
      </c>
      <c r="H30" s="1">
        <v>168.0</v>
      </c>
      <c r="I30" s="1">
        <v>58.9</v>
      </c>
      <c r="J30" s="1">
        <v>58.92</v>
      </c>
      <c r="K30" s="1" t="s">
        <v>44</v>
      </c>
      <c r="L30" s="1">
        <v>84.0</v>
      </c>
      <c r="M30" s="1">
        <v>84.0</v>
      </c>
    </row>
    <row r="31">
      <c r="A31" s="1" t="s">
        <v>41</v>
      </c>
      <c r="B31" s="1" t="s">
        <v>42</v>
      </c>
      <c r="C31" s="1">
        <v>155.93</v>
      </c>
      <c r="D31" s="1">
        <v>158.41</v>
      </c>
      <c r="E31" s="1">
        <v>2.48</v>
      </c>
      <c r="F31" s="1">
        <v>0.0</v>
      </c>
      <c r="G31" s="1">
        <v>2.47</v>
      </c>
      <c r="H31" s="1">
        <v>168.0</v>
      </c>
      <c r="I31" s="1">
        <v>67.85</v>
      </c>
      <c r="J31" s="1">
        <v>67.88</v>
      </c>
      <c r="K31" s="1" t="s">
        <v>44</v>
      </c>
      <c r="L31" s="1">
        <v>84.0</v>
      </c>
      <c r="M31" s="1">
        <v>84.0</v>
      </c>
    </row>
    <row r="32">
      <c r="A32" s="1" t="s">
        <v>41</v>
      </c>
      <c r="B32" s="1" t="s">
        <v>42</v>
      </c>
      <c r="C32" s="1">
        <v>158.51</v>
      </c>
      <c r="D32" s="1">
        <v>161.85</v>
      </c>
      <c r="E32" s="1">
        <v>3.33</v>
      </c>
      <c r="F32" s="1">
        <v>0.0</v>
      </c>
      <c r="G32" s="1">
        <v>3.33</v>
      </c>
      <c r="H32" s="1">
        <v>168.0</v>
      </c>
      <c r="I32" s="1">
        <v>50.41</v>
      </c>
      <c r="J32" s="1">
        <v>50.43</v>
      </c>
      <c r="K32" s="1" t="s">
        <v>44</v>
      </c>
      <c r="L32" s="1">
        <v>84.0</v>
      </c>
      <c r="M32" s="1">
        <v>84.0</v>
      </c>
    </row>
    <row r="33">
      <c r="A33" s="1" t="s">
        <v>41</v>
      </c>
      <c r="B33" s="1" t="s">
        <v>42</v>
      </c>
      <c r="C33" s="1">
        <v>162.22</v>
      </c>
      <c r="D33" s="1">
        <v>164.82</v>
      </c>
      <c r="E33" s="1">
        <v>2.6</v>
      </c>
      <c r="F33" s="1">
        <v>0.0</v>
      </c>
      <c r="G33" s="1">
        <v>2.6</v>
      </c>
      <c r="H33" s="1">
        <v>168.0</v>
      </c>
      <c r="I33" s="1">
        <v>64.66</v>
      </c>
      <c r="J33" s="1">
        <v>64.69</v>
      </c>
      <c r="K33" s="1" t="s">
        <v>44</v>
      </c>
      <c r="L33" s="1">
        <v>84.0</v>
      </c>
      <c r="M33" s="1">
        <v>84.0</v>
      </c>
    </row>
    <row r="34">
      <c r="A34" s="1" t="s">
        <v>41</v>
      </c>
      <c r="B34" s="1" t="s">
        <v>42</v>
      </c>
      <c r="C34" s="1">
        <v>165.1</v>
      </c>
      <c r="D34" s="1">
        <v>167.09</v>
      </c>
      <c r="E34" s="1">
        <v>1.99</v>
      </c>
      <c r="F34" s="1">
        <v>0.0</v>
      </c>
      <c r="G34" s="1">
        <v>1.99</v>
      </c>
      <c r="H34" s="1">
        <v>168.0</v>
      </c>
      <c r="I34" s="1">
        <v>84.34</v>
      </c>
      <c r="J34" s="1">
        <v>84.38</v>
      </c>
      <c r="K34" s="1" t="s">
        <v>44</v>
      </c>
      <c r="L34" s="1">
        <v>84.0</v>
      </c>
      <c r="M34" s="1">
        <v>84.0</v>
      </c>
    </row>
    <row r="35">
      <c r="A35" s="1" t="s">
        <v>41</v>
      </c>
      <c r="B35" s="1" t="s">
        <v>42</v>
      </c>
      <c r="C35" s="1">
        <v>167.42</v>
      </c>
      <c r="D35" s="1">
        <v>170.96</v>
      </c>
      <c r="E35" s="1">
        <v>3.54</v>
      </c>
      <c r="F35" s="1">
        <v>0.0</v>
      </c>
      <c r="G35" s="1">
        <v>3.54</v>
      </c>
      <c r="H35" s="1">
        <v>168.0</v>
      </c>
      <c r="I35" s="1">
        <v>47.49</v>
      </c>
      <c r="J35" s="1">
        <v>47.51</v>
      </c>
      <c r="K35" s="1" t="s">
        <v>44</v>
      </c>
      <c r="L35" s="1">
        <v>84.0</v>
      </c>
      <c r="M35" s="1">
        <v>84.0</v>
      </c>
    </row>
    <row r="36">
      <c r="A36" s="1" t="s">
        <v>41</v>
      </c>
      <c r="B36" s="1" t="s">
        <v>42</v>
      </c>
      <c r="C36" s="1">
        <v>171.2</v>
      </c>
      <c r="D36" s="1">
        <v>173.62</v>
      </c>
      <c r="E36" s="1">
        <v>2.43</v>
      </c>
      <c r="F36" s="1">
        <v>0.0</v>
      </c>
      <c r="G36" s="1">
        <v>2.43</v>
      </c>
      <c r="H36" s="1">
        <v>168.0</v>
      </c>
      <c r="I36" s="1">
        <v>69.24</v>
      </c>
      <c r="J36" s="1">
        <v>69.27</v>
      </c>
      <c r="K36" s="1" t="s">
        <v>44</v>
      </c>
      <c r="L36" s="1">
        <v>84.0</v>
      </c>
      <c r="M36" s="1">
        <v>84.0</v>
      </c>
    </row>
    <row r="37">
      <c r="A37" s="1" t="s">
        <v>41</v>
      </c>
      <c r="B37" s="1" t="s">
        <v>42</v>
      </c>
      <c r="C37" s="1">
        <v>173.77</v>
      </c>
      <c r="D37" s="1">
        <v>176.28</v>
      </c>
      <c r="E37" s="1">
        <v>2.51</v>
      </c>
      <c r="F37" s="1">
        <v>0.0</v>
      </c>
      <c r="G37" s="1">
        <v>2.51</v>
      </c>
      <c r="H37" s="1">
        <v>168.0</v>
      </c>
      <c r="I37" s="1">
        <v>67.02</v>
      </c>
      <c r="J37" s="1">
        <v>67.05</v>
      </c>
      <c r="K37" s="1" t="s">
        <v>44</v>
      </c>
      <c r="L37" s="1">
        <v>84.0</v>
      </c>
      <c r="M37" s="1">
        <v>84.0</v>
      </c>
    </row>
    <row r="38">
      <c r="A38" s="1" t="s">
        <v>41</v>
      </c>
      <c r="B38" s="1" t="s">
        <v>42</v>
      </c>
      <c r="C38" s="1">
        <v>176.52</v>
      </c>
      <c r="D38" s="1">
        <v>178.96</v>
      </c>
      <c r="E38" s="1">
        <v>2.44</v>
      </c>
      <c r="F38" s="1">
        <v>0.0</v>
      </c>
      <c r="G38" s="1">
        <v>2.44</v>
      </c>
      <c r="H38" s="1">
        <v>168.0</v>
      </c>
      <c r="I38" s="1">
        <v>68.95</v>
      </c>
      <c r="J38" s="1">
        <v>68.99</v>
      </c>
      <c r="K38" s="1" t="s">
        <v>44</v>
      </c>
      <c r="L38" s="1">
        <v>84.0</v>
      </c>
      <c r="M38" s="1">
        <v>84.0</v>
      </c>
    </row>
    <row r="39">
      <c r="A39" s="1" t="s">
        <v>41</v>
      </c>
      <c r="B39" s="1" t="s">
        <v>42</v>
      </c>
      <c r="C39" s="1">
        <v>179.73</v>
      </c>
      <c r="D39" s="1">
        <v>182.77</v>
      </c>
      <c r="E39" s="1">
        <v>3.04</v>
      </c>
      <c r="F39" s="1">
        <v>0.0</v>
      </c>
      <c r="G39" s="1">
        <v>3.04</v>
      </c>
      <c r="H39" s="1">
        <v>168.0</v>
      </c>
      <c r="I39" s="1">
        <v>55.24</v>
      </c>
      <c r="J39" s="1">
        <v>55.26</v>
      </c>
      <c r="K39" s="1" t="s">
        <v>44</v>
      </c>
      <c r="L39" s="1">
        <v>84.0</v>
      </c>
      <c r="M39" s="1">
        <v>84.0</v>
      </c>
    </row>
    <row r="40">
      <c r="A40" s="1" t="s">
        <v>41</v>
      </c>
      <c r="B40" s="1" t="s">
        <v>42</v>
      </c>
      <c r="C40" s="1">
        <v>182.88</v>
      </c>
      <c r="D40" s="1">
        <v>192.16</v>
      </c>
      <c r="E40" s="1">
        <v>9.28</v>
      </c>
      <c r="F40" s="1">
        <v>0.0</v>
      </c>
      <c r="G40" s="1">
        <v>9.28</v>
      </c>
      <c r="H40" s="1">
        <v>160.0</v>
      </c>
      <c r="I40" s="1">
        <v>17.25</v>
      </c>
      <c r="J40" s="1">
        <v>17.25</v>
      </c>
      <c r="K40" s="1" t="s">
        <v>43</v>
      </c>
      <c r="L40" s="1">
        <v>-160.0</v>
      </c>
      <c r="M40" s="1">
        <v>0.0</v>
      </c>
    </row>
    <row r="41">
      <c r="A41" s="1" t="s">
        <v>41</v>
      </c>
      <c r="B41" s="1" t="s">
        <v>42</v>
      </c>
      <c r="C41" s="1">
        <v>192.18</v>
      </c>
      <c r="D41" s="1">
        <v>199.64</v>
      </c>
      <c r="E41" s="1">
        <v>7.46</v>
      </c>
      <c r="F41" s="1">
        <v>0.0</v>
      </c>
      <c r="G41" s="1">
        <v>7.46</v>
      </c>
      <c r="H41" s="1">
        <v>160.0</v>
      </c>
      <c r="I41" s="1">
        <v>21.46</v>
      </c>
      <c r="J41" s="1">
        <v>21.46</v>
      </c>
      <c r="K41" s="1" t="s">
        <v>43</v>
      </c>
      <c r="L41" s="1">
        <v>-160.0</v>
      </c>
      <c r="M41" s="1">
        <v>0.0</v>
      </c>
    </row>
    <row r="42">
      <c r="A42" s="1" t="s">
        <v>41</v>
      </c>
      <c r="B42" s="1" t="s">
        <v>42</v>
      </c>
      <c r="C42" s="1">
        <v>199.76</v>
      </c>
      <c r="D42" s="1">
        <v>204.79</v>
      </c>
      <c r="E42" s="1">
        <v>5.04</v>
      </c>
      <c r="F42" s="1">
        <v>0.0</v>
      </c>
      <c r="G42" s="1">
        <v>5.04</v>
      </c>
      <c r="H42" s="1">
        <v>160.0</v>
      </c>
      <c r="I42" s="1">
        <v>31.76</v>
      </c>
      <c r="J42" s="1">
        <v>31.76</v>
      </c>
      <c r="K42" s="1" t="s">
        <v>43</v>
      </c>
      <c r="L42" s="1">
        <v>-160.0</v>
      </c>
      <c r="M42" s="1">
        <v>0.0</v>
      </c>
    </row>
    <row r="43">
      <c r="A43" s="1" t="s">
        <v>41</v>
      </c>
      <c r="B43" s="1" t="s">
        <v>42</v>
      </c>
      <c r="C43" s="1">
        <v>205.08</v>
      </c>
      <c r="D43" s="1">
        <v>213.3</v>
      </c>
      <c r="E43" s="1">
        <v>8.22</v>
      </c>
      <c r="F43" s="1">
        <v>0.0</v>
      </c>
      <c r="G43" s="1">
        <v>8.22</v>
      </c>
      <c r="H43" s="1">
        <v>160.0</v>
      </c>
      <c r="I43" s="1">
        <v>19.47</v>
      </c>
      <c r="J43" s="1">
        <v>19.47</v>
      </c>
      <c r="K43" s="1" t="s">
        <v>43</v>
      </c>
      <c r="L43" s="1">
        <v>-160.0</v>
      </c>
      <c r="M43" s="1">
        <v>0.0</v>
      </c>
    </row>
    <row r="44">
      <c r="A44" s="1" t="s">
        <v>41</v>
      </c>
      <c r="B44" s="1" t="s">
        <v>42</v>
      </c>
      <c r="C44" s="1">
        <v>213.44</v>
      </c>
      <c r="D44" s="1">
        <v>220.46</v>
      </c>
      <c r="E44" s="1">
        <v>7.02</v>
      </c>
      <c r="F44" s="1">
        <v>0.0</v>
      </c>
      <c r="G44" s="1">
        <v>7.02</v>
      </c>
      <c r="H44" s="1">
        <v>160.0</v>
      </c>
      <c r="I44" s="1">
        <v>22.8</v>
      </c>
      <c r="J44" s="1">
        <v>22.8</v>
      </c>
      <c r="K44" s="1" t="s">
        <v>43</v>
      </c>
      <c r="L44" s="1">
        <v>-160.0</v>
      </c>
      <c r="M44" s="1">
        <v>0.0</v>
      </c>
    </row>
    <row r="45">
      <c r="A45" s="1" t="s">
        <v>41</v>
      </c>
      <c r="B45" s="1" t="s">
        <v>42</v>
      </c>
      <c r="C45" s="1">
        <v>220.56</v>
      </c>
      <c r="D45" s="1">
        <v>231.17</v>
      </c>
      <c r="E45" s="1">
        <v>10.6</v>
      </c>
      <c r="F45" s="1">
        <v>0.0</v>
      </c>
      <c r="G45" s="1">
        <v>10.6</v>
      </c>
      <c r="H45" s="1">
        <v>160.0</v>
      </c>
      <c r="I45" s="1">
        <v>15.09</v>
      </c>
      <c r="J45" s="1">
        <v>15.09</v>
      </c>
      <c r="K45" s="1" t="s">
        <v>43</v>
      </c>
      <c r="L45" s="1">
        <v>-160.0</v>
      </c>
      <c r="M45" s="1">
        <v>0.0</v>
      </c>
    </row>
    <row r="46">
      <c r="A46" s="1" t="s">
        <v>41</v>
      </c>
      <c r="B46" s="1" t="s">
        <v>42</v>
      </c>
      <c r="C46" s="1">
        <v>231.29</v>
      </c>
      <c r="D46" s="1">
        <v>238.76</v>
      </c>
      <c r="E46" s="1">
        <v>7.47</v>
      </c>
      <c r="F46" s="1">
        <v>0.0</v>
      </c>
      <c r="G46" s="1">
        <v>7.47</v>
      </c>
      <c r="H46" s="1">
        <v>160.0</v>
      </c>
      <c r="I46" s="1">
        <v>21.42</v>
      </c>
      <c r="J46" s="1">
        <v>21.42</v>
      </c>
      <c r="K46" s="1" t="s">
        <v>43</v>
      </c>
      <c r="L46" s="1">
        <v>-160.0</v>
      </c>
      <c r="M46" s="1">
        <v>0.0</v>
      </c>
    </row>
    <row r="47">
      <c r="A47" s="1" t="s">
        <v>41</v>
      </c>
      <c r="B47" s="1" t="s">
        <v>42</v>
      </c>
      <c r="C47" s="1">
        <v>238.8</v>
      </c>
      <c r="D47" s="1">
        <v>246.96</v>
      </c>
      <c r="E47" s="1">
        <v>8.16</v>
      </c>
      <c r="F47" s="1">
        <v>0.0</v>
      </c>
      <c r="G47" s="1">
        <v>8.16</v>
      </c>
      <c r="H47" s="1">
        <v>160.0</v>
      </c>
      <c r="I47" s="1">
        <v>19.61</v>
      </c>
      <c r="J47" s="1">
        <v>19.61</v>
      </c>
      <c r="K47" s="1" t="s">
        <v>43</v>
      </c>
      <c r="L47" s="1">
        <v>-160.0</v>
      </c>
      <c r="M47" s="1">
        <v>0.0</v>
      </c>
    </row>
    <row r="48">
      <c r="A48" s="1" t="s">
        <v>41</v>
      </c>
      <c r="B48" s="1" t="s">
        <v>42</v>
      </c>
      <c r="C48" s="1">
        <v>246.98</v>
      </c>
      <c r="D48" s="1">
        <v>253.73</v>
      </c>
      <c r="E48" s="1">
        <v>6.75</v>
      </c>
      <c r="F48" s="1">
        <v>0.0</v>
      </c>
      <c r="G48" s="1">
        <v>6.75</v>
      </c>
      <c r="H48" s="1">
        <v>160.0</v>
      </c>
      <c r="I48" s="1">
        <v>23.71</v>
      </c>
      <c r="J48" s="1">
        <v>23.71</v>
      </c>
      <c r="K48" s="1" t="s">
        <v>43</v>
      </c>
      <c r="L48" s="1">
        <v>-160.0</v>
      </c>
      <c r="M48" s="1">
        <v>0.0</v>
      </c>
    </row>
    <row r="49">
      <c r="A49" s="1" t="s">
        <v>41</v>
      </c>
      <c r="B49" s="1" t="s">
        <v>42</v>
      </c>
      <c r="C49" s="1">
        <v>253.9</v>
      </c>
      <c r="D49" s="1">
        <v>256.66</v>
      </c>
      <c r="E49" s="1">
        <v>2.76</v>
      </c>
      <c r="F49" s="1">
        <v>0.0</v>
      </c>
      <c r="G49" s="1">
        <v>2.76</v>
      </c>
      <c r="H49" s="1">
        <v>168.0</v>
      </c>
      <c r="I49" s="1">
        <v>60.93</v>
      </c>
      <c r="J49" s="1">
        <v>60.96</v>
      </c>
      <c r="K49" s="1" t="s">
        <v>44</v>
      </c>
      <c r="L49" s="1">
        <v>84.0</v>
      </c>
      <c r="M49" s="1">
        <v>84.0</v>
      </c>
    </row>
    <row r="50">
      <c r="A50" s="1" t="s">
        <v>41</v>
      </c>
      <c r="B50" s="1" t="s">
        <v>42</v>
      </c>
      <c r="C50" s="1">
        <v>257.3</v>
      </c>
      <c r="D50" s="1">
        <v>260.68</v>
      </c>
      <c r="E50" s="1">
        <v>3.38</v>
      </c>
      <c r="F50" s="1">
        <v>0.0</v>
      </c>
      <c r="G50" s="1">
        <v>3.38</v>
      </c>
      <c r="H50" s="1">
        <v>168.0</v>
      </c>
      <c r="I50" s="1">
        <v>49.66</v>
      </c>
      <c r="J50" s="1">
        <v>49.68</v>
      </c>
      <c r="K50" s="1" t="s">
        <v>44</v>
      </c>
      <c r="L50" s="1">
        <v>84.0</v>
      </c>
      <c r="M50" s="1">
        <v>84.0</v>
      </c>
    </row>
    <row r="51">
      <c r="A51" s="1" t="s">
        <v>41</v>
      </c>
      <c r="B51" s="1" t="s">
        <v>42</v>
      </c>
      <c r="C51" s="1">
        <v>260.78</v>
      </c>
      <c r="D51" s="1">
        <v>263.23</v>
      </c>
      <c r="E51" s="1">
        <v>2.45</v>
      </c>
      <c r="F51" s="1">
        <v>0.0</v>
      </c>
      <c r="G51" s="1">
        <v>2.45</v>
      </c>
      <c r="H51" s="1">
        <v>168.0</v>
      </c>
      <c r="I51" s="1">
        <v>68.47</v>
      </c>
      <c r="J51" s="1">
        <v>68.5</v>
      </c>
      <c r="K51" s="1" t="s">
        <v>44</v>
      </c>
      <c r="L51" s="1">
        <v>84.0</v>
      </c>
      <c r="M51" s="1">
        <v>84.0</v>
      </c>
    </row>
    <row r="52">
      <c r="A52" s="1" t="s">
        <v>41</v>
      </c>
      <c r="B52" s="1" t="s">
        <v>42</v>
      </c>
      <c r="C52" s="1">
        <v>263.37</v>
      </c>
      <c r="D52" s="1">
        <v>266.31</v>
      </c>
      <c r="E52" s="1">
        <v>2.94</v>
      </c>
      <c r="F52" s="1">
        <v>0.0</v>
      </c>
      <c r="G52" s="1">
        <v>2.94</v>
      </c>
      <c r="H52" s="1">
        <v>168.0</v>
      </c>
      <c r="I52" s="1">
        <v>57.14</v>
      </c>
      <c r="J52" s="1">
        <v>57.17</v>
      </c>
      <c r="K52" s="1" t="s">
        <v>44</v>
      </c>
      <c r="L52" s="1">
        <v>84.0</v>
      </c>
      <c r="M52" s="1">
        <v>84.0</v>
      </c>
    </row>
    <row r="53">
      <c r="A53" s="1" t="s">
        <v>41</v>
      </c>
      <c r="B53" s="1" t="s">
        <v>42</v>
      </c>
      <c r="C53" s="1">
        <v>266.83</v>
      </c>
      <c r="D53" s="1">
        <v>269.45</v>
      </c>
      <c r="E53" s="1">
        <v>2.62</v>
      </c>
      <c r="F53" s="1">
        <v>0.0</v>
      </c>
      <c r="G53" s="1">
        <v>2.62</v>
      </c>
      <c r="H53" s="1">
        <v>168.0</v>
      </c>
      <c r="I53" s="1">
        <v>64.15</v>
      </c>
      <c r="J53" s="1">
        <v>64.18</v>
      </c>
      <c r="K53" s="1" t="s">
        <v>44</v>
      </c>
      <c r="L53" s="1">
        <v>84.0</v>
      </c>
      <c r="M53" s="1">
        <v>84.0</v>
      </c>
    </row>
    <row r="54">
      <c r="A54" s="1" t="s">
        <v>41</v>
      </c>
      <c r="B54" s="1" t="s">
        <v>42</v>
      </c>
      <c r="C54" s="1">
        <v>269.73</v>
      </c>
      <c r="D54" s="1">
        <v>272.32</v>
      </c>
      <c r="E54" s="1">
        <v>2.6</v>
      </c>
      <c r="F54" s="1">
        <v>0.0</v>
      </c>
      <c r="G54" s="1">
        <v>2.59</v>
      </c>
      <c r="H54" s="1">
        <v>168.0</v>
      </c>
      <c r="I54" s="1">
        <v>64.74</v>
      </c>
      <c r="J54" s="1">
        <v>64.77</v>
      </c>
      <c r="K54" s="1" t="s">
        <v>44</v>
      </c>
      <c r="L54" s="1">
        <v>84.0</v>
      </c>
      <c r="M54" s="1">
        <v>84.0</v>
      </c>
    </row>
    <row r="55">
      <c r="A55" s="1" t="s">
        <v>41</v>
      </c>
      <c r="B55" s="1" t="s">
        <v>42</v>
      </c>
      <c r="C55" s="1">
        <v>272.44</v>
      </c>
      <c r="D55" s="1">
        <v>274.78</v>
      </c>
      <c r="E55" s="1">
        <v>2.35</v>
      </c>
      <c r="F55" s="1">
        <v>0.0</v>
      </c>
      <c r="G55" s="1">
        <v>2.34</v>
      </c>
      <c r="H55" s="1">
        <v>168.0</v>
      </c>
      <c r="I55" s="1">
        <v>71.61</v>
      </c>
      <c r="J55" s="1">
        <v>71.65</v>
      </c>
      <c r="K55" s="1" t="s">
        <v>44</v>
      </c>
      <c r="L55" s="1">
        <v>84.0</v>
      </c>
      <c r="M55" s="1">
        <v>84.0</v>
      </c>
    </row>
    <row r="56">
      <c r="A56" s="1" t="s">
        <v>41</v>
      </c>
      <c r="B56" s="1" t="s">
        <v>42</v>
      </c>
      <c r="C56" s="1">
        <v>275.09</v>
      </c>
      <c r="D56" s="1">
        <v>277.46</v>
      </c>
      <c r="E56" s="1">
        <v>2.37</v>
      </c>
      <c r="F56" s="1">
        <v>0.0</v>
      </c>
      <c r="G56" s="1">
        <v>2.37</v>
      </c>
      <c r="H56" s="1">
        <v>168.0</v>
      </c>
      <c r="I56" s="1">
        <v>70.95</v>
      </c>
      <c r="J56" s="1">
        <v>70.98</v>
      </c>
      <c r="K56" s="1" t="s">
        <v>44</v>
      </c>
      <c r="L56" s="1">
        <v>84.0</v>
      </c>
      <c r="M56" s="1">
        <v>84.0</v>
      </c>
    </row>
    <row r="57">
      <c r="A57" s="1" t="s">
        <v>41</v>
      </c>
      <c r="B57" s="1" t="s">
        <v>42</v>
      </c>
      <c r="C57" s="1">
        <v>277.58</v>
      </c>
      <c r="D57" s="1">
        <v>281.2</v>
      </c>
      <c r="E57" s="1">
        <v>3.62</v>
      </c>
      <c r="F57" s="1">
        <v>0.0</v>
      </c>
      <c r="G57" s="1">
        <v>3.62</v>
      </c>
      <c r="H57" s="1">
        <v>168.0</v>
      </c>
      <c r="I57" s="1">
        <v>46.44</v>
      </c>
      <c r="J57" s="1">
        <v>46.45</v>
      </c>
      <c r="K57" s="1" t="s">
        <v>44</v>
      </c>
      <c r="L57" s="1">
        <v>84.0</v>
      </c>
      <c r="M57" s="1">
        <v>84.0</v>
      </c>
    </row>
    <row r="58">
      <c r="A58" s="1" t="s">
        <v>41</v>
      </c>
      <c r="B58" s="1" t="s">
        <v>42</v>
      </c>
      <c r="C58" s="1">
        <v>281.69</v>
      </c>
      <c r="D58" s="1">
        <v>284.05</v>
      </c>
      <c r="E58" s="1">
        <v>2.36</v>
      </c>
      <c r="F58" s="1">
        <v>0.0</v>
      </c>
      <c r="G58" s="1">
        <v>2.36</v>
      </c>
      <c r="H58" s="1">
        <v>168.0</v>
      </c>
      <c r="I58" s="1">
        <v>71.04</v>
      </c>
      <c r="J58" s="1">
        <v>71.08</v>
      </c>
      <c r="K58" s="1" t="s">
        <v>44</v>
      </c>
      <c r="L58" s="1">
        <v>84.0</v>
      </c>
      <c r="M58" s="1">
        <v>84.0</v>
      </c>
    </row>
    <row r="59">
      <c r="A59" s="1" t="s">
        <v>41</v>
      </c>
      <c r="B59" s="1" t="s">
        <v>42</v>
      </c>
      <c r="C59" s="1">
        <v>284.25</v>
      </c>
      <c r="D59" s="1">
        <v>292.25</v>
      </c>
      <c r="E59" s="1">
        <v>8.0</v>
      </c>
      <c r="F59" s="1">
        <v>0.0</v>
      </c>
      <c r="G59" s="1">
        <v>8.0</v>
      </c>
      <c r="H59" s="1">
        <v>160.0</v>
      </c>
      <c r="I59" s="1">
        <v>20.01</v>
      </c>
      <c r="J59" s="1">
        <v>20.01</v>
      </c>
      <c r="K59" s="1" t="s">
        <v>43</v>
      </c>
      <c r="L59" s="1">
        <v>-160.0</v>
      </c>
      <c r="M59" s="1">
        <v>0.0</v>
      </c>
    </row>
    <row r="60">
      <c r="A60" s="1" t="s">
        <v>41</v>
      </c>
      <c r="B60" s="1" t="s">
        <v>42</v>
      </c>
      <c r="C60" s="1">
        <v>292.3</v>
      </c>
      <c r="D60" s="1">
        <v>300.08</v>
      </c>
      <c r="E60" s="1">
        <v>7.78</v>
      </c>
      <c r="F60" s="1">
        <v>0.0</v>
      </c>
      <c r="G60" s="1">
        <v>7.78</v>
      </c>
      <c r="H60" s="1">
        <v>160.0</v>
      </c>
      <c r="I60" s="1">
        <v>20.55</v>
      </c>
      <c r="J60" s="1">
        <v>20.55</v>
      </c>
      <c r="K60" s="1" t="s">
        <v>43</v>
      </c>
      <c r="L60" s="1">
        <v>-160.0</v>
      </c>
      <c r="M60" s="1">
        <v>0.0</v>
      </c>
    </row>
    <row r="61">
      <c r="A61" s="1" t="s">
        <v>41</v>
      </c>
      <c r="B61" s="1" t="s">
        <v>42</v>
      </c>
      <c r="C61" s="1">
        <v>300.09</v>
      </c>
      <c r="D61" s="1">
        <v>308.57</v>
      </c>
      <c r="E61" s="1">
        <v>8.49</v>
      </c>
      <c r="F61" s="1">
        <v>0.0</v>
      </c>
      <c r="G61" s="1">
        <v>8.49</v>
      </c>
      <c r="H61" s="1">
        <v>160.0</v>
      </c>
      <c r="I61" s="1">
        <v>18.85</v>
      </c>
      <c r="J61" s="1">
        <v>18.85</v>
      </c>
      <c r="K61" s="1" t="s">
        <v>43</v>
      </c>
      <c r="L61" s="1">
        <v>-160.0</v>
      </c>
      <c r="M61" s="1">
        <v>0.0</v>
      </c>
    </row>
    <row r="62">
      <c r="A62" s="1" t="s">
        <v>41</v>
      </c>
      <c r="B62" s="1" t="s">
        <v>42</v>
      </c>
      <c r="C62" s="1">
        <v>308.62</v>
      </c>
      <c r="D62" s="1">
        <v>315.37</v>
      </c>
      <c r="E62" s="1">
        <v>6.75</v>
      </c>
      <c r="F62" s="1">
        <v>0.0</v>
      </c>
      <c r="G62" s="1">
        <v>6.75</v>
      </c>
      <c r="H62" s="1">
        <v>160.0</v>
      </c>
      <c r="I62" s="1">
        <v>23.7</v>
      </c>
      <c r="J62" s="1">
        <v>23.7</v>
      </c>
      <c r="K62" s="1" t="s">
        <v>43</v>
      </c>
      <c r="L62" s="1">
        <v>-160.0</v>
      </c>
      <c r="M62" s="1">
        <v>0.0</v>
      </c>
    </row>
    <row r="63">
      <c r="A63" s="1" t="s">
        <v>41</v>
      </c>
      <c r="B63" s="1" t="s">
        <v>42</v>
      </c>
      <c r="C63" s="1">
        <v>315.47</v>
      </c>
      <c r="D63" s="1">
        <v>318.94</v>
      </c>
      <c r="E63" s="1">
        <v>3.47</v>
      </c>
      <c r="F63" s="1">
        <v>0.0</v>
      </c>
      <c r="G63" s="1">
        <v>3.47</v>
      </c>
      <c r="H63" s="1">
        <v>160.0</v>
      </c>
      <c r="I63" s="1">
        <v>46.1</v>
      </c>
      <c r="J63" s="1">
        <v>46.1</v>
      </c>
      <c r="K63" s="1" t="s">
        <v>43</v>
      </c>
      <c r="L63" s="1">
        <v>-160.0</v>
      </c>
      <c r="M63" s="1">
        <v>0.0</v>
      </c>
    </row>
    <row r="64">
      <c r="A64" s="1" t="s">
        <v>41</v>
      </c>
      <c r="B64" s="1" t="s">
        <v>42</v>
      </c>
      <c r="C64" s="1">
        <v>318.95</v>
      </c>
      <c r="D64" s="1">
        <v>325.38</v>
      </c>
      <c r="E64" s="1">
        <v>6.43</v>
      </c>
      <c r="F64" s="1">
        <v>0.0</v>
      </c>
      <c r="G64" s="1">
        <v>6.43</v>
      </c>
      <c r="H64" s="1">
        <v>160.0</v>
      </c>
      <c r="I64" s="1">
        <v>24.89</v>
      </c>
      <c r="J64" s="1">
        <v>24.89</v>
      </c>
      <c r="K64" s="1" t="s">
        <v>43</v>
      </c>
      <c r="L64" s="1">
        <v>-160.0</v>
      </c>
      <c r="M64" s="1">
        <v>0.0</v>
      </c>
    </row>
    <row r="65">
      <c r="A65" s="1" t="s">
        <v>41</v>
      </c>
      <c r="B65" s="1" t="s">
        <v>42</v>
      </c>
      <c r="C65" s="1">
        <v>325.4</v>
      </c>
      <c r="D65" s="1">
        <v>330.92</v>
      </c>
      <c r="E65" s="1">
        <v>5.52</v>
      </c>
      <c r="F65" s="1">
        <v>0.0</v>
      </c>
      <c r="G65" s="1">
        <v>5.52</v>
      </c>
      <c r="H65" s="1">
        <v>160.0</v>
      </c>
      <c r="I65" s="1">
        <v>28.97</v>
      </c>
      <c r="J65" s="1">
        <v>28.97</v>
      </c>
      <c r="K65" s="1" t="s">
        <v>43</v>
      </c>
      <c r="L65" s="1">
        <v>-160.0</v>
      </c>
      <c r="M65" s="1">
        <v>0.0</v>
      </c>
    </row>
    <row r="66">
      <c r="A66" s="1" t="s">
        <v>41</v>
      </c>
      <c r="B66" s="1" t="s">
        <v>42</v>
      </c>
      <c r="C66" s="1">
        <v>330.95</v>
      </c>
      <c r="D66" s="1">
        <v>338.09</v>
      </c>
      <c r="E66" s="1">
        <v>7.14</v>
      </c>
      <c r="F66" s="1">
        <v>0.0</v>
      </c>
      <c r="G66" s="1">
        <v>7.14</v>
      </c>
      <c r="H66" s="1">
        <v>160.0</v>
      </c>
      <c r="I66" s="1">
        <v>22.41</v>
      </c>
      <c r="J66" s="1">
        <v>22.41</v>
      </c>
      <c r="K66" s="1" t="s">
        <v>43</v>
      </c>
      <c r="L66" s="1">
        <v>-160.0</v>
      </c>
      <c r="M66" s="1">
        <v>0.0</v>
      </c>
    </row>
    <row r="67">
      <c r="A67" s="1" t="s">
        <v>41</v>
      </c>
      <c r="B67" s="1" t="s">
        <v>42</v>
      </c>
      <c r="C67" s="1">
        <v>338.12</v>
      </c>
      <c r="D67" s="1">
        <v>346.63</v>
      </c>
      <c r="E67" s="1">
        <v>8.51</v>
      </c>
      <c r="F67" s="1">
        <v>0.0</v>
      </c>
      <c r="G67" s="1">
        <v>8.51</v>
      </c>
      <c r="H67" s="1">
        <v>160.0</v>
      </c>
      <c r="I67" s="1">
        <v>18.8</v>
      </c>
      <c r="J67" s="1">
        <v>18.8</v>
      </c>
      <c r="K67" s="1" t="s">
        <v>43</v>
      </c>
      <c r="L67" s="1">
        <v>-160.0</v>
      </c>
      <c r="M67" s="1">
        <v>0.0</v>
      </c>
    </row>
    <row r="68">
      <c r="A68" s="1" t="s">
        <v>41</v>
      </c>
      <c r="B68" s="1" t="s">
        <v>42</v>
      </c>
      <c r="C68" s="1">
        <v>346.65</v>
      </c>
      <c r="D68" s="1">
        <v>349.78</v>
      </c>
      <c r="E68" s="1">
        <v>3.14</v>
      </c>
      <c r="F68" s="1">
        <v>0.0</v>
      </c>
      <c r="G68" s="1">
        <v>3.13</v>
      </c>
      <c r="H68" s="1">
        <v>168.0</v>
      </c>
      <c r="I68" s="1">
        <v>53.58</v>
      </c>
      <c r="J68" s="1">
        <v>53.6</v>
      </c>
      <c r="K68" s="1" t="s">
        <v>44</v>
      </c>
      <c r="L68" s="1">
        <v>84.0</v>
      </c>
      <c r="M68" s="1">
        <v>84.0</v>
      </c>
    </row>
    <row r="69">
      <c r="A69" s="1" t="s">
        <v>41</v>
      </c>
      <c r="B69" s="1" t="s">
        <v>42</v>
      </c>
      <c r="C69" s="1">
        <v>349.98</v>
      </c>
      <c r="D69" s="1">
        <v>352.15</v>
      </c>
      <c r="E69" s="1">
        <v>2.17</v>
      </c>
      <c r="F69" s="1">
        <v>0.0</v>
      </c>
      <c r="G69" s="1">
        <v>2.17</v>
      </c>
      <c r="H69" s="1">
        <v>168.0</v>
      </c>
      <c r="I69" s="1">
        <v>77.46</v>
      </c>
      <c r="J69" s="1">
        <v>77.51</v>
      </c>
      <c r="K69" s="1" t="s">
        <v>44</v>
      </c>
      <c r="L69" s="1">
        <v>84.0</v>
      </c>
      <c r="M69" s="1">
        <v>84.0</v>
      </c>
    </row>
    <row r="70">
      <c r="A70" s="1" t="s">
        <v>41</v>
      </c>
      <c r="B70" s="1" t="s">
        <v>42</v>
      </c>
      <c r="C70" s="1">
        <v>352.41</v>
      </c>
      <c r="D70" s="1">
        <v>354.94</v>
      </c>
      <c r="E70" s="1">
        <v>2.53</v>
      </c>
      <c r="F70" s="1">
        <v>0.0</v>
      </c>
      <c r="G70" s="1">
        <v>2.53</v>
      </c>
      <c r="H70" s="1">
        <v>168.0</v>
      </c>
      <c r="I70" s="1">
        <v>66.46</v>
      </c>
      <c r="J70" s="1">
        <v>66.49</v>
      </c>
      <c r="K70" s="1" t="s">
        <v>44</v>
      </c>
      <c r="L70" s="1">
        <v>84.0</v>
      </c>
      <c r="M70" s="1">
        <v>84.0</v>
      </c>
    </row>
    <row r="71">
      <c r="A71" s="1" t="s">
        <v>41</v>
      </c>
      <c r="B71" s="1" t="s">
        <v>42</v>
      </c>
      <c r="C71" s="1">
        <v>355.07</v>
      </c>
      <c r="D71" s="1">
        <v>357.45</v>
      </c>
      <c r="E71" s="1">
        <v>2.38</v>
      </c>
      <c r="F71" s="1">
        <v>0.0</v>
      </c>
      <c r="G71" s="1">
        <v>2.38</v>
      </c>
      <c r="H71" s="1">
        <v>168.0</v>
      </c>
      <c r="I71" s="1">
        <v>70.6</v>
      </c>
      <c r="J71" s="1">
        <v>70.65</v>
      </c>
      <c r="K71" s="1" t="s">
        <v>44</v>
      </c>
      <c r="L71" s="1">
        <v>84.0</v>
      </c>
      <c r="M71" s="1">
        <v>84.0</v>
      </c>
    </row>
    <row r="72">
      <c r="A72" s="1" t="s">
        <v>41</v>
      </c>
      <c r="B72" s="1" t="s">
        <v>42</v>
      </c>
      <c r="C72" s="1">
        <v>357.75</v>
      </c>
      <c r="D72" s="1">
        <v>360.42</v>
      </c>
      <c r="E72" s="1">
        <v>2.67</v>
      </c>
      <c r="F72" s="1">
        <v>0.0</v>
      </c>
      <c r="G72" s="1">
        <v>2.67</v>
      </c>
      <c r="H72" s="1">
        <v>168.0</v>
      </c>
      <c r="I72" s="1">
        <v>62.96</v>
      </c>
      <c r="J72" s="1">
        <v>62.99</v>
      </c>
      <c r="K72" s="1" t="s">
        <v>44</v>
      </c>
      <c r="L72" s="1">
        <v>84.0</v>
      </c>
      <c r="M72" s="1">
        <v>84.0</v>
      </c>
    </row>
    <row r="73">
      <c r="A73" s="1" t="s">
        <v>41</v>
      </c>
      <c r="B73" s="1" t="s">
        <v>42</v>
      </c>
      <c r="C73" s="1">
        <v>360.69</v>
      </c>
      <c r="D73" s="1">
        <v>363.74</v>
      </c>
      <c r="E73" s="1">
        <v>3.05</v>
      </c>
      <c r="F73" s="1">
        <v>0.0</v>
      </c>
      <c r="G73" s="1">
        <v>3.05</v>
      </c>
      <c r="H73" s="1">
        <v>168.0</v>
      </c>
      <c r="I73" s="1">
        <v>55.12</v>
      </c>
      <c r="J73" s="1">
        <v>55.15</v>
      </c>
      <c r="K73" s="1" t="s">
        <v>44</v>
      </c>
      <c r="L73" s="1">
        <v>84.0</v>
      </c>
      <c r="M73" s="1">
        <v>84.0</v>
      </c>
    </row>
    <row r="74">
      <c r="A74" s="1" t="s">
        <v>41</v>
      </c>
      <c r="B74" s="1" t="s">
        <v>42</v>
      </c>
      <c r="C74" s="1">
        <v>364.05</v>
      </c>
      <c r="D74" s="1">
        <v>367.76</v>
      </c>
      <c r="E74" s="1">
        <v>3.71</v>
      </c>
      <c r="F74" s="1">
        <v>0.0</v>
      </c>
      <c r="G74" s="1">
        <v>3.71</v>
      </c>
      <c r="H74" s="1">
        <v>168.0</v>
      </c>
      <c r="I74" s="1">
        <v>45.26</v>
      </c>
      <c r="J74" s="1">
        <v>45.28</v>
      </c>
      <c r="K74" s="1" t="s">
        <v>44</v>
      </c>
      <c r="L74" s="1">
        <v>84.0</v>
      </c>
      <c r="M74" s="1">
        <v>84.0</v>
      </c>
    </row>
    <row r="75">
      <c r="A75" s="1" t="s">
        <v>41</v>
      </c>
      <c r="B75" s="1" t="s">
        <v>42</v>
      </c>
      <c r="C75" s="1">
        <v>367.99</v>
      </c>
      <c r="D75" s="1">
        <v>370.1</v>
      </c>
      <c r="E75" s="1">
        <v>2.11</v>
      </c>
      <c r="F75" s="1">
        <v>0.0</v>
      </c>
      <c r="G75" s="1">
        <v>2.11</v>
      </c>
      <c r="H75" s="1">
        <v>168.0</v>
      </c>
      <c r="I75" s="1">
        <v>79.69</v>
      </c>
      <c r="J75" s="1">
        <v>79.74</v>
      </c>
      <c r="K75" s="1" t="s">
        <v>44</v>
      </c>
      <c r="L75" s="1">
        <v>84.0</v>
      </c>
      <c r="M75" s="1">
        <v>84.0</v>
      </c>
    </row>
    <row r="76">
      <c r="A76" s="1" t="s">
        <v>41</v>
      </c>
      <c r="B76" s="1" t="s">
        <v>42</v>
      </c>
      <c r="C76" s="1">
        <v>370.33</v>
      </c>
      <c r="D76" s="1">
        <v>373.03</v>
      </c>
      <c r="E76" s="1">
        <v>2.7</v>
      </c>
      <c r="F76" s="1">
        <v>0.0</v>
      </c>
      <c r="G76" s="1">
        <v>2.7</v>
      </c>
      <c r="H76" s="1">
        <v>168.0</v>
      </c>
      <c r="I76" s="1">
        <v>62.23</v>
      </c>
      <c r="J76" s="1">
        <v>62.26</v>
      </c>
      <c r="K76" s="1" t="s">
        <v>44</v>
      </c>
      <c r="L76" s="1">
        <v>84.0</v>
      </c>
      <c r="M76" s="1">
        <v>84.0</v>
      </c>
    </row>
    <row r="77">
      <c r="A77" s="1" t="s">
        <v>41</v>
      </c>
      <c r="B77" s="1" t="s">
        <v>42</v>
      </c>
      <c r="C77" s="1">
        <v>373.19</v>
      </c>
      <c r="D77" s="1">
        <v>375.38</v>
      </c>
      <c r="E77" s="1">
        <v>2.19</v>
      </c>
      <c r="F77" s="1">
        <v>0.0</v>
      </c>
      <c r="G77" s="1">
        <v>2.19</v>
      </c>
      <c r="H77" s="1">
        <v>168.0</v>
      </c>
      <c r="I77" s="1">
        <v>76.64</v>
      </c>
      <c r="J77" s="1">
        <v>76.68</v>
      </c>
      <c r="K77" s="1" t="s">
        <v>44</v>
      </c>
      <c r="L77" s="1">
        <v>84.0</v>
      </c>
      <c r="M77" s="1">
        <v>84.0</v>
      </c>
    </row>
    <row r="78">
      <c r="A78" s="1" t="s">
        <v>41</v>
      </c>
      <c r="B78" s="1" t="s">
        <v>42</v>
      </c>
      <c r="C78" s="1">
        <v>375.54</v>
      </c>
      <c r="D78" s="1">
        <v>383.15</v>
      </c>
      <c r="E78" s="1">
        <v>7.6</v>
      </c>
      <c r="F78" s="1">
        <v>0.0</v>
      </c>
      <c r="G78" s="1">
        <v>7.6</v>
      </c>
      <c r="H78" s="1">
        <v>160.0</v>
      </c>
      <c r="I78" s="1">
        <v>21.04</v>
      </c>
      <c r="J78" s="1">
        <v>21.04</v>
      </c>
      <c r="K78" s="1" t="s">
        <v>43</v>
      </c>
      <c r="L78" s="1">
        <v>-160.0</v>
      </c>
      <c r="M78" s="1">
        <v>0.0</v>
      </c>
    </row>
    <row r="79">
      <c r="A79" s="1" t="s">
        <v>41</v>
      </c>
      <c r="B79" s="1" t="s">
        <v>42</v>
      </c>
      <c r="C79" s="1">
        <v>383.21</v>
      </c>
      <c r="D79" s="1">
        <v>390.9</v>
      </c>
      <c r="E79" s="1">
        <v>7.69</v>
      </c>
      <c r="F79" s="1">
        <v>0.0</v>
      </c>
      <c r="G79" s="1">
        <v>7.69</v>
      </c>
      <c r="H79" s="1">
        <v>160.0</v>
      </c>
      <c r="I79" s="1">
        <v>20.81</v>
      </c>
      <c r="J79" s="1">
        <v>20.81</v>
      </c>
      <c r="K79" s="1" t="s">
        <v>43</v>
      </c>
      <c r="L79" s="1">
        <v>-160.0</v>
      </c>
      <c r="M79" s="1">
        <v>0.0</v>
      </c>
    </row>
    <row r="80">
      <c r="A80" s="1" t="s">
        <v>41</v>
      </c>
      <c r="B80" s="1" t="s">
        <v>42</v>
      </c>
      <c r="C80" s="1">
        <v>390.95</v>
      </c>
      <c r="D80" s="1">
        <v>398.72</v>
      </c>
      <c r="E80" s="1">
        <v>7.77</v>
      </c>
      <c r="F80" s="1">
        <v>0.0</v>
      </c>
      <c r="G80" s="1">
        <v>7.77</v>
      </c>
      <c r="H80" s="1">
        <v>160.0</v>
      </c>
      <c r="I80" s="1">
        <v>20.6</v>
      </c>
      <c r="J80" s="1">
        <v>20.6</v>
      </c>
      <c r="K80" s="1" t="s">
        <v>43</v>
      </c>
      <c r="L80" s="1">
        <v>-160.0</v>
      </c>
      <c r="M80" s="1">
        <v>0.0</v>
      </c>
    </row>
    <row r="81">
      <c r="A81" s="1" t="s">
        <v>41</v>
      </c>
      <c r="B81" s="1" t="s">
        <v>42</v>
      </c>
      <c r="C81" s="1">
        <v>398.83</v>
      </c>
      <c r="D81" s="1">
        <v>401.7</v>
      </c>
      <c r="E81" s="1">
        <v>2.87</v>
      </c>
      <c r="F81" s="1">
        <v>0.0</v>
      </c>
      <c r="G81" s="1">
        <v>2.87</v>
      </c>
      <c r="H81" s="1">
        <v>160.0</v>
      </c>
      <c r="I81" s="1">
        <v>55.73</v>
      </c>
      <c r="J81" s="1">
        <v>55.73</v>
      </c>
      <c r="K81" s="1" t="s">
        <v>43</v>
      </c>
      <c r="L81" s="1">
        <v>-160.0</v>
      </c>
      <c r="M81" s="1">
        <v>0.0</v>
      </c>
    </row>
    <row r="82">
      <c r="A82" s="1" t="s">
        <v>41</v>
      </c>
      <c r="B82" s="1" t="s">
        <v>42</v>
      </c>
      <c r="C82" s="1">
        <v>401.94</v>
      </c>
      <c r="D82" s="1">
        <v>407.1</v>
      </c>
      <c r="E82" s="1">
        <v>5.17</v>
      </c>
      <c r="F82" s="1">
        <v>0.0</v>
      </c>
      <c r="G82" s="1">
        <v>5.17</v>
      </c>
      <c r="H82" s="1">
        <v>160.0</v>
      </c>
      <c r="I82" s="1">
        <v>30.97</v>
      </c>
      <c r="J82" s="1">
        <v>30.97</v>
      </c>
      <c r="K82" s="1" t="s">
        <v>43</v>
      </c>
      <c r="L82" s="1">
        <v>-160.0</v>
      </c>
      <c r="M82" s="1">
        <v>0.0</v>
      </c>
    </row>
    <row r="83">
      <c r="A83" s="1" t="s">
        <v>41</v>
      </c>
      <c r="B83" s="1" t="s">
        <v>42</v>
      </c>
      <c r="C83" s="1">
        <v>407.13</v>
      </c>
      <c r="D83" s="1">
        <v>413.33</v>
      </c>
      <c r="E83" s="1">
        <v>6.2</v>
      </c>
      <c r="F83" s="1">
        <v>0.0</v>
      </c>
      <c r="G83" s="1">
        <v>6.2</v>
      </c>
      <c r="H83" s="1">
        <v>160.0</v>
      </c>
      <c r="I83" s="1">
        <v>25.79</v>
      </c>
      <c r="J83" s="1">
        <v>25.79</v>
      </c>
      <c r="K83" s="1" t="s">
        <v>43</v>
      </c>
      <c r="L83" s="1">
        <v>-160.0</v>
      </c>
      <c r="M83" s="1">
        <v>0.0</v>
      </c>
    </row>
    <row r="84">
      <c r="A84" s="1" t="s">
        <v>41</v>
      </c>
      <c r="B84" s="1" t="s">
        <v>42</v>
      </c>
      <c r="C84" s="1">
        <v>413.47</v>
      </c>
      <c r="D84" s="1">
        <v>422.39</v>
      </c>
      <c r="E84" s="1">
        <v>8.93</v>
      </c>
      <c r="F84" s="1">
        <v>0.0</v>
      </c>
      <c r="G84" s="1">
        <v>8.93</v>
      </c>
      <c r="H84" s="1">
        <v>160.0</v>
      </c>
      <c r="I84" s="1">
        <v>17.92</v>
      </c>
      <c r="J84" s="1">
        <v>17.92</v>
      </c>
      <c r="K84" s="1" t="s">
        <v>43</v>
      </c>
      <c r="L84" s="1">
        <v>-160.0</v>
      </c>
      <c r="M84" s="1">
        <v>0.0</v>
      </c>
    </row>
    <row r="85">
      <c r="A85" s="1" t="s">
        <v>41</v>
      </c>
      <c r="B85" s="1" t="s">
        <v>42</v>
      </c>
      <c r="C85" s="1">
        <v>422.47</v>
      </c>
      <c r="D85" s="1">
        <v>429.08</v>
      </c>
      <c r="E85" s="1">
        <v>6.62</v>
      </c>
      <c r="F85" s="1">
        <v>0.0</v>
      </c>
      <c r="G85" s="1">
        <v>6.62</v>
      </c>
      <c r="H85" s="1">
        <v>160.0</v>
      </c>
      <c r="I85" s="1">
        <v>24.17</v>
      </c>
      <c r="J85" s="1">
        <v>24.17</v>
      </c>
      <c r="K85" s="1" t="s">
        <v>43</v>
      </c>
      <c r="L85" s="1">
        <v>-160.0</v>
      </c>
      <c r="M85" s="1">
        <v>0.0</v>
      </c>
    </row>
    <row r="86">
      <c r="A86" s="1" t="s">
        <v>41</v>
      </c>
      <c r="B86" s="1" t="s">
        <v>42</v>
      </c>
      <c r="C86" s="1">
        <v>429.12</v>
      </c>
      <c r="D86" s="1">
        <v>436.53</v>
      </c>
      <c r="E86" s="1">
        <v>7.4</v>
      </c>
      <c r="F86" s="1">
        <v>0.0</v>
      </c>
      <c r="G86" s="1">
        <v>7.4</v>
      </c>
      <c r="H86" s="1">
        <v>160.0</v>
      </c>
      <c r="I86" s="1">
        <v>21.62</v>
      </c>
      <c r="J86" s="1">
        <v>21.62</v>
      </c>
      <c r="K86" s="1" t="s">
        <v>43</v>
      </c>
      <c r="L86" s="1">
        <v>-160.0</v>
      </c>
      <c r="M86" s="1">
        <v>0.0</v>
      </c>
    </row>
    <row r="87">
      <c r="A87" s="1" t="s">
        <v>41</v>
      </c>
      <c r="B87" s="1" t="s">
        <v>42</v>
      </c>
      <c r="C87" s="1">
        <v>436.67</v>
      </c>
      <c r="D87" s="1">
        <v>439.22</v>
      </c>
      <c r="E87" s="1">
        <v>2.56</v>
      </c>
      <c r="F87" s="1">
        <v>0.0</v>
      </c>
      <c r="G87" s="1">
        <v>2.56</v>
      </c>
      <c r="H87" s="1">
        <v>168.0</v>
      </c>
      <c r="I87" s="1">
        <v>65.66</v>
      </c>
      <c r="J87" s="1">
        <v>65.69</v>
      </c>
      <c r="K87" s="1" t="s">
        <v>44</v>
      </c>
      <c r="L87" s="1">
        <v>84.0</v>
      </c>
      <c r="M87" s="1">
        <v>84.0</v>
      </c>
    </row>
    <row r="88">
      <c r="A88" s="1" t="s">
        <v>41</v>
      </c>
      <c r="B88" s="1" t="s">
        <v>42</v>
      </c>
      <c r="C88" s="1">
        <v>439.77</v>
      </c>
      <c r="D88" s="1">
        <v>442.49</v>
      </c>
      <c r="E88" s="1">
        <v>2.71</v>
      </c>
      <c r="F88" s="1">
        <v>0.0</v>
      </c>
      <c r="G88" s="1">
        <v>2.71</v>
      </c>
      <c r="H88" s="1">
        <v>168.0</v>
      </c>
      <c r="I88" s="1">
        <v>61.96</v>
      </c>
      <c r="J88" s="1">
        <v>61.99</v>
      </c>
      <c r="K88" s="1" t="s">
        <v>44</v>
      </c>
      <c r="L88" s="1">
        <v>84.0</v>
      </c>
      <c r="M88" s="1">
        <v>84.0</v>
      </c>
    </row>
    <row r="89">
      <c r="A89" s="1" t="s">
        <v>41</v>
      </c>
      <c r="B89" s="1" t="s">
        <v>42</v>
      </c>
      <c r="C89" s="1">
        <v>442.72</v>
      </c>
      <c r="D89" s="1">
        <v>445.06</v>
      </c>
      <c r="E89" s="1">
        <v>2.34</v>
      </c>
      <c r="F89" s="1">
        <v>0.0</v>
      </c>
      <c r="G89" s="1">
        <v>2.34</v>
      </c>
      <c r="H89" s="1">
        <v>168.0</v>
      </c>
      <c r="I89" s="1">
        <v>71.72</v>
      </c>
      <c r="J89" s="1">
        <v>71.76</v>
      </c>
      <c r="K89" s="1" t="s">
        <v>44</v>
      </c>
      <c r="L89" s="1">
        <v>84.0</v>
      </c>
      <c r="M89" s="1">
        <v>84.0</v>
      </c>
    </row>
    <row r="90">
      <c r="A90" s="1" t="s">
        <v>41</v>
      </c>
      <c r="B90" s="1" t="s">
        <v>42</v>
      </c>
      <c r="C90" s="1">
        <v>445.25</v>
      </c>
      <c r="D90" s="1">
        <v>447.26</v>
      </c>
      <c r="E90" s="1">
        <v>2.01</v>
      </c>
      <c r="F90" s="1">
        <v>0.0</v>
      </c>
      <c r="G90" s="1">
        <v>2.01</v>
      </c>
      <c r="H90" s="1">
        <v>168.0</v>
      </c>
      <c r="I90" s="1">
        <v>83.41</v>
      </c>
      <c r="J90" s="1">
        <v>83.48</v>
      </c>
      <c r="K90" s="1" t="s">
        <v>44</v>
      </c>
      <c r="L90" s="1">
        <v>84.0</v>
      </c>
      <c r="M90" s="1">
        <v>84.0</v>
      </c>
    </row>
    <row r="91">
      <c r="A91" s="1" t="s">
        <v>41</v>
      </c>
      <c r="B91" s="1" t="s">
        <v>42</v>
      </c>
      <c r="C91" s="1">
        <v>447.5</v>
      </c>
      <c r="D91" s="1">
        <v>450.0</v>
      </c>
      <c r="E91" s="1">
        <v>2.5</v>
      </c>
      <c r="F91" s="1">
        <v>0.0</v>
      </c>
      <c r="G91" s="1">
        <v>2.5</v>
      </c>
      <c r="H91" s="1">
        <v>168.0</v>
      </c>
      <c r="I91" s="1">
        <v>67.26</v>
      </c>
      <c r="J91" s="1">
        <v>67.3</v>
      </c>
      <c r="K91" s="1" t="s">
        <v>44</v>
      </c>
      <c r="L91" s="1">
        <v>84.0</v>
      </c>
      <c r="M91" s="1">
        <v>84.0</v>
      </c>
    </row>
    <row r="92">
      <c r="A92" s="1" t="s">
        <v>41</v>
      </c>
      <c r="B92" s="1" t="s">
        <v>42</v>
      </c>
      <c r="C92" s="1">
        <v>450.22</v>
      </c>
      <c r="D92" s="1">
        <v>454.08</v>
      </c>
      <c r="E92" s="1">
        <v>3.86</v>
      </c>
      <c r="F92" s="1">
        <v>0.0</v>
      </c>
      <c r="G92" s="1">
        <v>3.86</v>
      </c>
      <c r="H92" s="1">
        <v>168.0</v>
      </c>
      <c r="I92" s="1">
        <v>43.54</v>
      </c>
      <c r="J92" s="1">
        <v>43.56</v>
      </c>
      <c r="K92" s="1" t="s">
        <v>44</v>
      </c>
      <c r="L92" s="1">
        <v>84.0</v>
      </c>
      <c r="M92" s="1">
        <v>84.0</v>
      </c>
    </row>
    <row r="93">
      <c r="A93" s="1" t="s">
        <v>41</v>
      </c>
      <c r="B93" s="1" t="s">
        <v>42</v>
      </c>
      <c r="C93" s="1">
        <v>454.2</v>
      </c>
      <c r="D93" s="1">
        <v>456.33</v>
      </c>
      <c r="E93" s="1">
        <v>2.13</v>
      </c>
      <c r="F93" s="1">
        <v>0.0</v>
      </c>
      <c r="G93" s="1">
        <v>2.13</v>
      </c>
      <c r="H93" s="1">
        <v>168.0</v>
      </c>
      <c r="I93" s="1">
        <v>78.86</v>
      </c>
      <c r="J93" s="1">
        <v>78.91</v>
      </c>
      <c r="K93" s="1" t="s">
        <v>44</v>
      </c>
      <c r="L93" s="1">
        <v>84.0</v>
      </c>
      <c r="M93" s="1">
        <v>84.0</v>
      </c>
    </row>
    <row r="94">
      <c r="A94" s="1" t="s">
        <v>41</v>
      </c>
      <c r="B94" s="1" t="s">
        <v>42</v>
      </c>
      <c r="C94" s="1">
        <v>456.63</v>
      </c>
      <c r="D94" s="1">
        <v>458.94</v>
      </c>
      <c r="E94" s="1">
        <v>2.3</v>
      </c>
      <c r="F94" s="1">
        <v>0.0</v>
      </c>
      <c r="G94" s="1">
        <v>2.3</v>
      </c>
      <c r="H94" s="1">
        <v>168.0</v>
      </c>
      <c r="I94" s="1">
        <v>72.96</v>
      </c>
      <c r="J94" s="1">
        <v>73.0</v>
      </c>
      <c r="K94" s="1" t="s">
        <v>44</v>
      </c>
      <c r="L94" s="1">
        <v>84.0</v>
      </c>
      <c r="M94" s="1">
        <v>84.0</v>
      </c>
    </row>
    <row r="95">
      <c r="A95" s="1" t="s">
        <v>41</v>
      </c>
      <c r="B95" s="1" t="s">
        <v>42</v>
      </c>
      <c r="C95" s="1">
        <v>459.36</v>
      </c>
      <c r="D95" s="1">
        <v>461.52</v>
      </c>
      <c r="E95" s="1">
        <v>2.16</v>
      </c>
      <c r="F95" s="1">
        <v>0.0</v>
      </c>
      <c r="G95" s="1">
        <v>2.16</v>
      </c>
      <c r="H95" s="1">
        <v>168.0</v>
      </c>
      <c r="I95" s="1">
        <v>77.79</v>
      </c>
      <c r="J95" s="1">
        <v>77.83</v>
      </c>
      <c r="K95" s="1" t="s">
        <v>44</v>
      </c>
      <c r="L95" s="1">
        <v>84.0</v>
      </c>
      <c r="M95" s="1">
        <v>84.0</v>
      </c>
    </row>
    <row r="96">
      <c r="A96" s="1" t="s">
        <v>41</v>
      </c>
      <c r="B96" s="1" t="s">
        <v>42</v>
      </c>
      <c r="C96" s="1">
        <v>461.67</v>
      </c>
      <c r="D96" s="1">
        <v>464.34</v>
      </c>
      <c r="E96" s="1">
        <v>2.67</v>
      </c>
      <c r="F96" s="1">
        <v>0.0</v>
      </c>
      <c r="G96" s="1">
        <v>2.67</v>
      </c>
      <c r="H96" s="1">
        <v>168.0</v>
      </c>
      <c r="I96" s="1">
        <v>62.88</v>
      </c>
      <c r="J96" s="1">
        <v>62.92</v>
      </c>
      <c r="K96" s="1" t="s">
        <v>44</v>
      </c>
      <c r="L96" s="1">
        <v>84.0</v>
      </c>
      <c r="M96" s="1">
        <v>84.0</v>
      </c>
    </row>
    <row r="97">
      <c r="A97" s="1" t="s">
        <v>41</v>
      </c>
      <c r="B97" s="1" t="s">
        <v>42</v>
      </c>
      <c r="C97" s="1">
        <v>464.56</v>
      </c>
      <c r="D97" s="1">
        <v>471.53</v>
      </c>
      <c r="E97" s="1">
        <v>6.96</v>
      </c>
      <c r="F97" s="1">
        <v>0.0</v>
      </c>
      <c r="G97" s="1">
        <v>6.96</v>
      </c>
      <c r="H97" s="1">
        <v>160.0</v>
      </c>
      <c r="I97" s="1">
        <v>22.98</v>
      </c>
      <c r="J97" s="1">
        <v>22.98</v>
      </c>
      <c r="K97" s="1" t="s">
        <v>43</v>
      </c>
      <c r="L97" s="1">
        <v>-160.0</v>
      </c>
      <c r="M97" s="1">
        <v>0.0</v>
      </c>
    </row>
    <row r="98">
      <c r="A98" s="1" t="s">
        <v>41</v>
      </c>
      <c r="B98" s="1" t="s">
        <v>42</v>
      </c>
      <c r="C98" s="1">
        <v>471.56</v>
      </c>
      <c r="D98" s="1">
        <v>479.11</v>
      </c>
      <c r="E98" s="1">
        <v>7.55</v>
      </c>
      <c r="F98" s="1">
        <v>0.0</v>
      </c>
      <c r="G98" s="1">
        <v>7.55</v>
      </c>
      <c r="H98" s="1">
        <v>160.0</v>
      </c>
      <c r="I98" s="1">
        <v>21.19</v>
      </c>
      <c r="J98" s="1">
        <v>21.19</v>
      </c>
      <c r="K98" s="1" t="s">
        <v>43</v>
      </c>
      <c r="L98" s="1">
        <v>-160.0</v>
      </c>
      <c r="M98" s="1">
        <v>0.0</v>
      </c>
    </row>
    <row r="99">
      <c r="A99" s="1" t="s">
        <v>41</v>
      </c>
      <c r="B99" s="1" t="s">
        <v>42</v>
      </c>
      <c r="C99" s="1">
        <v>479.15</v>
      </c>
      <c r="D99" s="1">
        <v>485.37</v>
      </c>
      <c r="E99" s="1">
        <v>6.22</v>
      </c>
      <c r="F99" s="1">
        <v>0.0</v>
      </c>
      <c r="G99" s="1">
        <v>6.22</v>
      </c>
      <c r="H99" s="1">
        <v>160.0</v>
      </c>
      <c r="I99" s="1">
        <v>25.74</v>
      </c>
      <c r="J99" s="1">
        <v>25.74</v>
      </c>
      <c r="K99" s="1" t="s">
        <v>43</v>
      </c>
      <c r="L99" s="1">
        <v>-160.0</v>
      </c>
      <c r="M99" s="1">
        <v>0.0</v>
      </c>
    </row>
    <row r="100">
      <c r="A100" s="1" t="s">
        <v>41</v>
      </c>
      <c r="B100" s="1" t="s">
        <v>42</v>
      </c>
      <c r="C100" s="1">
        <v>485.43</v>
      </c>
      <c r="D100" s="1">
        <v>493.43</v>
      </c>
      <c r="E100" s="1">
        <v>8.0</v>
      </c>
      <c r="F100" s="1">
        <v>0.0</v>
      </c>
      <c r="G100" s="1">
        <v>8.0</v>
      </c>
      <c r="H100" s="1">
        <v>160.0</v>
      </c>
      <c r="I100" s="1">
        <v>20.01</v>
      </c>
      <c r="J100" s="1">
        <v>20.01</v>
      </c>
      <c r="K100" s="1" t="s">
        <v>43</v>
      </c>
      <c r="L100" s="1">
        <v>-160.0</v>
      </c>
      <c r="M100" s="1">
        <v>0.0</v>
      </c>
    </row>
    <row r="101">
      <c r="A101" s="1" t="s">
        <v>41</v>
      </c>
      <c r="B101" s="1" t="s">
        <v>42</v>
      </c>
      <c r="C101" s="1">
        <v>494.04</v>
      </c>
      <c r="D101" s="1">
        <v>502.91</v>
      </c>
      <c r="E101" s="1">
        <v>8.86</v>
      </c>
      <c r="F101" s="1">
        <v>0.0</v>
      </c>
      <c r="G101" s="1">
        <v>8.86</v>
      </c>
      <c r="H101" s="1">
        <v>160.0</v>
      </c>
      <c r="I101" s="1">
        <v>18.05</v>
      </c>
      <c r="J101" s="1">
        <v>18.05</v>
      </c>
      <c r="K101" s="1" t="s">
        <v>43</v>
      </c>
      <c r="L101" s="1">
        <v>-160.0</v>
      </c>
      <c r="M101" s="1">
        <v>0.0</v>
      </c>
    </row>
    <row r="102">
      <c r="A102" s="1" t="s">
        <v>41</v>
      </c>
      <c r="B102" s="1" t="s">
        <v>42</v>
      </c>
      <c r="C102" s="1">
        <v>503.33</v>
      </c>
      <c r="D102" s="1">
        <v>509.69</v>
      </c>
      <c r="E102" s="1">
        <v>6.36</v>
      </c>
      <c r="F102" s="1">
        <v>0.0</v>
      </c>
      <c r="G102" s="1">
        <v>6.36</v>
      </c>
      <c r="H102" s="1">
        <v>160.0</v>
      </c>
      <c r="I102" s="1">
        <v>25.15</v>
      </c>
      <c r="J102" s="1">
        <v>25.15</v>
      </c>
      <c r="K102" s="1" t="s">
        <v>43</v>
      </c>
      <c r="L102" s="1">
        <v>-160.0</v>
      </c>
      <c r="M102" s="1">
        <v>0.0</v>
      </c>
    </row>
    <row r="105">
      <c r="A105" s="77" t="s">
        <v>45</v>
      </c>
    </row>
    <row r="106">
      <c r="A106" s="78" t="s">
        <v>46</v>
      </c>
      <c r="B106" s="79"/>
      <c r="C106" s="79"/>
      <c r="D106" s="79"/>
      <c r="E106" s="80">
        <f t="shared" ref="E106:J106" si="1">SUMIF($K$2:$K$103,"superdense",E1:E103)</f>
        <v>156.64</v>
      </c>
      <c r="F106" s="80">
        <f t="shared" si="1"/>
        <v>0</v>
      </c>
      <c r="G106" s="80">
        <f t="shared" si="1"/>
        <v>156.59</v>
      </c>
      <c r="H106" s="80">
        <f t="shared" si="1"/>
        <v>8360</v>
      </c>
      <c r="I106" s="80">
        <f t="shared" si="1"/>
        <v>3055.41</v>
      </c>
      <c r="J106" s="80">
        <f t="shared" si="1"/>
        <v>3056.93</v>
      </c>
      <c r="K106" s="80"/>
      <c r="L106" s="80">
        <f>IFERROR(__xludf.DUMMYFUNCTION("SUM(FILTER(L$1:L$103,$K$1:$K$103=""superdense""))"),4200.0)</f>
        <v>4200</v>
      </c>
      <c r="M106" s="80">
        <f>IFERROR(__xludf.DUMMYFUNCTION("SUM(FILTER(M1:M103,$K$1:$K$103=""superdense""))"),4200.0)</f>
        <v>4200</v>
      </c>
      <c r="N106" s="79"/>
      <c r="O106" s="79"/>
      <c r="P106" s="79"/>
      <c r="Q106" s="79"/>
      <c r="R106" s="79"/>
      <c r="S106" s="79"/>
      <c r="T106" s="79"/>
      <c r="U106" s="79"/>
      <c r="V106" s="79"/>
      <c r="W106" s="79"/>
      <c r="X106" s="79"/>
      <c r="Y106" s="79"/>
      <c r="Z106" s="79"/>
    </row>
    <row r="107">
      <c r="A107" s="78" t="s">
        <v>47</v>
      </c>
      <c r="B107" s="79"/>
      <c r="C107" s="79"/>
      <c r="D107" s="79"/>
      <c r="E107" s="80">
        <f>AVERAGEIF(K2:K104,"superdense",E2:E103)</f>
        <v>2.6542</v>
      </c>
      <c r="F107" s="80">
        <f t="shared" ref="F107:J107" si="2">AVERAGEIF($K$2:$K$103,"superdense",F2:F103)</f>
        <v>0</v>
      </c>
      <c r="G107" s="80">
        <f t="shared" si="2"/>
        <v>2.6532</v>
      </c>
      <c r="H107" s="80">
        <f t="shared" si="2"/>
        <v>168</v>
      </c>
      <c r="I107" s="80">
        <f t="shared" si="2"/>
        <v>65.635</v>
      </c>
      <c r="J107" s="80">
        <f t="shared" si="2"/>
        <v>65.669</v>
      </c>
      <c r="K107" s="80"/>
      <c r="L107" s="80">
        <f>AVERAGEIF($K$2:$K$103,"superdense",L2:L103)</f>
        <v>84</v>
      </c>
      <c r="M107" s="80">
        <f>AVERAGEIF($K$2:$K$103,"superdense",M$2:M$103)</f>
        <v>84</v>
      </c>
      <c r="N107" s="79"/>
      <c r="O107" s="79"/>
      <c r="P107" s="79"/>
      <c r="Q107" s="79"/>
      <c r="R107" s="79"/>
      <c r="S107" s="79"/>
      <c r="T107" s="79"/>
      <c r="U107" s="79"/>
      <c r="V107" s="79"/>
      <c r="W107" s="79"/>
      <c r="X107" s="79"/>
      <c r="Y107" s="79"/>
      <c r="Z107" s="79"/>
    </row>
    <row r="108">
      <c r="A108" s="78" t="s">
        <v>48</v>
      </c>
      <c r="B108" s="79"/>
      <c r="C108" s="79"/>
      <c r="D108" s="79"/>
      <c r="E108" s="81">
        <f>IFERROR(__xludf.DUMMYFUNCTION("MAX(FILTER(E1:E103,$K$1:$K$103=""superdense""))"),4.28)</f>
        <v>4.28</v>
      </c>
      <c r="F108" s="81">
        <f>IFERROR(__xludf.DUMMYFUNCTION("MAX(FILTER(F1:F103,$K$1:$K$103=""superdense""))"),0.0)</f>
        <v>0</v>
      </c>
      <c r="G108" s="81">
        <f>IFERROR(__xludf.DUMMYFUNCTION("MAX(FILTER(G1:G103,$K$1:$K$103=""superdense""))"),4.27)</f>
        <v>4.27</v>
      </c>
      <c r="H108" s="81">
        <f>IFERROR(__xludf.DUMMYFUNCTION("MAX(FILTER(H1:H103,$K$1:$K$103=""superdense""))"),168.0)</f>
        <v>168</v>
      </c>
      <c r="I108" s="81">
        <f>IFERROR(__xludf.DUMMYFUNCTION("MAX(FILTER(I1:I103,$K$1:$K$103=""superdense""))"),84.34)</f>
        <v>84.34</v>
      </c>
      <c r="J108" s="81">
        <f>IFERROR(__xludf.DUMMYFUNCTION("MAX(FILTER(J1:J103,$K$1:$K$103=""superdense""))"),84.38)</f>
        <v>84.38</v>
      </c>
      <c r="K108" s="81"/>
      <c r="L108" s="81">
        <f>IFERROR(__xludf.DUMMYFUNCTION("MAX(FILTER(L$1:L$103,$K$1:$K$103=""superdense""))"),84.0)</f>
        <v>84</v>
      </c>
      <c r="M108" s="81">
        <f>IFERROR(__xludf.DUMMYFUNCTION("MAX(FILTER(M$1:M$103,$K$1:$K$103=""superdense""))"),84.0)</f>
        <v>84</v>
      </c>
      <c r="N108" s="79"/>
      <c r="O108" s="79"/>
      <c r="P108" s="79"/>
      <c r="Q108" s="79"/>
      <c r="R108" s="79"/>
      <c r="S108" s="79"/>
      <c r="T108" s="79"/>
      <c r="U108" s="79"/>
      <c r="V108" s="79"/>
      <c r="W108" s="79"/>
      <c r="X108" s="79"/>
      <c r="Y108" s="79"/>
      <c r="Z108" s="79"/>
    </row>
    <row r="109">
      <c r="A109" s="78" t="s">
        <v>49</v>
      </c>
      <c r="B109" s="79"/>
      <c r="C109" s="79"/>
      <c r="D109" s="79"/>
      <c r="E109" s="82">
        <f>IFERROR(__xludf.DUMMYFUNCTION("MIN(FILTER(E1:E103,$K$1:$K$103=""superdense""))"),1.99)</f>
        <v>1.99</v>
      </c>
      <c r="F109" s="82">
        <f>IFERROR(__xludf.DUMMYFUNCTION("MIN(FILTER(F1:F103,$K$1:$K$103=""superdense""))"),0.0)</f>
        <v>0</v>
      </c>
      <c r="G109" s="82">
        <f>IFERROR(__xludf.DUMMYFUNCTION("MIN(FILTER(G1:G103,$K$1:$K$103=""superdense""))"),1.99)</f>
        <v>1.99</v>
      </c>
      <c r="H109" s="82">
        <f>IFERROR(__xludf.DUMMYFUNCTION("MIN(FILTER(H1:H103,$K$1:$K$103=""superdense""))"),168.0)</f>
        <v>168</v>
      </c>
      <c r="I109" s="82">
        <f>IFERROR(__xludf.DUMMYFUNCTION("MIN(FILTER(I1:I103,$K1:$K103=""superdense""))"),39.29)</f>
        <v>39.29</v>
      </c>
      <c r="J109" s="82">
        <f>IFERROR(__xludf.DUMMYFUNCTION("MIN(FILTER(J1:J103,$K1:$K103=""superdense""))"),39.31)</f>
        <v>39.31</v>
      </c>
      <c r="K109" s="82"/>
      <c r="L109" s="82">
        <f>IFERROR(__xludf.DUMMYFUNCTION("MIN(FILTER(L$1:L$103,$K1:$K103=""superdense""))"),84.0)</f>
        <v>84</v>
      </c>
      <c r="M109" s="82">
        <f>IFERROR(__xludf.DUMMYFUNCTION("MIN(FILTER(M$1:M$103,$K1:$K103=""superdense""))"),84.0)</f>
        <v>84</v>
      </c>
      <c r="N109" s="79"/>
      <c r="O109" s="79"/>
      <c r="P109" s="79"/>
      <c r="Q109" s="79"/>
      <c r="R109" s="79"/>
      <c r="S109" s="79"/>
      <c r="T109" s="79"/>
      <c r="U109" s="79"/>
      <c r="V109" s="79"/>
      <c r="W109" s="79"/>
      <c r="X109" s="79"/>
      <c r="Y109" s="79"/>
      <c r="Z109" s="79"/>
    </row>
    <row r="110">
      <c r="A110" s="78" t="s">
        <v>50</v>
      </c>
      <c r="B110" s="79"/>
      <c r="C110" s="79"/>
      <c r="D110" s="79"/>
      <c r="E110" s="83">
        <f>IFERROR(__xludf.DUMMYFUNCTION("MEDIAN(FILTER(E1:E103,$K$1:$K$103=""superdense""))"),2.505)</f>
        <v>2.505</v>
      </c>
      <c r="F110" s="83">
        <f>IFERROR(__xludf.DUMMYFUNCTION("MEDIAN(FILTER(F1:F103,$K$1:$K$103=""superdense""))"),0.0)</f>
        <v>0</v>
      </c>
      <c r="G110" s="83">
        <f>IFERROR(__xludf.DUMMYFUNCTION("MEDIAN(FILTER(G1:G103,$K$1:$K$103=""superdense""))"),2.505)</f>
        <v>2.505</v>
      </c>
      <c r="H110" s="83">
        <f>IFERROR(__xludf.DUMMYFUNCTION("MEDIAN(FILTER(H1:H103,$K$1:$K$103=""superdense""))"),168.0)</f>
        <v>168</v>
      </c>
      <c r="I110" s="83">
        <f>IFERROR(__xludf.DUMMYFUNCTION("MEDIAN(FILTER(I1:I103,$K$1:$K$103=""superdense""))"),67.14)</f>
        <v>67.14</v>
      </c>
      <c r="J110" s="83">
        <f>IFERROR(__xludf.DUMMYFUNCTION("MEDIAN(FILTER(J1:J103,$K$1:$K$103=""superdense""))"),67.175)</f>
        <v>67.175</v>
      </c>
      <c r="K110" s="83"/>
      <c r="L110" s="83">
        <f>IFERROR(__xludf.DUMMYFUNCTION("MEDIAN(FILTER(L$1:L$103,$K$1:$K$103=""superdense""))"),84.0)</f>
        <v>84</v>
      </c>
      <c r="M110" s="83">
        <f>IFERROR(__xludf.DUMMYFUNCTION("MEDIAN(FILTER(M$1:M$103,$K$1:$K$103=""superdense""))"),84.0)</f>
        <v>84</v>
      </c>
      <c r="N110" s="79"/>
      <c r="O110" s="79"/>
      <c r="P110" s="79"/>
      <c r="Q110" s="79"/>
      <c r="R110" s="79"/>
      <c r="S110" s="79"/>
      <c r="T110" s="79"/>
      <c r="U110" s="79"/>
      <c r="V110" s="79"/>
      <c r="W110" s="79"/>
      <c r="X110" s="79"/>
      <c r="Y110" s="79"/>
      <c r="Z110" s="79"/>
    </row>
    <row r="111">
      <c r="A111" s="78" t="s">
        <v>51</v>
      </c>
      <c r="B111" s="79"/>
      <c r="C111" s="79"/>
      <c r="D111" s="79"/>
      <c r="E111" s="83">
        <f>IFERROR(__xludf.DUMMYFUNCTION("STDEV.S(FILTER(E1:E103,$K$1:$K$103=""superdense""))"),0.5537777127169717)</f>
        <v>0.5537777127</v>
      </c>
      <c r="F111" s="83">
        <f>IFERROR(__xludf.DUMMYFUNCTION("STDEV.S(FILTER(F1:F103,$K$1:$K$103=""superdense""))"),0.0)</f>
        <v>0</v>
      </c>
      <c r="G111" s="83">
        <f>IFERROR(__xludf.DUMMYFUNCTION("STDEV.S(FILTER(G1:G103,$K$1:$K$103=""superdense""))"),0.5532038041984091)</f>
        <v>0.5532038042</v>
      </c>
      <c r="H111" s="83">
        <f>IFERROR(__xludf.DUMMYFUNCTION("STDEV.S(FILTER(H1:H103,$K$1:$K$103=""superdense""))"),0.0)</f>
        <v>0</v>
      </c>
      <c r="I111" s="83">
        <f>IFERROR(__xludf.DUMMYFUNCTION("STDEV.S(FILTER(I1:I103,$K$1:$K$103=""superdense""))"),11.658606919616187)</f>
        <v>11.65860692</v>
      </c>
      <c r="J111" s="83">
        <f>IFERROR(__xludf.DUMMYFUNCTION("STDEV.S(FILTER(J1:J103,$K$1:$K$103=""superdense""))"),11.668615721547386)</f>
        <v>11.66861572</v>
      </c>
      <c r="K111" s="83"/>
      <c r="L111" s="83">
        <f>IFERROR(__xludf.DUMMYFUNCTION("STDEV.S(FILTER(L$1:L$103,$K$1:$K$103=""superdense""))"),0.0)</f>
        <v>0</v>
      </c>
      <c r="M111" s="83">
        <f>IFERROR(__xludf.DUMMYFUNCTION("STDEV.S(FILTER(M$1:M$103,$K$1:$K$103=""superdense""))"),0.0)</f>
        <v>0</v>
      </c>
      <c r="N111" s="79"/>
      <c r="O111" s="79"/>
      <c r="P111" s="79"/>
      <c r="Q111" s="79"/>
      <c r="R111" s="79"/>
      <c r="S111" s="79"/>
      <c r="T111" s="79"/>
      <c r="U111" s="79"/>
      <c r="V111" s="79"/>
      <c r="W111" s="79"/>
      <c r="X111" s="79"/>
      <c r="Y111" s="79"/>
      <c r="Z111" s="79"/>
    </row>
    <row r="113">
      <c r="A113" s="77" t="s">
        <v>52</v>
      </c>
    </row>
    <row r="114">
      <c r="A114" s="78" t="s">
        <v>46</v>
      </c>
      <c r="B114" s="79"/>
      <c r="C114" s="79"/>
      <c r="D114" s="79"/>
      <c r="E114" s="80">
        <f t="shared" ref="E114:J114" si="3">SUMIF($K$2:$K$103,"normal",E$1:E103)</f>
        <v>0</v>
      </c>
      <c r="F114" s="80">
        <f t="shared" si="3"/>
        <v>0</v>
      </c>
      <c r="G114" s="80">
        <f t="shared" si="3"/>
        <v>0</v>
      </c>
      <c r="H114" s="80">
        <f t="shared" si="3"/>
        <v>0</v>
      </c>
      <c r="I114" s="80">
        <f t="shared" si="3"/>
        <v>0</v>
      </c>
      <c r="J114" s="80">
        <f t="shared" si="3"/>
        <v>0</v>
      </c>
      <c r="L114" s="80" t="str">
        <f>IFERROR(__xludf.DUMMYFUNCTION("SUM(FILTER(L$1:L$103,$K$1:$K$103=""normal""))"),"#N/A")</f>
        <v>#N/A</v>
      </c>
      <c r="M114" s="80" t="str">
        <f>IFERROR(__xludf.DUMMYFUNCTION("SUM(FILTER(M9:M111,$K$1:$K$103=""normal""))"),"#N/A")</f>
        <v>#N/A</v>
      </c>
    </row>
    <row r="115">
      <c r="A115" s="78" t="s">
        <v>47</v>
      </c>
      <c r="B115" s="79"/>
      <c r="C115" s="79"/>
      <c r="D115" s="79"/>
      <c r="E115" s="80" t="str">
        <f t="shared" ref="E115:J115" si="4">AVERAGEIF($K$1:$K$103,"normal",E$1:E$103)</f>
        <v>#DIV/0!</v>
      </c>
      <c r="F115" s="80" t="str">
        <f t="shared" si="4"/>
        <v>#DIV/0!</v>
      </c>
      <c r="G115" s="80" t="str">
        <f t="shared" si="4"/>
        <v>#DIV/0!</v>
      </c>
      <c r="H115" s="80" t="str">
        <f t="shared" si="4"/>
        <v>#DIV/0!</v>
      </c>
      <c r="I115" s="80" t="str">
        <f t="shared" si="4"/>
        <v>#DIV/0!</v>
      </c>
      <c r="J115" s="80" t="str">
        <f t="shared" si="4"/>
        <v>#DIV/0!</v>
      </c>
      <c r="L115" s="80" t="str">
        <f>AVERAGEIF($K$2:$K$103,"normal",L10:L111)</f>
        <v>#DIV/0!</v>
      </c>
      <c r="M115" s="80" t="str">
        <f>AVERAGEIF($K$2:$K$103,"normal",M$2:M$103)</f>
        <v>#DIV/0!</v>
      </c>
    </row>
    <row r="116">
      <c r="A116" s="78" t="s">
        <v>48</v>
      </c>
      <c r="B116" s="79"/>
      <c r="C116" s="79"/>
      <c r="D116" s="79"/>
      <c r="E116" s="81" t="str">
        <f>IFERROR(__xludf.DUMMYFUNCTION("MAX(FILTER(E$1:E$103,$K$1:$K$103=""normal""))"),"#N/A")</f>
        <v>#N/A</v>
      </c>
      <c r="F116" s="81" t="str">
        <f>IFERROR(__xludf.DUMMYFUNCTION("MAX(FILTER(F$1:F$103,$K$1:$K$103=""normal""))"),"#N/A")</f>
        <v>#N/A</v>
      </c>
      <c r="G116" s="81" t="str">
        <f>IFERROR(__xludf.DUMMYFUNCTION("MAX(FILTER(G$1:G$103,$K$1:$K$103=""normal""))"),"#N/A")</f>
        <v>#N/A</v>
      </c>
      <c r="H116" s="81" t="str">
        <f>IFERROR(__xludf.DUMMYFUNCTION("MAX(FILTER(H$1:H$103,$K$1:$K$103=""normal""))"),"#N/A")</f>
        <v>#N/A</v>
      </c>
      <c r="I116" s="81" t="str">
        <f>IFERROR(__xludf.DUMMYFUNCTION("MAX(FILTER(I$1:I$103,$K$1:$K$103=""normal""))"),"#N/A")</f>
        <v>#N/A</v>
      </c>
      <c r="J116" s="81" t="str">
        <f>IFERROR(__xludf.DUMMYFUNCTION("MAX(FILTER(J$1:J$103,$K$1:$K$103=""normal""))"),"#N/A")</f>
        <v>#N/A</v>
      </c>
      <c r="L116" s="81" t="str">
        <f>IFERROR(__xludf.DUMMYFUNCTION("MAX(FILTER(L$1:L$103,$K$1:$K$103=""normal""))"),"#N/A")</f>
        <v>#N/A</v>
      </c>
      <c r="M116" s="81" t="str">
        <f>IFERROR(__xludf.DUMMYFUNCTION("MAX(FILTER(M$1:M$103,$K$1:$K$103=""normal""))"),"#N/A")</f>
        <v>#N/A</v>
      </c>
    </row>
    <row r="117">
      <c r="A117" s="78" t="s">
        <v>49</v>
      </c>
      <c r="B117" s="79"/>
      <c r="C117" s="79"/>
      <c r="D117" s="79"/>
      <c r="E117" s="82" t="str">
        <f>IFERROR(__xludf.DUMMYFUNCTION("MIN(FILTER(E$1:E$103,$K$1:$K$103=""normal""))"),"#N/A")</f>
        <v>#N/A</v>
      </c>
      <c r="F117" s="82" t="str">
        <f>IFERROR(__xludf.DUMMYFUNCTION("MIN(FILTER(F$1:F$103,$K$1:$K$103=""normal""))"),"#N/A")</f>
        <v>#N/A</v>
      </c>
      <c r="G117" s="82" t="str">
        <f>IFERROR(__xludf.DUMMYFUNCTION("MIN(FILTER(G$1:G$103,$K$1:$K$103=""normal""))"),"#N/A")</f>
        <v>#N/A</v>
      </c>
      <c r="H117" s="82" t="str">
        <f>IFERROR(__xludf.DUMMYFUNCTION("MIN(FILTER(H$1:H$103,$K$1:$K$103=""normal""))"),"#N/A")</f>
        <v>#N/A</v>
      </c>
      <c r="I117" s="82" t="str">
        <f>IFERROR(__xludf.DUMMYFUNCTION("MIN(FILTER(I$1:I$103,$K$1:$K$103=""normal""))"),"#N/A")</f>
        <v>#N/A</v>
      </c>
      <c r="J117" s="82" t="str">
        <f>IFERROR(__xludf.DUMMYFUNCTION("MIN(FILTER(J$1:J$103,$K$1:$K$103=""normal""))"),"#N/A")</f>
        <v>#N/A</v>
      </c>
      <c r="L117" s="82" t="str">
        <f>IFERROR(__xludf.DUMMYFUNCTION("MIN(FILTER(L$1:L$103,$K9:$K111=""normal""))"),"#N/A")</f>
        <v>#N/A</v>
      </c>
      <c r="M117" s="82" t="str">
        <f>IFERROR(__xludf.DUMMYFUNCTION("MIN(FILTER(M$1:M$103,$K9:$K111=""normal""))"),"#N/A")</f>
        <v>#N/A</v>
      </c>
    </row>
    <row r="118">
      <c r="A118" s="78" t="s">
        <v>50</v>
      </c>
      <c r="B118" s="79"/>
      <c r="C118" s="79"/>
      <c r="D118" s="79"/>
      <c r="E118" s="83" t="str">
        <f>IFERROR(__xludf.DUMMYFUNCTION("MEDIAN(FILTER(E$1:E$103,$K$1:$K$103=""normal""))"),"#N/A")</f>
        <v>#N/A</v>
      </c>
      <c r="F118" s="83" t="str">
        <f>IFERROR(__xludf.DUMMYFUNCTION("MEDIAN(FILTER(F$1:F$103,$K$1:$K$103=""normal""))"),"#N/A")</f>
        <v>#N/A</v>
      </c>
      <c r="G118" s="83" t="str">
        <f>IFERROR(__xludf.DUMMYFUNCTION("MEDIAN(FILTER(G$1:G$103,$K$1:$K$103=""normal""))"),"#N/A")</f>
        <v>#N/A</v>
      </c>
      <c r="H118" s="83" t="str">
        <f>IFERROR(__xludf.DUMMYFUNCTION("MEDIAN(FILTER(H$1:H$103,$K$1:$K$103=""normal""))"),"#N/A")</f>
        <v>#N/A</v>
      </c>
      <c r="I118" s="83" t="str">
        <f>IFERROR(__xludf.DUMMYFUNCTION("MEDIAN(FILTER(I$1:I$103,$K$1:$K$103=""normal""))"),"#N/A")</f>
        <v>#N/A</v>
      </c>
      <c r="J118" s="83" t="str">
        <f>IFERROR(__xludf.DUMMYFUNCTION("MEDIAN(FILTER(J$1:J$103,$K$1:$K$103=""normal""))"),"#N/A")</f>
        <v>#N/A</v>
      </c>
      <c r="L118" s="83" t="str">
        <f>IFERROR(__xludf.DUMMYFUNCTION("MEDIAN(FILTER(L$1:L$103,$K$1:$K$103=""normal""))"),"#N/A")</f>
        <v>#N/A</v>
      </c>
      <c r="M118" s="83" t="str">
        <f>IFERROR(__xludf.DUMMYFUNCTION("MEDIAN(FILTER(M$1:M$103,$K$1:$K$103=""normal""))"),"#N/A")</f>
        <v>#N/A</v>
      </c>
    </row>
    <row r="119">
      <c r="A119" s="78" t="s">
        <v>51</v>
      </c>
      <c r="B119" s="79"/>
      <c r="C119" s="79"/>
      <c r="D119" s="79"/>
      <c r="E119" s="83" t="str">
        <f>IFERROR(__xludf.DUMMYFUNCTION("STDEV.S(FILTER(E$1:E$103,$K$1:$K$103=""normal""))"),"#N/A")</f>
        <v>#N/A</v>
      </c>
      <c r="F119" s="83" t="str">
        <f>IFERROR(__xludf.DUMMYFUNCTION("STDEV.S(FILTER(F$1:F$103,$K$1:$K$103=""normal""))"),"#N/A")</f>
        <v>#N/A</v>
      </c>
      <c r="G119" s="83" t="str">
        <f>IFERROR(__xludf.DUMMYFUNCTION("STDEV.S(FILTER(G$1:G$103,$K$1:$K$103=""normal""))"),"#N/A")</f>
        <v>#N/A</v>
      </c>
      <c r="H119" s="83" t="str">
        <f>IFERROR(__xludf.DUMMYFUNCTION("STDEV.S(FILTER(H$1:H$103,$K$1:$K$103=""normal""))"),"#N/A")</f>
        <v>#N/A</v>
      </c>
      <c r="I119" s="83" t="str">
        <f>IFERROR(__xludf.DUMMYFUNCTION("STDEV.S(FILTER(I$1:I$103,$K$1:$K$103=""normal""))"),"#N/A")</f>
        <v>#N/A</v>
      </c>
      <c r="J119" s="83" t="str">
        <f>IFERROR(__xludf.DUMMYFUNCTION("STDEV.S(FILTER(J$1:J$103,$K$1:$K$103=""normal""))"),"#N/A")</f>
        <v>#N/A</v>
      </c>
      <c r="L119" s="83" t="str">
        <f>IFERROR(__xludf.DUMMYFUNCTION("STDEV.S(FILTER(L$1:L$103,$K$1:$K$103=""normal""))"),"#N/A")</f>
        <v>#N/A</v>
      </c>
      <c r="M119" s="83" t="str">
        <f>IFERROR(__xludf.DUMMYFUNCTION("STDEV.S(FILTER(M$1:M$103,$K$1:$K$103=""normal""))"),"#N/A")</f>
        <v>#N/A</v>
      </c>
    </row>
    <row r="130">
      <c r="A130" s="77" t="s">
        <v>53</v>
      </c>
      <c r="B130" s="3">
        <f>SUMIF(K2:K103, "epr",H2:H103)</f>
        <v>8160</v>
      </c>
    </row>
    <row r="131">
      <c r="A131" s="77" t="s">
        <v>54</v>
      </c>
      <c r="B131" s="3">
        <f>SUM(H2:H103)-B130</f>
        <v>8400</v>
      </c>
    </row>
    <row r="132">
      <c r="A132" s="77" t="s">
        <v>55</v>
      </c>
      <c r="B132" s="3">
        <f>SUM(M2:M103)</f>
        <v>4200</v>
      </c>
    </row>
    <row r="133">
      <c r="A133" s="77" t="s">
        <v>56</v>
      </c>
      <c r="B133" s="3">
        <f>B131/B132</f>
        <v>2</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1.21</v>
      </c>
      <c r="D2" s="1">
        <v>1.99</v>
      </c>
      <c r="E2" s="1">
        <v>0.78</v>
      </c>
      <c r="F2" s="1">
        <v>0.0</v>
      </c>
      <c r="G2" s="1">
        <v>0.78</v>
      </c>
      <c r="H2" s="1">
        <v>8.0</v>
      </c>
      <c r="I2" s="1">
        <v>10.31</v>
      </c>
      <c r="J2" s="1">
        <v>10.31</v>
      </c>
      <c r="K2" s="1" t="s">
        <v>43</v>
      </c>
      <c r="L2" s="1">
        <v>-8.0</v>
      </c>
      <c r="M2" s="1">
        <v>0.0</v>
      </c>
    </row>
    <row r="3">
      <c r="A3" s="1" t="s">
        <v>41</v>
      </c>
      <c r="B3" s="1" t="s">
        <v>42</v>
      </c>
      <c r="C3" s="1">
        <v>2.04</v>
      </c>
      <c r="D3" s="1">
        <v>2.73</v>
      </c>
      <c r="E3" s="1">
        <v>0.68</v>
      </c>
      <c r="F3" s="1">
        <v>0.0</v>
      </c>
      <c r="G3" s="1">
        <v>0.68</v>
      </c>
      <c r="H3" s="1">
        <v>8.0</v>
      </c>
      <c r="I3" s="1">
        <v>11.68</v>
      </c>
      <c r="J3" s="1">
        <v>11.68</v>
      </c>
      <c r="K3" s="1" t="s">
        <v>43</v>
      </c>
      <c r="L3" s="1">
        <v>-8.0</v>
      </c>
      <c r="M3" s="1">
        <v>0.0</v>
      </c>
    </row>
    <row r="4">
      <c r="A4" s="1" t="s">
        <v>41</v>
      </c>
      <c r="B4" s="1" t="s">
        <v>42</v>
      </c>
      <c r="C4" s="1">
        <v>2.79</v>
      </c>
      <c r="D4" s="1">
        <v>3.84</v>
      </c>
      <c r="E4" s="1">
        <v>1.05</v>
      </c>
      <c r="F4" s="1">
        <v>0.0</v>
      </c>
      <c r="G4" s="1">
        <v>1.05</v>
      </c>
      <c r="H4" s="1">
        <v>8.0</v>
      </c>
      <c r="I4" s="1">
        <v>7.64</v>
      </c>
      <c r="J4" s="1">
        <v>7.64</v>
      </c>
      <c r="K4" s="1" t="s">
        <v>43</v>
      </c>
      <c r="L4" s="1">
        <v>-8.0</v>
      </c>
      <c r="M4" s="1">
        <v>0.0</v>
      </c>
    </row>
    <row r="5">
      <c r="A5" s="1" t="s">
        <v>41</v>
      </c>
      <c r="B5" s="1" t="s">
        <v>42</v>
      </c>
      <c r="C5" s="1">
        <v>3.88</v>
      </c>
      <c r="D5" s="1">
        <v>4.66</v>
      </c>
      <c r="E5" s="1">
        <v>0.78</v>
      </c>
      <c r="F5" s="1">
        <v>0.0</v>
      </c>
      <c r="G5" s="1">
        <v>0.78</v>
      </c>
      <c r="H5" s="1">
        <v>8.0</v>
      </c>
      <c r="I5" s="1">
        <v>10.26</v>
      </c>
      <c r="J5" s="1">
        <v>10.26</v>
      </c>
      <c r="K5" s="1" t="s">
        <v>43</v>
      </c>
      <c r="L5" s="1">
        <v>-8.0</v>
      </c>
      <c r="M5" s="1">
        <v>0.0</v>
      </c>
    </row>
    <row r="6">
      <c r="A6" s="1" t="s">
        <v>41</v>
      </c>
      <c r="B6" s="1" t="s">
        <v>42</v>
      </c>
      <c r="C6" s="1">
        <v>4.73</v>
      </c>
      <c r="D6" s="1">
        <v>5.11</v>
      </c>
      <c r="E6" s="1">
        <v>0.38</v>
      </c>
      <c r="F6" s="1">
        <v>0.0</v>
      </c>
      <c r="G6" s="1">
        <v>0.38</v>
      </c>
      <c r="H6" s="1">
        <v>8.0</v>
      </c>
      <c r="I6" s="1">
        <v>21.02</v>
      </c>
      <c r="J6" s="1">
        <v>21.02</v>
      </c>
      <c r="K6" s="1" t="s">
        <v>43</v>
      </c>
      <c r="L6" s="1">
        <v>-8.0</v>
      </c>
      <c r="M6" s="1">
        <v>0.0</v>
      </c>
    </row>
    <row r="7">
      <c r="A7" s="1" t="s">
        <v>41</v>
      </c>
      <c r="B7" s="1" t="s">
        <v>42</v>
      </c>
      <c r="C7" s="1">
        <v>5.13</v>
      </c>
      <c r="D7" s="1">
        <v>6.08</v>
      </c>
      <c r="E7" s="1">
        <v>0.95</v>
      </c>
      <c r="F7" s="1">
        <v>0.0</v>
      </c>
      <c r="G7" s="1">
        <v>0.95</v>
      </c>
      <c r="H7" s="1">
        <v>8.0</v>
      </c>
      <c r="I7" s="1">
        <v>8.45</v>
      </c>
      <c r="J7" s="1">
        <v>8.45</v>
      </c>
      <c r="K7" s="1" t="s">
        <v>43</v>
      </c>
      <c r="L7" s="1">
        <v>-8.0</v>
      </c>
      <c r="M7" s="1">
        <v>0.0</v>
      </c>
    </row>
    <row r="8">
      <c r="A8" s="1" t="s">
        <v>41</v>
      </c>
      <c r="B8" s="1" t="s">
        <v>42</v>
      </c>
      <c r="C8" s="1">
        <v>6.19</v>
      </c>
      <c r="D8" s="1">
        <v>6.8</v>
      </c>
      <c r="E8" s="1">
        <v>0.62</v>
      </c>
      <c r="F8" s="1">
        <v>0.0</v>
      </c>
      <c r="G8" s="1">
        <v>0.62</v>
      </c>
      <c r="H8" s="1">
        <v>8.0</v>
      </c>
      <c r="I8" s="1">
        <v>12.92</v>
      </c>
      <c r="J8" s="1">
        <v>12.92</v>
      </c>
      <c r="K8" s="1" t="s">
        <v>43</v>
      </c>
      <c r="L8" s="1">
        <v>-8.0</v>
      </c>
      <c r="M8" s="1">
        <v>0.0</v>
      </c>
    </row>
    <row r="9">
      <c r="A9" s="1" t="s">
        <v>41</v>
      </c>
      <c r="B9" s="1" t="s">
        <v>42</v>
      </c>
      <c r="C9" s="1">
        <v>6.9</v>
      </c>
      <c r="D9" s="1">
        <v>7.59</v>
      </c>
      <c r="E9" s="1">
        <v>0.69</v>
      </c>
      <c r="F9" s="1">
        <v>0.0</v>
      </c>
      <c r="G9" s="1">
        <v>0.69</v>
      </c>
      <c r="H9" s="1">
        <v>8.0</v>
      </c>
      <c r="I9" s="1">
        <v>11.54</v>
      </c>
      <c r="J9" s="1">
        <v>11.54</v>
      </c>
      <c r="K9" s="1" t="s">
        <v>43</v>
      </c>
      <c r="L9" s="1">
        <v>-8.0</v>
      </c>
      <c r="M9" s="1">
        <v>0.0</v>
      </c>
    </row>
    <row r="10">
      <c r="A10" s="1" t="s">
        <v>41</v>
      </c>
      <c r="B10" s="1" t="s">
        <v>42</v>
      </c>
      <c r="C10" s="1">
        <v>7.7</v>
      </c>
      <c r="D10" s="1">
        <v>7.94</v>
      </c>
      <c r="E10" s="1">
        <v>0.24</v>
      </c>
      <c r="F10" s="1">
        <v>0.0</v>
      </c>
      <c r="G10" s="1">
        <v>0.24</v>
      </c>
      <c r="H10" s="1">
        <v>8.0</v>
      </c>
      <c r="I10" s="1">
        <v>33.19</v>
      </c>
      <c r="J10" s="1">
        <v>33.19</v>
      </c>
      <c r="K10" s="1" t="s">
        <v>43</v>
      </c>
      <c r="L10" s="1">
        <v>-8.0</v>
      </c>
      <c r="M10" s="1">
        <v>0.0</v>
      </c>
    </row>
    <row r="11">
      <c r="A11" s="1" t="s">
        <v>41</v>
      </c>
      <c r="B11" s="1" t="s">
        <v>42</v>
      </c>
      <c r="C11" s="1">
        <v>8.09</v>
      </c>
      <c r="D11" s="1">
        <v>8.64</v>
      </c>
      <c r="E11" s="1">
        <v>0.56</v>
      </c>
      <c r="F11" s="1">
        <v>0.0</v>
      </c>
      <c r="G11" s="1">
        <v>0.56</v>
      </c>
      <c r="H11" s="1">
        <v>8.0</v>
      </c>
      <c r="I11" s="1">
        <v>14.38</v>
      </c>
      <c r="J11" s="1">
        <v>14.38</v>
      </c>
      <c r="K11" s="1" t="s">
        <v>43</v>
      </c>
      <c r="L11" s="1">
        <v>-8.0</v>
      </c>
      <c r="M11" s="1">
        <v>0.0</v>
      </c>
    </row>
    <row r="12">
      <c r="A12" s="1" t="s">
        <v>41</v>
      </c>
      <c r="B12" s="1" t="s">
        <v>42</v>
      </c>
      <c r="C12" s="1">
        <v>8.75</v>
      </c>
      <c r="D12" s="1">
        <v>12.21</v>
      </c>
      <c r="E12" s="1">
        <v>3.46</v>
      </c>
      <c r="F12" s="1">
        <v>0.0</v>
      </c>
      <c r="G12" s="1">
        <v>3.46</v>
      </c>
      <c r="H12" s="1">
        <v>168.0</v>
      </c>
      <c r="I12" s="1">
        <v>48.51</v>
      </c>
      <c r="J12" s="1">
        <v>48.52</v>
      </c>
      <c r="K12" s="1" t="s">
        <v>57</v>
      </c>
      <c r="L12" s="1">
        <v>80.0</v>
      </c>
      <c r="M12" s="1">
        <v>88.0</v>
      </c>
    </row>
    <row r="13">
      <c r="A13" s="1" t="s">
        <v>41</v>
      </c>
      <c r="B13" s="1" t="s">
        <v>42</v>
      </c>
      <c r="C13" s="1">
        <v>12.96</v>
      </c>
      <c r="D13" s="1">
        <v>17.45</v>
      </c>
      <c r="E13" s="1">
        <v>4.49</v>
      </c>
      <c r="F13" s="1">
        <v>0.0</v>
      </c>
      <c r="G13" s="1">
        <v>4.49</v>
      </c>
      <c r="H13" s="1">
        <v>168.0</v>
      </c>
      <c r="I13" s="1">
        <v>37.4</v>
      </c>
      <c r="J13" s="1">
        <v>37.41</v>
      </c>
      <c r="K13" s="1" t="s">
        <v>59</v>
      </c>
      <c r="L13" s="1">
        <v>0.0</v>
      </c>
      <c r="M13" s="1">
        <v>168.0</v>
      </c>
    </row>
    <row r="14">
      <c r="A14" s="1" t="s">
        <v>41</v>
      </c>
      <c r="B14" s="1" t="s">
        <v>42</v>
      </c>
      <c r="C14" s="1">
        <v>17.6</v>
      </c>
      <c r="D14" s="1">
        <v>22.32</v>
      </c>
      <c r="E14" s="1">
        <v>4.72</v>
      </c>
      <c r="F14" s="1">
        <v>0.0</v>
      </c>
      <c r="G14" s="1">
        <v>4.72</v>
      </c>
      <c r="H14" s="1">
        <v>168.0</v>
      </c>
      <c r="I14" s="1">
        <v>35.6</v>
      </c>
      <c r="J14" s="1">
        <v>35.61</v>
      </c>
      <c r="K14" s="1" t="s">
        <v>59</v>
      </c>
      <c r="L14" s="1">
        <v>0.0</v>
      </c>
      <c r="M14" s="1">
        <v>168.0</v>
      </c>
    </row>
    <row r="15">
      <c r="A15" s="1" t="s">
        <v>41</v>
      </c>
      <c r="B15" s="1" t="s">
        <v>42</v>
      </c>
      <c r="C15" s="1">
        <v>22.65</v>
      </c>
      <c r="D15" s="1">
        <v>27.15</v>
      </c>
      <c r="E15" s="1">
        <v>4.5</v>
      </c>
      <c r="F15" s="1">
        <v>0.0</v>
      </c>
      <c r="G15" s="1">
        <v>4.5</v>
      </c>
      <c r="H15" s="1">
        <v>168.0</v>
      </c>
      <c r="I15" s="1">
        <v>37.31</v>
      </c>
      <c r="J15" s="1">
        <v>37.33</v>
      </c>
      <c r="K15" s="1" t="s">
        <v>59</v>
      </c>
      <c r="L15" s="1">
        <v>0.0</v>
      </c>
      <c r="M15" s="1">
        <v>168.0</v>
      </c>
    </row>
    <row r="16">
      <c r="A16" s="1" t="s">
        <v>41</v>
      </c>
      <c r="B16" s="1" t="s">
        <v>42</v>
      </c>
      <c r="C16" s="1">
        <v>27.66</v>
      </c>
      <c r="D16" s="1">
        <v>32.7</v>
      </c>
      <c r="E16" s="1">
        <v>5.05</v>
      </c>
      <c r="F16" s="1">
        <v>0.0</v>
      </c>
      <c r="G16" s="1">
        <v>5.05</v>
      </c>
      <c r="H16" s="1">
        <v>168.0</v>
      </c>
      <c r="I16" s="1">
        <v>33.28</v>
      </c>
      <c r="J16" s="1">
        <v>33.29</v>
      </c>
      <c r="K16" s="1" t="s">
        <v>59</v>
      </c>
      <c r="L16" s="1">
        <v>0.0</v>
      </c>
      <c r="M16" s="1">
        <v>168.0</v>
      </c>
    </row>
    <row r="17">
      <c r="A17" s="1" t="s">
        <v>41</v>
      </c>
      <c r="B17" s="1" t="s">
        <v>42</v>
      </c>
      <c r="C17" s="1">
        <v>32.95</v>
      </c>
      <c r="D17" s="1">
        <v>37.66</v>
      </c>
      <c r="E17" s="1">
        <v>4.71</v>
      </c>
      <c r="F17" s="1">
        <v>0.0</v>
      </c>
      <c r="G17" s="1">
        <v>4.71</v>
      </c>
      <c r="H17" s="1">
        <v>168.0</v>
      </c>
      <c r="I17" s="1">
        <v>35.68</v>
      </c>
      <c r="J17" s="1">
        <v>35.69</v>
      </c>
      <c r="K17" s="1" t="s">
        <v>59</v>
      </c>
      <c r="L17" s="1">
        <v>0.0</v>
      </c>
      <c r="M17" s="1">
        <v>168.0</v>
      </c>
    </row>
    <row r="18">
      <c r="A18" s="1" t="s">
        <v>41</v>
      </c>
      <c r="B18" s="1" t="s">
        <v>42</v>
      </c>
      <c r="C18" s="1">
        <v>37.95</v>
      </c>
      <c r="D18" s="1">
        <v>43.4</v>
      </c>
      <c r="E18" s="1">
        <v>5.45</v>
      </c>
      <c r="F18" s="1">
        <v>0.0</v>
      </c>
      <c r="G18" s="1">
        <v>5.45</v>
      </c>
      <c r="H18" s="1">
        <v>168.0</v>
      </c>
      <c r="I18" s="1">
        <v>30.81</v>
      </c>
      <c r="J18" s="1">
        <v>30.82</v>
      </c>
      <c r="K18" s="1" t="s">
        <v>59</v>
      </c>
      <c r="L18" s="1">
        <v>0.0</v>
      </c>
      <c r="M18" s="1">
        <v>168.0</v>
      </c>
    </row>
    <row r="19">
      <c r="A19" s="1" t="s">
        <v>41</v>
      </c>
      <c r="B19" s="1" t="s">
        <v>42</v>
      </c>
      <c r="C19" s="1">
        <v>43.55</v>
      </c>
      <c r="D19" s="1">
        <v>48.62</v>
      </c>
      <c r="E19" s="1">
        <v>5.07</v>
      </c>
      <c r="F19" s="1">
        <v>0.0</v>
      </c>
      <c r="G19" s="1">
        <v>5.07</v>
      </c>
      <c r="H19" s="1">
        <v>168.0</v>
      </c>
      <c r="I19" s="1">
        <v>33.13</v>
      </c>
      <c r="J19" s="1">
        <v>33.15</v>
      </c>
      <c r="K19" s="1" t="s">
        <v>59</v>
      </c>
      <c r="L19" s="1">
        <v>0.0</v>
      </c>
      <c r="M19" s="1">
        <v>168.0</v>
      </c>
    </row>
    <row r="20">
      <c r="A20" s="1" t="s">
        <v>41</v>
      </c>
      <c r="B20" s="1" t="s">
        <v>42</v>
      </c>
      <c r="C20" s="1">
        <v>48.73</v>
      </c>
      <c r="D20" s="1">
        <v>53.4</v>
      </c>
      <c r="E20" s="1">
        <v>4.66</v>
      </c>
      <c r="F20" s="1">
        <v>0.0</v>
      </c>
      <c r="G20" s="1">
        <v>4.66</v>
      </c>
      <c r="H20" s="1">
        <v>168.0</v>
      </c>
      <c r="I20" s="1">
        <v>36.04</v>
      </c>
      <c r="J20" s="1">
        <v>36.05</v>
      </c>
      <c r="K20" s="1" t="s">
        <v>59</v>
      </c>
      <c r="L20" s="1">
        <v>0.0</v>
      </c>
      <c r="M20" s="1">
        <v>168.0</v>
      </c>
    </row>
    <row r="21">
      <c r="A21" s="1" t="s">
        <v>41</v>
      </c>
      <c r="B21" s="1" t="s">
        <v>42</v>
      </c>
      <c r="C21" s="1">
        <v>53.6</v>
      </c>
      <c r="D21" s="1">
        <v>59.46</v>
      </c>
      <c r="E21" s="1">
        <v>5.86</v>
      </c>
      <c r="F21" s="1">
        <v>0.0</v>
      </c>
      <c r="G21" s="1">
        <v>5.86</v>
      </c>
      <c r="H21" s="1">
        <v>168.0</v>
      </c>
      <c r="I21" s="1">
        <v>28.68</v>
      </c>
      <c r="J21" s="1">
        <v>28.69</v>
      </c>
      <c r="K21" s="1" t="s">
        <v>59</v>
      </c>
      <c r="L21" s="1">
        <v>0.0</v>
      </c>
      <c r="M21" s="1">
        <v>168.0</v>
      </c>
    </row>
    <row r="22">
      <c r="A22" s="1" t="s">
        <v>41</v>
      </c>
      <c r="B22" s="1" t="s">
        <v>42</v>
      </c>
      <c r="C22" s="1">
        <v>59.59</v>
      </c>
      <c r="D22" s="1">
        <v>60.12</v>
      </c>
      <c r="E22" s="1">
        <v>0.53</v>
      </c>
      <c r="F22" s="1">
        <v>0.0</v>
      </c>
      <c r="G22" s="1">
        <v>0.53</v>
      </c>
      <c r="H22" s="1">
        <v>8.0</v>
      </c>
      <c r="I22" s="1">
        <v>15.23</v>
      </c>
      <c r="J22" s="1">
        <v>15.23</v>
      </c>
      <c r="K22" s="1" t="s">
        <v>43</v>
      </c>
      <c r="L22" s="1">
        <v>-8.0</v>
      </c>
      <c r="M22" s="1">
        <v>0.0</v>
      </c>
    </row>
    <row r="23">
      <c r="A23" s="1" t="s">
        <v>41</v>
      </c>
      <c r="B23" s="1" t="s">
        <v>42</v>
      </c>
      <c r="C23" s="1">
        <v>60.15</v>
      </c>
      <c r="D23" s="1">
        <v>61.64</v>
      </c>
      <c r="E23" s="1">
        <v>1.48</v>
      </c>
      <c r="F23" s="1">
        <v>0.0</v>
      </c>
      <c r="G23" s="1">
        <v>1.48</v>
      </c>
      <c r="H23" s="1">
        <v>8.0</v>
      </c>
      <c r="I23" s="1">
        <v>5.39</v>
      </c>
      <c r="J23" s="1">
        <v>5.39</v>
      </c>
      <c r="K23" s="1" t="s">
        <v>43</v>
      </c>
      <c r="L23" s="1">
        <v>-8.0</v>
      </c>
      <c r="M23" s="1">
        <v>0.0</v>
      </c>
    </row>
    <row r="24">
      <c r="A24" s="1" t="s">
        <v>41</v>
      </c>
      <c r="B24" s="1" t="s">
        <v>42</v>
      </c>
      <c r="C24" s="1">
        <v>61.68</v>
      </c>
      <c r="D24" s="1">
        <v>62.23</v>
      </c>
      <c r="E24" s="1">
        <v>0.56</v>
      </c>
      <c r="F24" s="1">
        <v>0.0</v>
      </c>
      <c r="G24" s="1">
        <v>0.56</v>
      </c>
      <c r="H24" s="1">
        <v>8.0</v>
      </c>
      <c r="I24" s="1">
        <v>14.34</v>
      </c>
      <c r="J24" s="1">
        <v>14.34</v>
      </c>
      <c r="K24" s="1" t="s">
        <v>43</v>
      </c>
      <c r="L24" s="1">
        <v>-8.0</v>
      </c>
      <c r="M24" s="1">
        <v>0.0</v>
      </c>
    </row>
    <row r="25">
      <c r="A25" s="1" t="s">
        <v>41</v>
      </c>
      <c r="B25" s="1" t="s">
        <v>42</v>
      </c>
      <c r="C25" s="1">
        <v>62.32</v>
      </c>
      <c r="D25" s="1">
        <v>62.88</v>
      </c>
      <c r="E25" s="1">
        <v>0.57</v>
      </c>
      <c r="F25" s="1">
        <v>0.0</v>
      </c>
      <c r="G25" s="1">
        <v>0.57</v>
      </c>
      <c r="H25" s="1">
        <v>8.0</v>
      </c>
      <c r="I25" s="1">
        <v>14.1</v>
      </c>
      <c r="J25" s="1">
        <v>14.1</v>
      </c>
      <c r="K25" s="1" t="s">
        <v>43</v>
      </c>
      <c r="L25" s="1">
        <v>-8.0</v>
      </c>
      <c r="M25" s="1">
        <v>0.0</v>
      </c>
    </row>
    <row r="26">
      <c r="A26" s="1" t="s">
        <v>41</v>
      </c>
      <c r="B26" s="1" t="s">
        <v>42</v>
      </c>
      <c r="C26" s="1">
        <v>62.95</v>
      </c>
      <c r="D26" s="1">
        <v>63.23</v>
      </c>
      <c r="E26" s="1">
        <v>0.28</v>
      </c>
      <c r="F26" s="1">
        <v>0.0</v>
      </c>
      <c r="G26" s="1">
        <v>0.28</v>
      </c>
      <c r="H26" s="1">
        <v>8.0</v>
      </c>
      <c r="I26" s="1">
        <v>28.57</v>
      </c>
      <c r="J26" s="1">
        <v>28.57</v>
      </c>
      <c r="K26" s="1" t="s">
        <v>43</v>
      </c>
      <c r="L26" s="1">
        <v>-8.0</v>
      </c>
      <c r="M26" s="1">
        <v>0.0</v>
      </c>
    </row>
    <row r="27">
      <c r="A27" s="1" t="s">
        <v>41</v>
      </c>
      <c r="B27" s="1" t="s">
        <v>42</v>
      </c>
      <c r="C27" s="1">
        <v>63.24</v>
      </c>
      <c r="D27" s="1">
        <v>63.61</v>
      </c>
      <c r="E27" s="1">
        <v>0.37</v>
      </c>
      <c r="F27" s="1">
        <v>0.0</v>
      </c>
      <c r="G27" s="1">
        <v>0.37</v>
      </c>
      <c r="H27" s="1">
        <v>8.0</v>
      </c>
      <c r="I27" s="1">
        <v>21.46</v>
      </c>
      <c r="J27" s="1">
        <v>21.46</v>
      </c>
      <c r="K27" s="1" t="s">
        <v>43</v>
      </c>
      <c r="L27" s="1">
        <v>-8.0</v>
      </c>
      <c r="M27" s="1">
        <v>0.0</v>
      </c>
    </row>
    <row r="28">
      <c r="A28" s="1" t="s">
        <v>41</v>
      </c>
      <c r="B28" s="1" t="s">
        <v>42</v>
      </c>
      <c r="C28" s="1">
        <v>63.66</v>
      </c>
      <c r="D28" s="1">
        <v>64.07</v>
      </c>
      <c r="E28" s="1">
        <v>0.41</v>
      </c>
      <c r="F28" s="1">
        <v>0.0</v>
      </c>
      <c r="G28" s="1">
        <v>0.41</v>
      </c>
      <c r="H28" s="1">
        <v>8.0</v>
      </c>
      <c r="I28" s="1">
        <v>19.49</v>
      </c>
      <c r="J28" s="1">
        <v>19.49</v>
      </c>
      <c r="K28" s="1" t="s">
        <v>43</v>
      </c>
      <c r="L28" s="1">
        <v>-8.0</v>
      </c>
      <c r="M28" s="1">
        <v>0.0</v>
      </c>
    </row>
    <row r="29">
      <c r="A29" s="1" t="s">
        <v>41</v>
      </c>
      <c r="B29" s="1" t="s">
        <v>42</v>
      </c>
      <c r="C29" s="1">
        <v>64.12</v>
      </c>
      <c r="D29" s="1">
        <v>65.04</v>
      </c>
      <c r="E29" s="1">
        <v>0.92</v>
      </c>
      <c r="F29" s="1">
        <v>0.0</v>
      </c>
      <c r="G29" s="1">
        <v>0.92</v>
      </c>
      <c r="H29" s="1">
        <v>8.0</v>
      </c>
      <c r="I29" s="1">
        <v>8.72</v>
      </c>
      <c r="J29" s="1">
        <v>8.72</v>
      </c>
      <c r="K29" s="1" t="s">
        <v>43</v>
      </c>
      <c r="L29" s="1">
        <v>-8.0</v>
      </c>
      <c r="M29" s="1">
        <v>0.0</v>
      </c>
    </row>
    <row r="30">
      <c r="A30" s="1" t="s">
        <v>41</v>
      </c>
      <c r="B30" s="1" t="s">
        <v>42</v>
      </c>
      <c r="C30" s="1">
        <v>65.07</v>
      </c>
      <c r="D30" s="1">
        <v>65.57</v>
      </c>
      <c r="E30" s="1">
        <v>0.49</v>
      </c>
      <c r="F30" s="1">
        <v>0.0</v>
      </c>
      <c r="G30" s="1">
        <v>0.49</v>
      </c>
      <c r="H30" s="1">
        <v>8.0</v>
      </c>
      <c r="I30" s="1">
        <v>16.25</v>
      </c>
      <c r="J30" s="1">
        <v>16.25</v>
      </c>
      <c r="K30" s="1" t="s">
        <v>43</v>
      </c>
      <c r="L30" s="1">
        <v>-8.0</v>
      </c>
      <c r="M30" s="1">
        <v>0.0</v>
      </c>
    </row>
    <row r="31">
      <c r="A31" s="1" t="s">
        <v>41</v>
      </c>
      <c r="B31" s="1" t="s">
        <v>42</v>
      </c>
      <c r="C31" s="1">
        <v>65.58</v>
      </c>
      <c r="D31" s="1">
        <v>66.15</v>
      </c>
      <c r="E31" s="1">
        <v>0.57</v>
      </c>
      <c r="F31" s="1">
        <v>0.0</v>
      </c>
      <c r="G31" s="1">
        <v>0.57</v>
      </c>
      <c r="H31" s="1">
        <v>8.0</v>
      </c>
      <c r="I31" s="1">
        <v>14.12</v>
      </c>
      <c r="J31" s="1">
        <v>14.12</v>
      </c>
      <c r="K31" s="1" t="s">
        <v>43</v>
      </c>
      <c r="L31" s="1">
        <v>-8.0</v>
      </c>
      <c r="M31" s="1">
        <v>0.0</v>
      </c>
    </row>
    <row r="32">
      <c r="A32" s="1" t="s">
        <v>41</v>
      </c>
      <c r="B32" s="1" t="s">
        <v>42</v>
      </c>
      <c r="C32" s="1">
        <v>66.2</v>
      </c>
      <c r="D32" s="1">
        <v>69.54</v>
      </c>
      <c r="E32" s="1">
        <v>3.34</v>
      </c>
      <c r="F32" s="1">
        <v>0.0</v>
      </c>
      <c r="G32" s="1">
        <v>3.34</v>
      </c>
      <c r="H32" s="1">
        <v>168.0</v>
      </c>
      <c r="I32" s="1">
        <v>50.3</v>
      </c>
      <c r="J32" s="1">
        <v>50.32</v>
      </c>
      <c r="K32" s="1" t="s">
        <v>57</v>
      </c>
      <c r="L32" s="1">
        <v>80.0</v>
      </c>
      <c r="M32" s="1">
        <v>88.0</v>
      </c>
    </row>
    <row r="33">
      <c r="A33" s="1" t="s">
        <v>41</v>
      </c>
      <c r="B33" s="1" t="s">
        <v>42</v>
      </c>
      <c r="C33" s="1">
        <v>69.81</v>
      </c>
      <c r="D33" s="1">
        <v>74.66</v>
      </c>
      <c r="E33" s="1">
        <v>4.85</v>
      </c>
      <c r="F33" s="1">
        <v>0.0</v>
      </c>
      <c r="G33" s="1">
        <v>4.84</v>
      </c>
      <c r="H33" s="1">
        <v>168.0</v>
      </c>
      <c r="I33" s="1">
        <v>34.66</v>
      </c>
      <c r="J33" s="1">
        <v>34.68</v>
      </c>
      <c r="K33" s="1" t="s">
        <v>59</v>
      </c>
      <c r="L33" s="1">
        <v>0.0</v>
      </c>
      <c r="M33" s="1">
        <v>168.0</v>
      </c>
    </row>
    <row r="34">
      <c r="A34" s="1" t="s">
        <v>41</v>
      </c>
      <c r="B34" s="1" t="s">
        <v>42</v>
      </c>
      <c r="C34" s="1">
        <v>74.88</v>
      </c>
      <c r="D34" s="1">
        <v>79.32</v>
      </c>
      <c r="E34" s="1">
        <v>4.43</v>
      </c>
      <c r="F34" s="1">
        <v>0.0</v>
      </c>
      <c r="G34" s="1">
        <v>4.43</v>
      </c>
      <c r="H34" s="1">
        <v>168.0</v>
      </c>
      <c r="I34" s="1">
        <v>37.91</v>
      </c>
      <c r="J34" s="1">
        <v>37.93</v>
      </c>
      <c r="K34" s="1" t="s">
        <v>59</v>
      </c>
      <c r="L34" s="1">
        <v>0.0</v>
      </c>
      <c r="M34" s="1">
        <v>168.0</v>
      </c>
    </row>
    <row r="35">
      <c r="A35" s="1" t="s">
        <v>41</v>
      </c>
      <c r="B35" s="1" t="s">
        <v>42</v>
      </c>
      <c r="C35" s="1">
        <v>79.63</v>
      </c>
      <c r="D35" s="1">
        <v>84.21</v>
      </c>
      <c r="E35" s="1">
        <v>4.57</v>
      </c>
      <c r="F35" s="1">
        <v>0.0</v>
      </c>
      <c r="G35" s="1">
        <v>4.57</v>
      </c>
      <c r="H35" s="1">
        <v>168.0</v>
      </c>
      <c r="I35" s="1">
        <v>36.73</v>
      </c>
      <c r="J35" s="1">
        <v>36.75</v>
      </c>
      <c r="K35" s="1" t="s">
        <v>59</v>
      </c>
      <c r="L35" s="1">
        <v>0.0</v>
      </c>
      <c r="M35" s="1">
        <v>168.0</v>
      </c>
    </row>
    <row r="36">
      <c r="A36" s="1" t="s">
        <v>41</v>
      </c>
      <c r="B36" s="1" t="s">
        <v>42</v>
      </c>
      <c r="C36" s="1">
        <v>84.62</v>
      </c>
      <c r="D36" s="1">
        <v>90.79</v>
      </c>
      <c r="E36" s="1">
        <v>6.17</v>
      </c>
      <c r="F36" s="1">
        <v>0.0</v>
      </c>
      <c r="G36" s="1">
        <v>6.16</v>
      </c>
      <c r="H36" s="1">
        <v>168.0</v>
      </c>
      <c r="I36" s="1">
        <v>27.25</v>
      </c>
      <c r="J36" s="1">
        <v>27.26</v>
      </c>
      <c r="K36" s="1" t="s">
        <v>59</v>
      </c>
      <c r="L36" s="1">
        <v>0.0</v>
      </c>
      <c r="M36" s="1">
        <v>168.0</v>
      </c>
    </row>
    <row r="37">
      <c r="A37" s="1" t="s">
        <v>41</v>
      </c>
      <c r="B37" s="1" t="s">
        <v>42</v>
      </c>
      <c r="C37" s="1">
        <v>91.0</v>
      </c>
      <c r="D37" s="1">
        <v>96.73</v>
      </c>
      <c r="E37" s="1">
        <v>5.73</v>
      </c>
      <c r="F37" s="1">
        <v>0.0</v>
      </c>
      <c r="G37" s="1">
        <v>5.73</v>
      </c>
      <c r="H37" s="1">
        <v>168.0</v>
      </c>
      <c r="I37" s="1">
        <v>29.32</v>
      </c>
      <c r="J37" s="1">
        <v>29.33</v>
      </c>
      <c r="K37" s="1" t="s">
        <v>59</v>
      </c>
      <c r="L37" s="1">
        <v>0.0</v>
      </c>
      <c r="M37" s="1">
        <v>168.0</v>
      </c>
    </row>
    <row r="38">
      <c r="A38" s="1" t="s">
        <v>41</v>
      </c>
      <c r="B38" s="1" t="s">
        <v>42</v>
      </c>
      <c r="C38" s="1">
        <v>97.04</v>
      </c>
      <c r="D38" s="1">
        <v>102.23</v>
      </c>
      <c r="E38" s="1">
        <v>5.19</v>
      </c>
      <c r="F38" s="1">
        <v>0.0</v>
      </c>
      <c r="G38" s="1">
        <v>5.19</v>
      </c>
      <c r="H38" s="1">
        <v>168.0</v>
      </c>
      <c r="I38" s="1">
        <v>32.38</v>
      </c>
      <c r="J38" s="1">
        <v>32.39</v>
      </c>
      <c r="K38" s="1" t="s">
        <v>59</v>
      </c>
      <c r="L38" s="1">
        <v>0.0</v>
      </c>
      <c r="M38" s="1">
        <v>168.0</v>
      </c>
    </row>
    <row r="39">
      <c r="A39" s="1" t="s">
        <v>41</v>
      </c>
      <c r="B39" s="1" t="s">
        <v>42</v>
      </c>
      <c r="C39" s="1">
        <v>102.4</v>
      </c>
      <c r="D39" s="1">
        <v>107.95</v>
      </c>
      <c r="E39" s="1">
        <v>5.56</v>
      </c>
      <c r="F39" s="1">
        <v>0.0</v>
      </c>
      <c r="G39" s="1">
        <v>5.55</v>
      </c>
      <c r="H39" s="1">
        <v>168.0</v>
      </c>
      <c r="I39" s="1">
        <v>30.24</v>
      </c>
      <c r="J39" s="1">
        <v>30.25</v>
      </c>
      <c r="K39" s="1" t="s">
        <v>59</v>
      </c>
      <c r="L39" s="1">
        <v>0.0</v>
      </c>
      <c r="M39" s="1">
        <v>168.0</v>
      </c>
    </row>
    <row r="40">
      <c r="A40" s="1" t="s">
        <v>41</v>
      </c>
      <c r="B40" s="1" t="s">
        <v>42</v>
      </c>
      <c r="C40" s="1">
        <v>108.08</v>
      </c>
      <c r="D40" s="1">
        <v>114.71</v>
      </c>
      <c r="E40" s="1">
        <v>6.63</v>
      </c>
      <c r="F40" s="1">
        <v>0.0</v>
      </c>
      <c r="G40" s="1">
        <v>6.63</v>
      </c>
      <c r="H40" s="1">
        <v>168.0</v>
      </c>
      <c r="I40" s="1">
        <v>25.34</v>
      </c>
      <c r="J40" s="1">
        <v>25.35</v>
      </c>
      <c r="K40" s="1" t="s">
        <v>59</v>
      </c>
      <c r="L40" s="1">
        <v>0.0</v>
      </c>
      <c r="M40" s="1">
        <v>168.0</v>
      </c>
    </row>
    <row r="41">
      <c r="A41" s="1" t="s">
        <v>41</v>
      </c>
      <c r="B41" s="1" t="s">
        <v>42</v>
      </c>
      <c r="C41" s="1">
        <v>114.96</v>
      </c>
      <c r="D41" s="1">
        <v>119.64</v>
      </c>
      <c r="E41" s="1">
        <v>4.68</v>
      </c>
      <c r="F41" s="1">
        <v>0.0</v>
      </c>
      <c r="G41" s="1">
        <v>4.68</v>
      </c>
      <c r="H41" s="1">
        <v>168.0</v>
      </c>
      <c r="I41" s="1">
        <v>35.88</v>
      </c>
      <c r="J41" s="1">
        <v>35.9</v>
      </c>
      <c r="K41" s="1" t="s">
        <v>59</v>
      </c>
      <c r="L41" s="1">
        <v>0.0</v>
      </c>
      <c r="M41" s="1">
        <v>168.0</v>
      </c>
    </row>
    <row r="42">
      <c r="A42" s="1" t="s">
        <v>41</v>
      </c>
      <c r="B42" s="1" t="s">
        <v>42</v>
      </c>
      <c r="C42" s="1">
        <v>120.09</v>
      </c>
      <c r="D42" s="1">
        <v>121.11</v>
      </c>
      <c r="E42" s="1">
        <v>1.02</v>
      </c>
      <c r="F42" s="1">
        <v>0.0</v>
      </c>
      <c r="G42" s="1">
        <v>1.02</v>
      </c>
      <c r="H42" s="1">
        <v>8.0</v>
      </c>
      <c r="I42" s="1">
        <v>7.81</v>
      </c>
      <c r="J42" s="1">
        <v>7.81</v>
      </c>
      <c r="K42" s="1" t="s">
        <v>43</v>
      </c>
      <c r="L42" s="1">
        <v>-8.0</v>
      </c>
      <c r="M42" s="1">
        <v>0.0</v>
      </c>
    </row>
    <row r="43">
      <c r="A43" s="1" t="s">
        <v>41</v>
      </c>
      <c r="B43" s="1" t="s">
        <v>42</v>
      </c>
      <c r="C43" s="1">
        <v>121.23</v>
      </c>
      <c r="D43" s="1">
        <v>121.62</v>
      </c>
      <c r="E43" s="1">
        <v>0.4</v>
      </c>
      <c r="F43" s="1">
        <v>0.0</v>
      </c>
      <c r="G43" s="1">
        <v>0.4</v>
      </c>
      <c r="H43" s="1">
        <v>8.0</v>
      </c>
      <c r="I43" s="1">
        <v>20.06</v>
      </c>
      <c r="J43" s="1">
        <v>20.06</v>
      </c>
      <c r="K43" s="1" t="s">
        <v>43</v>
      </c>
      <c r="L43" s="1">
        <v>-8.0</v>
      </c>
      <c r="M43" s="1">
        <v>0.0</v>
      </c>
    </row>
    <row r="44">
      <c r="A44" s="1" t="s">
        <v>41</v>
      </c>
      <c r="B44" s="1" t="s">
        <v>42</v>
      </c>
      <c r="C44" s="1">
        <v>121.68</v>
      </c>
      <c r="D44" s="1">
        <v>122.75</v>
      </c>
      <c r="E44" s="1">
        <v>1.07</v>
      </c>
      <c r="F44" s="1">
        <v>0.0</v>
      </c>
      <c r="G44" s="1">
        <v>1.07</v>
      </c>
      <c r="H44" s="1">
        <v>8.0</v>
      </c>
      <c r="I44" s="1">
        <v>7.48</v>
      </c>
      <c r="J44" s="1">
        <v>7.48</v>
      </c>
      <c r="K44" s="1" t="s">
        <v>43</v>
      </c>
      <c r="L44" s="1">
        <v>-8.0</v>
      </c>
      <c r="M44" s="1">
        <v>0.0</v>
      </c>
    </row>
    <row r="45">
      <c r="A45" s="1" t="s">
        <v>41</v>
      </c>
      <c r="B45" s="1" t="s">
        <v>42</v>
      </c>
      <c r="C45" s="1">
        <v>122.87</v>
      </c>
      <c r="D45" s="1">
        <v>123.59</v>
      </c>
      <c r="E45" s="1">
        <v>0.72</v>
      </c>
      <c r="F45" s="1">
        <v>0.0</v>
      </c>
      <c r="G45" s="1">
        <v>0.72</v>
      </c>
      <c r="H45" s="1">
        <v>8.0</v>
      </c>
      <c r="I45" s="1">
        <v>11.12</v>
      </c>
      <c r="J45" s="1">
        <v>11.12</v>
      </c>
      <c r="K45" s="1" t="s">
        <v>43</v>
      </c>
      <c r="L45" s="1">
        <v>-8.0</v>
      </c>
      <c r="M45" s="1">
        <v>0.0</v>
      </c>
    </row>
    <row r="46">
      <c r="A46" s="1" t="s">
        <v>41</v>
      </c>
      <c r="B46" s="1" t="s">
        <v>42</v>
      </c>
      <c r="C46" s="1">
        <v>123.64</v>
      </c>
      <c r="D46" s="1">
        <v>124.55</v>
      </c>
      <c r="E46" s="1">
        <v>0.92</v>
      </c>
      <c r="F46" s="1">
        <v>0.0</v>
      </c>
      <c r="G46" s="1">
        <v>0.92</v>
      </c>
      <c r="H46" s="1">
        <v>8.0</v>
      </c>
      <c r="I46" s="1">
        <v>8.73</v>
      </c>
      <c r="J46" s="1">
        <v>8.73</v>
      </c>
      <c r="K46" s="1" t="s">
        <v>43</v>
      </c>
      <c r="L46" s="1">
        <v>-8.0</v>
      </c>
      <c r="M46" s="1">
        <v>0.0</v>
      </c>
    </row>
    <row r="47">
      <c r="A47" s="1" t="s">
        <v>41</v>
      </c>
      <c r="B47" s="1" t="s">
        <v>42</v>
      </c>
      <c r="C47" s="1">
        <v>124.69</v>
      </c>
      <c r="D47" s="1">
        <v>125.43</v>
      </c>
      <c r="E47" s="1">
        <v>0.74</v>
      </c>
      <c r="F47" s="1">
        <v>0.0</v>
      </c>
      <c r="G47" s="1">
        <v>0.74</v>
      </c>
      <c r="H47" s="1">
        <v>8.0</v>
      </c>
      <c r="I47" s="1">
        <v>10.84</v>
      </c>
      <c r="J47" s="1">
        <v>10.84</v>
      </c>
      <c r="K47" s="1" t="s">
        <v>43</v>
      </c>
      <c r="L47" s="1">
        <v>-8.0</v>
      </c>
      <c r="M47" s="1">
        <v>0.0</v>
      </c>
    </row>
    <row r="48">
      <c r="A48" s="1" t="s">
        <v>41</v>
      </c>
      <c r="B48" s="1" t="s">
        <v>42</v>
      </c>
      <c r="C48" s="1">
        <v>125.78</v>
      </c>
      <c r="D48" s="1">
        <v>127.12</v>
      </c>
      <c r="E48" s="1">
        <v>1.34</v>
      </c>
      <c r="F48" s="1">
        <v>0.0</v>
      </c>
      <c r="G48" s="1">
        <v>1.34</v>
      </c>
      <c r="H48" s="1">
        <v>8.0</v>
      </c>
      <c r="I48" s="1">
        <v>5.95</v>
      </c>
      <c r="J48" s="1">
        <v>5.95</v>
      </c>
      <c r="K48" s="1" t="s">
        <v>43</v>
      </c>
      <c r="L48" s="1">
        <v>-8.0</v>
      </c>
      <c r="M48" s="1">
        <v>0.0</v>
      </c>
    </row>
    <row r="49">
      <c r="A49" s="1" t="s">
        <v>41</v>
      </c>
      <c r="B49" s="1" t="s">
        <v>42</v>
      </c>
      <c r="C49" s="1">
        <v>127.22</v>
      </c>
      <c r="D49" s="1">
        <v>128.39</v>
      </c>
      <c r="E49" s="1">
        <v>1.17</v>
      </c>
      <c r="F49" s="1">
        <v>0.0</v>
      </c>
      <c r="G49" s="1">
        <v>1.17</v>
      </c>
      <c r="H49" s="1">
        <v>8.0</v>
      </c>
      <c r="I49" s="1">
        <v>6.84</v>
      </c>
      <c r="J49" s="1">
        <v>6.84</v>
      </c>
      <c r="K49" s="1" t="s">
        <v>43</v>
      </c>
      <c r="L49" s="1">
        <v>-8.0</v>
      </c>
      <c r="M49" s="1">
        <v>0.0</v>
      </c>
    </row>
    <row r="50">
      <c r="A50" s="1" t="s">
        <v>41</v>
      </c>
      <c r="B50" s="1" t="s">
        <v>42</v>
      </c>
      <c r="C50" s="1">
        <v>128.44</v>
      </c>
      <c r="D50" s="1">
        <v>128.87</v>
      </c>
      <c r="E50" s="1">
        <v>0.43</v>
      </c>
      <c r="F50" s="1">
        <v>0.0</v>
      </c>
      <c r="G50" s="1">
        <v>0.43</v>
      </c>
      <c r="H50" s="1">
        <v>8.0</v>
      </c>
      <c r="I50" s="1">
        <v>18.61</v>
      </c>
      <c r="J50" s="1">
        <v>18.61</v>
      </c>
      <c r="K50" s="1" t="s">
        <v>43</v>
      </c>
      <c r="L50" s="1">
        <v>-8.0</v>
      </c>
      <c r="M50" s="1">
        <v>0.0</v>
      </c>
    </row>
    <row r="51">
      <c r="A51" s="1" t="s">
        <v>41</v>
      </c>
      <c r="B51" s="1" t="s">
        <v>42</v>
      </c>
      <c r="C51" s="1">
        <v>129.02</v>
      </c>
      <c r="D51" s="1">
        <v>129.58</v>
      </c>
      <c r="E51" s="1">
        <v>0.56</v>
      </c>
      <c r="F51" s="1">
        <v>0.0</v>
      </c>
      <c r="G51" s="1">
        <v>0.56</v>
      </c>
      <c r="H51" s="1">
        <v>8.0</v>
      </c>
      <c r="I51" s="1">
        <v>14.31</v>
      </c>
      <c r="J51" s="1">
        <v>14.31</v>
      </c>
      <c r="K51" s="1" t="s">
        <v>43</v>
      </c>
      <c r="L51" s="1">
        <v>-8.0</v>
      </c>
      <c r="M51" s="1">
        <v>0.0</v>
      </c>
    </row>
    <row r="52">
      <c r="A52" s="1" t="s">
        <v>41</v>
      </c>
      <c r="B52" s="1" t="s">
        <v>42</v>
      </c>
      <c r="C52" s="1">
        <v>129.7</v>
      </c>
      <c r="D52" s="1">
        <v>132.91</v>
      </c>
      <c r="E52" s="1">
        <v>3.21</v>
      </c>
      <c r="F52" s="1">
        <v>0.0</v>
      </c>
      <c r="G52" s="1">
        <v>3.21</v>
      </c>
      <c r="H52" s="1">
        <v>168.0</v>
      </c>
      <c r="I52" s="1">
        <v>52.36</v>
      </c>
      <c r="J52" s="1">
        <v>52.39</v>
      </c>
      <c r="K52" s="1" t="s">
        <v>57</v>
      </c>
      <c r="L52" s="1">
        <v>80.0</v>
      </c>
      <c r="M52" s="1">
        <v>88.0</v>
      </c>
    </row>
    <row r="53">
      <c r="A53" s="1" t="s">
        <v>41</v>
      </c>
      <c r="B53" s="1" t="s">
        <v>42</v>
      </c>
      <c r="C53" s="1">
        <v>133.55</v>
      </c>
      <c r="D53" s="1">
        <v>138.92</v>
      </c>
      <c r="E53" s="1">
        <v>5.37</v>
      </c>
      <c r="F53" s="1">
        <v>0.0</v>
      </c>
      <c r="G53" s="1">
        <v>5.37</v>
      </c>
      <c r="H53" s="1">
        <v>168.0</v>
      </c>
      <c r="I53" s="1">
        <v>31.29</v>
      </c>
      <c r="J53" s="1">
        <v>31.3</v>
      </c>
      <c r="K53" s="1" t="s">
        <v>59</v>
      </c>
      <c r="L53" s="1">
        <v>0.0</v>
      </c>
      <c r="M53" s="1">
        <v>168.0</v>
      </c>
    </row>
    <row r="54">
      <c r="A54" s="1" t="s">
        <v>41</v>
      </c>
      <c r="B54" s="1" t="s">
        <v>42</v>
      </c>
      <c r="C54" s="1">
        <v>139.15</v>
      </c>
      <c r="D54" s="1">
        <v>143.27</v>
      </c>
      <c r="E54" s="1">
        <v>4.12</v>
      </c>
      <c r="F54" s="1">
        <v>0.0</v>
      </c>
      <c r="G54" s="1">
        <v>4.12</v>
      </c>
      <c r="H54" s="1">
        <v>168.0</v>
      </c>
      <c r="I54" s="1">
        <v>40.8</v>
      </c>
      <c r="J54" s="1">
        <v>40.82</v>
      </c>
      <c r="K54" s="1" t="s">
        <v>59</v>
      </c>
      <c r="L54" s="1">
        <v>0.0</v>
      </c>
      <c r="M54" s="1">
        <v>168.0</v>
      </c>
    </row>
    <row r="55">
      <c r="A55" s="1" t="s">
        <v>41</v>
      </c>
      <c r="B55" s="1" t="s">
        <v>42</v>
      </c>
      <c r="C55" s="1">
        <v>143.54</v>
      </c>
      <c r="D55" s="1">
        <v>148.41</v>
      </c>
      <c r="E55" s="1">
        <v>4.87</v>
      </c>
      <c r="F55" s="1">
        <v>0.0</v>
      </c>
      <c r="G55" s="1">
        <v>4.86</v>
      </c>
      <c r="H55" s="1">
        <v>168.0</v>
      </c>
      <c r="I55" s="1">
        <v>34.52</v>
      </c>
      <c r="J55" s="1">
        <v>34.54</v>
      </c>
      <c r="K55" s="1" t="s">
        <v>59</v>
      </c>
      <c r="L55" s="1">
        <v>0.0</v>
      </c>
      <c r="M55" s="1">
        <v>168.0</v>
      </c>
    </row>
    <row r="56">
      <c r="A56" s="1" t="s">
        <v>41</v>
      </c>
      <c r="B56" s="1" t="s">
        <v>42</v>
      </c>
      <c r="C56" s="1">
        <v>148.58</v>
      </c>
      <c r="D56" s="1">
        <v>153.89</v>
      </c>
      <c r="E56" s="1">
        <v>5.3</v>
      </c>
      <c r="F56" s="1">
        <v>0.0</v>
      </c>
      <c r="G56" s="1">
        <v>5.3</v>
      </c>
      <c r="H56" s="1">
        <v>168.0</v>
      </c>
      <c r="I56" s="1">
        <v>31.67</v>
      </c>
      <c r="J56" s="1">
        <v>31.68</v>
      </c>
      <c r="K56" s="1" t="s">
        <v>59</v>
      </c>
      <c r="L56" s="1">
        <v>0.0</v>
      </c>
      <c r="M56" s="1">
        <v>168.0</v>
      </c>
    </row>
    <row r="57">
      <c r="A57" s="1" t="s">
        <v>41</v>
      </c>
      <c r="B57" s="1" t="s">
        <v>42</v>
      </c>
      <c r="C57" s="1">
        <v>154.23</v>
      </c>
      <c r="D57" s="1">
        <v>158.8</v>
      </c>
      <c r="E57" s="1">
        <v>4.57</v>
      </c>
      <c r="F57" s="1">
        <v>0.0</v>
      </c>
      <c r="G57" s="1">
        <v>4.56</v>
      </c>
      <c r="H57" s="1">
        <v>168.0</v>
      </c>
      <c r="I57" s="1">
        <v>36.79</v>
      </c>
      <c r="J57" s="1">
        <v>36.81</v>
      </c>
      <c r="K57" s="1" t="s">
        <v>59</v>
      </c>
      <c r="L57" s="1">
        <v>0.0</v>
      </c>
      <c r="M57" s="1">
        <v>168.0</v>
      </c>
    </row>
    <row r="58">
      <c r="A58" s="1" t="s">
        <v>41</v>
      </c>
      <c r="B58" s="1" t="s">
        <v>42</v>
      </c>
      <c r="C58" s="1">
        <v>158.94</v>
      </c>
      <c r="D58" s="1">
        <v>162.92</v>
      </c>
      <c r="E58" s="1">
        <v>3.99</v>
      </c>
      <c r="F58" s="1">
        <v>0.0</v>
      </c>
      <c r="G58" s="1">
        <v>3.99</v>
      </c>
      <c r="H58" s="1">
        <v>168.0</v>
      </c>
      <c r="I58" s="1">
        <v>42.12</v>
      </c>
      <c r="J58" s="1">
        <v>42.15</v>
      </c>
      <c r="K58" s="1" t="s">
        <v>59</v>
      </c>
      <c r="L58" s="1">
        <v>0.0</v>
      </c>
      <c r="M58" s="1">
        <v>168.0</v>
      </c>
    </row>
    <row r="59">
      <c r="A59" s="1" t="s">
        <v>41</v>
      </c>
      <c r="B59" s="1" t="s">
        <v>42</v>
      </c>
      <c r="C59" s="1">
        <v>163.31</v>
      </c>
      <c r="D59" s="1">
        <v>168.78</v>
      </c>
      <c r="E59" s="1">
        <v>5.47</v>
      </c>
      <c r="F59" s="1">
        <v>0.0</v>
      </c>
      <c r="G59" s="1">
        <v>5.47</v>
      </c>
      <c r="H59" s="1">
        <v>168.0</v>
      </c>
      <c r="I59" s="1">
        <v>30.72</v>
      </c>
      <c r="J59" s="1">
        <v>30.74</v>
      </c>
      <c r="K59" s="1" t="s">
        <v>59</v>
      </c>
      <c r="L59" s="1">
        <v>0.0</v>
      </c>
      <c r="M59" s="1">
        <v>168.0</v>
      </c>
    </row>
    <row r="60">
      <c r="A60" s="1" t="s">
        <v>41</v>
      </c>
      <c r="B60" s="1" t="s">
        <v>42</v>
      </c>
      <c r="C60" s="1">
        <v>169.03</v>
      </c>
      <c r="D60" s="1">
        <v>173.73</v>
      </c>
      <c r="E60" s="1">
        <v>4.7</v>
      </c>
      <c r="F60" s="1">
        <v>0.0</v>
      </c>
      <c r="G60" s="1">
        <v>4.7</v>
      </c>
      <c r="H60" s="1">
        <v>168.0</v>
      </c>
      <c r="I60" s="1">
        <v>35.73</v>
      </c>
      <c r="J60" s="1">
        <v>35.75</v>
      </c>
      <c r="K60" s="1" t="s">
        <v>59</v>
      </c>
      <c r="L60" s="1">
        <v>0.0</v>
      </c>
      <c r="M60" s="1">
        <v>168.0</v>
      </c>
    </row>
    <row r="61">
      <c r="A61" s="1" t="s">
        <v>41</v>
      </c>
      <c r="B61" s="1" t="s">
        <v>42</v>
      </c>
      <c r="C61" s="1">
        <v>174.29</v>
      </c>
      <c r="D61" s="1">
        <v>179.0</v>
      </c>
      <c r="E61" s="1">
        <v>4.71</v>
      </c>
      <c r="F61" s="1">
        <v>0.0</v>
      </c>
      <c r="G61" s="1">
        <v>4.71</v>
      </c>
      <c r="H61" s="1">
        <v>168.0</v>
      </c>
      <c r="I61" s="1">
        <v>35.67</v>
      </c>
      <c r="J61" s="1">
        <v>35.69</v>
      </c>
      <c r="K61" s="1" t="s">
        <v>59</v>
      </c>
      <c r="L61" s="1">
        <v>0.0</v>
      </c>
      <c r="M61" s="1">
        <v>168.0</v>
      </c>
    </row>
    <row r="62">
      <c r="A62" s="1" t="s">
        <v>41</v>
      </c>
      <c r="B62" s="1" t="s">
        <v>42</v>
      </c>
      <c r="C62" s="1">
        <v>179.31</v>
      </c>
      <c r="D62" s="1">
        <v>180.08</v>
      </c>
      <c r="E62" s="1">
        <v>0.77</v>
      </c>
      <c r="F62" s="1">
        <v>0.0</v>
      </c>
      <c r="G62" s="1">
        <v>0.77</v>
      </c>
      <c r="H62" s="1">
        <v>8.0</v>
      </c>
      <c r="I62" s="1">
        <v>10.42</v>
      </c>
      <c r="J62" s="1">
        <v>10.42</v>
      </c>
      <c r="K62" s="1" t="s">
        <v>43</v>
      </c>
      <c r="L62" s="1">
        <v>-8.0</v>
      </c>
      <c r="M62" s="1">
        <v>0.0</v>
      </c>
    </row>
    <row r="63">
      <c r="A63" s="1" t="s">
        <v>41</v>
      </c>
      <c r="B63" s="1" t="s">
        <v>42</v>
      </c>
      <c r="C63" s="1">
        <v>180.33</v>
      </c>
      <c r="D63" s="1">
        <v>181.08</v>
      </c>
      <c r="E63" s="1">
        <v>0.75</v>
      </c>
      <c r="F63" s="1">
        <v>0.0</v>
      </c>
      <c r="G63" s="1">
        <v>0.75</v>
      </c>
      <c r="H63" s="1">
        <v>8.0</v>
      </c>
      <c r="I63" s="1">
        <v>10.66</v>
      </c>
      <c r="J63" s="1">
        <v>10.66</v>
      </c>
      <c r="K63" s="1" t="s">
        <v>43</v>
      </c>
      <c r="L63" s="1">
        <v>-8.0</v>
      </c>
      <c r="M63" s="1">
        <v>0.0</v>
      </c>
    </row>
    <row r="64">
      <c r="A64" s="1" t="s">
        <v>41</v>
      </c>
      <c r="B64" s="1" t="s">
        <v>42</v>
      </c>
      <c r="C64" s="1">
        <v>181.16</v>
      </c>
      <c r="D64" s="1">
        <v>181.72</v>
      </c>
      <c r="E64" s="1">
        <v>0.56</v>
      </c>
      <c r="F64" s="1">
        <v>0.0</v>
      </c>
      <c r="G64" s="1">
        <v>0.56</v>
      </c>
      <c r="H64" s="1">
        <v>8.0</v>
      </c>
      <c r="I64" s="1">
        <v>14.41</v>
      </c>
      <c r="J64" s="1">
        <v>14.41</v>
      </c>
      <c r="K64" s="1" t="s">
        <v>43</v>
      </c>
      <c r="L64" s="1">
        <v>-8.0</v>
      </c>
      <c r="M64" s="1">
        <v>0.0</v>
      </c>
    </row>
    <row r="65">
      <c r="A65" s="1" t="s">
        <v>41</v>
      </c>
      <c r="B65" s="1" t="s">
        <v>42</v>
      </c>
      <c r="C65" s="1">
        <v>181.82</v>
      </c>
      <c r="D65" s="1">
        <v>182.51</v>
      </c>
      <c r="E65" s="1">
        <v>0.69</v>
      </c>
      <c r="F65" s="1">
        <v>0.0</v>
      </c>
      <c r="G65" s="1">
        <v>0.69</v>
      </c>
      <c r="H65" s="1">
        <v>8.0</v>
      </c>
      <c r="I65" s="1">
        <v>11.58</v>
      </c>
      <c r="J65" s="1">
        <v>11.58</v>
      </c>
      <c r="K65" s="1" t="s">
        <v>43</v>
      </c>
      <c r="L65" s="1">
        <v>-8.0</v>
      </c>
      <c r="M65" s="1">
        <v>0.0</v>
      </c>
    </row>
    <row r="66">
      <c r="A66" s="1" t="s">
        <v>41</v>
      </c>
      <c r="B66" s="1" t="s">
        <v>42</v>
      </c>
      <c r="C66" s="1">
        <v>182.55</v>
      </c>
      <c r="D66" s="1">
        <v>182.86</v>
      </c>
      <c r="E66" s="1">
        <v>0.31</v>
      </c>
      <c r="F66" s="1">
        <v>0.0</v>
      </c>
      <c r="G66" s="1">
        <v>0.31</v>
      </c>
      <c r="H66" s="1">
        <v>8.0</v>
      </c>
      <c r="I66" s="1">
        <v>25.74</v>
      </c>
      <c r="J66" s="1">
        <v>25.74</v>
      </c>
      <c r="K66" s="1" t="s">
        <v>43</v>
      </c>
      <c r="L66" s="1">
        <v>-8.0</v>
      </c>
      <c r="M66" s="1">
        <v>0.0</v>
      </c>
    </row>
    <row r="67">
      <c r="A67" s="1" t="s">
        <v>41</v>
      </c>
      <c r="B67" s="1" t="s">
        <v>42</v>
      </c>
      <c r="C67" s="1">
        <v>182.92</v>
      </c>
      <c r="D67" s="1">
        <v>183.39</v>
      </c>
      <c r="E67" s="1">
        <v>0.47</v>
      </c>
      <c r="F67" s="1">
        <v>0.0</v>
      </c>
      <c r="G67" s="1">
        <v>0.47</v>
      </c>
      <c r="H67" s="1">
        <v>8.0</v>
      </c>
      <c r="I67" s="1">
        <v>17.03</v>
      </c>
      <c r="J67" s="1">
        <v>17.03</v>
      </c>
      <c r="K67" s="1" t="s">
        <v>43</v>
      </c>
      <c r="L67" s="1">
        <v>-8.0</v>
      </c>
      <c r="M67" s="1">
        <v>0.0</v>
      </c>
    </row>
    <row r="68">
      <c r="A68" s="1" t="s">
        <v>41</v>
      </c>
      <c r="B68" s="1" t="s">
        <v>42</v>
      </c>
      <c r="C68" s="1">
        <v>183.43</v>
      </c>
      <c r="D68" s="1">
        <v>183.88</v>
      </c>
      <c r="E68" s="1">
        <v>0.46</v>
      </c>
      <c r="F68" s="1">
        <v>0.0</v>
      </c>
      <c r="G68" s="1">
        <v>0.46</v>
      </c>
      <c r="H68" s="1">
        <v>8.0</v>
      </c>
      <c r="I68" s="1">
        <v>17.42</v>
      </c>
      <c r="J68" s="1">
        <v>17.42</v>
      </c>
      <c r="K68" s="1" t="s">
        <v>43</v>
      </c>
      <c r="L68" s="1">
        <v>-8.0</v>
      </c>
      <c r="M68" s="1">
        <v>0.0</v>
      </c>
    </row>
    <row r="69">
      <c r="A69" s="1" t="s">
        <v>41</v>
      </c>
      <c r="B69" s="1" t="s">
        <v>42</v>
      </c>
      <c r="C69" s="1">
        <v>184.01</v>
      </c>
      <c r="D69" s="1">
        <v>184.65</v>
      </c>
      <c r="E69" s="1">
        <v>0.65</v>
      </c>
      <c r="F69" s="1">
        <v>0.0</v>
      </c>
      <c r="G69" s="1">
        <v>0.65</v>
      </c>
      <c r="H69" s="1">
        <v>8.0</v>
      </c>
      <c r="I69" s="1">
        <v>12.39</v>
      </c>
      <c r="J69" s="1">
        <v>12.39</v>
      </c>
      <c r="K69" s="1" t="s">
        <v>43</v>
      </c>
      <c r="L69" s="1">
        <v>-8.0</v>
      </c>
      <c r="M69" s="1">
        <v>0.0</v>
      </c>
    </row>
    <row r="70">
      <c r="A70" s="1" t="s">
        <v>41</v>
      </c>
      <c r="B70" s="1" t="s">
        <v>42</v>
      </c>
      <c r="C70" s="1">
        <v>184.69</v>
      </c>
      <c r="D70" s="1">
        <v>185.05</v>
      </c>
      <c r="E70" s="1">
        <v>0.36</v>
      </c>
      <c r="F70" s="1">
        <v>0.0</v>
      </c>
      <c r="G70" s="1">
        <v>0.36</v>
      </c>
      <c r="H70" s="1">
        <v>8.0</v>
      </c>
      <c r="I70" s="1">
        <v>22.13</v>
      </c>
      <c r="J70" s="1">
        <v>22.13</v>
      </c>
      <c r="K70" s="1" t="s">
        <v>43</v>
      </c>
      <c r="L70" s="1">
        <v>-8.0</v>
      </c>
      <c r="M70" s="1">
        <v>0.0</v>
      </c>
    </row>
    <row r="71">
      <c r="A71" s="1" t="s">
        <v>41</v>
      </c>
      <c r="B71" s="1" t="s">
        <v>42</v>
      </c>
      <c r="C71" s="1">
        <v>185.14</v>
      </c>
      <c r="D71" s="1">
        <v>185.47</v>
      </c>
      <c r="E71" s="1">
        <v>0.33</v>
      </c>
      <c r="F71" s="1">
        <v>0.0</v>
      </c>
      <c r="G71" s="1">
        <v>0.33</v>
      </c>
      <c r="H71" s="1">
        <v>8.0</v>
      </c>
      <c r="I71" s="1">
        <v>24.04</v>
      </c>
      <c r="J71" s="1">
        <v>24.04</v>
      </c>
      <c r="K71" s="1" t="s">
        <v>43</v>
      </c>
      <c r="L71" s="1">
        <v>-8.0</v>
      </c>
      <c r="M71" s="1">
        <v>0.0</v>
      </c>
    </row>
    <row r="72">
      <c r="A72" s="1" t="s">
        <v>41</v>
      </c>
      <c r="B72" s="1" t="s">
        <v>42</v>
      </c>
      <c r="C72" s="1">
        <v>185.56</v>
      </c>
      <c r="D72" s="1">
        <v>187.94</v>
      </c>
      <c r="E72" s="1">
        <v>2.38</v>
      </c>
      <c r="F72" s="1">
        <v>0.0</v>
      </c>
      <c r="G72" s="1">
        <v>2.37</v>
      </c>
      <c r="H72" s="1">
        <v>168.0</v>
      </c>
      <c r="I72" s="1">
        <v>70.7</v>
      </c>
      <c r="J72" s="1">
        <v>70.74</v>
      </c>
      <c r="K72" s="1" t="s">
        <v>57</v>
      </c>
      <c r="L72" s="1">
        <v>80.0</v>
      </c>
      <c r="M72" s="1">
        <v>88.0</v>
      </c>
    </row>
    <row r="73">
      <c r="A73" s="1" t="s">
        <v>41</v>
      </c>
      <c r="B73" s="1" t="s">
        <v>42</v>
      </c>
      <c r="C73" s="1">
        <v>188.07</v>
      </c>
      <c r="D73" s="1">
        <v>192.52</v>
      </c>
      <c r="E73" s="1">
        <v>4.45</v>
      </c>
      <c r="F73" s="1">
        <v>0.0</v>
      </c>
      <c r="G73" s="1">
        <v>4.45</v>
      </c>
      <c r="H73" s="1">
        <v>168.0</v>
      </c>
      <c r="I73" s="1">
        <v>37.75</v>
      </c>
      <c r="J73" s="1">
        <v>37.77</v>
      </c>
      <c r="K73" s="1" t="s">
        <v>59</v>
      </c>
      <c r="L73" s="1">
        <v>0.0</v>
      </c>
      <c r="M73" s="1">
        <v>168.0</v>
      </c>
    </row>
    <row r="74">
      <c r="A74" s="1" t="s">
        <v>41</v>
      </c>
      <c r="B74" s="1" t="s">
        <v>42</v>
      </c>
      <c r="C74" s="1">
        <v>192.64</v>
      </c>
      <c r="D74" s="1">
        <v>197.58</v>
      </c>
      <c r="E74" s="1">
        <v>4.94</v>
      </c>
      <c r="F74" s="1">
        <v>0.0</v>
      </c>
      <c r="G74" s="1">
        <v>4.94</v>
      </c>
      <c r="H74" s="1">
        <v>168.0</v>
      </c>
      <c r="I74" s="1">
        <v>34.01</v>
      </c>
      <c r="J74" s="1">
        <v>34.03</v>
      </c>
      <c r="K74" s="1" t="s">
        <v>59</v>
      </c>
      <c r="L74" s="1">
        <v>0.0</v>
      </c>
      <c r="M74" s="1">
        <v>168.0</v>
      </c>
    </row>
    <row r="75">
      <c r="A75" s="1" t="s">
        <v>41</v>
      </c>
      <c r="B75" s="1" t="s">
        <v>42</v>
      </c>
      <c r="C75" s="1">
        <v>197.8</v>
      </c>
      <c r="D75" s="1">
        <v>202.27</v>
      </c>
      <c r="E75" s="1">
        <v>4.47</v>
      </c>
      <c r="F75" s="1">
        <v>0.0</v>
      </c>
      <c r="G75" s="1">
        <v>4.47</v>
      </c>
      <c r="H75" s="1">
        <v>168.0</v>
      </c>
      <c r="I75" s="1">
        <v>37.58</v>
      </c>
      <c r="J75" s="1">
        <v>37.59</v>
      </c>
      <c r="K75" s="1" t="s">
        <v>59</v>
      </c>
      <c r="L75" s="1">
        <v>0.0</v>
      </c>
      <c r="M75" s="1">
        <v>168.0</v>
      </c>
    </row>
    <row r="76">
      <c r="A76" s="1" t="s">
        <v>41</v>
      </c>
      <c r="B76" s="1" t="s">
        <v>42</v>
      </c>
      <c r="C76" s="1">
        <v>202.47</v>
      </c>
      <c r="D76" s="1">
        <v>207.48</v>
      </c>
      <c r="E76" s="1">
        <v>5.0</v>
      </c>
      <c r="F76" s="1">
        <v>0.0</v>
      </c>
      <c r="G76" s="1">
        <v>5.0</v>
      </c>
      <c r="H76" s="1">
        <v>168.0</v>
      </c>
      <c r="I76" s="1">
        <v>33.58</v>
      </c>
      <c r="J76" s="1">
        <v>33.59</v>
      </c>
      <c r="K76" s="1" t="s">
        <v>59</v>
      </c>
      <c r="L76" s="1">
        <v>0.0</v>
      </c>
      <c r="M76" s="1">
        <v>168.0</v>
      </c>
    </row>
    <row r="77">
      <c r="A77" s="1" t="s">
        <v>41</v>
      </c>
      <c r="B77" s="1" t="s">
        <v>42</v>
      </c>
      <c r="C77" s="1">
        <v>207.8</v>
      </c>
      <c r="D77" s="1">
        <v>211.9</v>
      </c>
      <c r="E77" s="1">
        <v>4.11</v>
      </c>
      <c r="F77" s="1">
        <v>0.0</v>
      </c>
      <c r="G77" s="1">
        <v>4.1</v>
      </c>
      <c r="H77" s="1">
        <v>168.0</v>
      </c>
      <c r="I77" s="1">
        <v>40.93</v>
      </c>
      <c r="J77" s="1">
        <v>40.95</v>
      </c>
      <c r="K77" s="1" t="s">
        <v>59</v>
      </c>
      <c r="L77" s="1">
        <v>0.0</v>
      </c>
      <c r="M77" s="1">
        <v>168.0</v>
      </c>
    </row>
    <row r="78">
      <c r="A78" s="1" t="s">
        <v>41</v>
      </c>
      <c r="B78" s="1" t="s">
        <v>42</v>
      </c>
      <c r="C78" s="1">
        <v>212.3</v>
      </c>
      <c r="D78" s="1">
        <v>217.29</v>
      </c>
      <c r="E78" s="1">
        <v>4.98</v>
      </c>
      <c r="F78" s="1">
        <v>0.0</v>
      </c>
      <c r="G78" s="1">
        <v>4.98</v>
      </c>
      <c r="H78" s="1">
        <v>168.0</v>
      </c>
      <c r="I78" s="1">
        <v>33.72</v>
      </c>
      <c r="J78" s="1">
        <v>33.74</v>
      </c>
      <c r="K78" s="1" t="s">
        <v>59</v>
      </c>
      <c r="L78" s="1">
        <v>0.0</v>
      </c>
      <c r="M78" s="1">
        <v>168.0</v>
      </c>
    </row>
    <row r="79">
      <c r="A79" s="1" t="s">
        <v>41</v>
      </c>
      <c r="B79" s="1" t="s">
        <v>42</v>
      </c>
      <c r="C79" s="1">
        <v>217.62</v>
      </c>
      <c r="D79" s="1">
        <v>223.01</v>
      </c>
      <c r="E79" s="1">
        <v>5.39</v>
      </c>
      <c r="F79" s="1">
        <v>0.0</v>
      </c>
      <c r="G79" s="1">
        <v>5.39</v>
      </c>
      <c r="H79" s="1">
        <v>168.0</v>
      </c>
      <c r="I79" s="1">
        <v>31.17</v>
      </c>
      <c r="J79" s="1">
        <v>31.18</v>
      </c>
      <c r="K79" s="1" t="s">
        <v>59</v>
      </c>
      <c r="L79" s="1">
        <v>0.0</v>
      </c>
      <c r="M79" s="1">
        <v>168.0</v>
      </c>
    </row>
    <row r="80">
      <c r="A80" s="1" t="s">
        <v>41</v>
      </c>
      <c r="B80" s="1" t="s">
        <v>42</v>
      </c>
      <c r="C80" s="1">
        <v>223.15</v>
      </c>
      <c r="D80" s="1">
        <v>227.21</v>
      </c>
      <c r="E80" s="1">
        <v>4.06</v>
      </c>
      <c r="F80" s="1">
        <v>0.0</v>
      </c>
      <c r="G80" s="1">
        <v>4.06</v>
      </c>
      <c r="H80" s="1">
        <v>168.0</v>
      </c>
      <c r="I80" s="1">
        <v>41.4</v>
      </c>
      <c r="J80" s="1">
        <v>41.42</v>
      </c>
      <c r="K80" s="1" t="s">
        <v>59</v>
      </c>
      <c r="L80" s="1">
        <v>0.0</v>
      </c>
      <c r="M80" s="1">
        <v>168.0</v>
      </c>
    </row>
    <row r="81">
      <c r="A81" s="1" t="s">
        <v>41</v>
      </c>
      <c r="B81" s="1" t="s">
        <v>42</v>
      </c>
      <c r="C81" s="1">
        <v>227.36</v>
      </c>
      <c r="D81" s="1">
        <v>232.2</v>
      </c>
      <c r="E81" s="1">
        <v>4.83</v>
      </c>
      <c r="F81" s="1">
        <v>0.0</v>
      </c>
      <c r="G81" s="1">
        <v>4.83</v>
      </c>
      <c r="H81" s="1">
        <v>168.0</v>
      </c>
      <c r="I81" s="1">
        <v>34.75</v>
      </c>
      <c r="J81" s="1">
        <v>34.77</v>
      </c>
      <c r="K81" s="1" t="s">
        <v>59</v>
      </c>
      <c r="L81" s="1">
        <v>0.0</v>
      </c>
      <c r="M81" s="1">
        <v>168.0</v>
      </c>
    </row>
    <row r="82">
      <c r="A82" s="1" t="s">
        <v>41</v>
      </c>
      <c r="B82" s="1" t="s">
        <v>42</v>
      </c>
      <c r="C82" s="1">
        <v>232.93</v>
      </c>
      <c r="D82" s="1">
        <v>234.35</v>
      </c>
      <c r="E82" s="1">
        <v>1.43</v>
      </c>
      <c r="F82" s="1">
        <v>0.0</v>
      </c>
      <c r="G82" s="1">
        <v>1.43</v>
      </c>
      <c r="H82" s="1">
        <v>8.0</v>
      </c>
      <c r="I82" s="1">
        <v>5.61</v>
      </c>
      <c r="J82" s="1">
        <v>5.61</v>
      </c>
      <c r="K82" s="1" t="s">
        <v>43</v>
      </c>
      <c r="L82" s="1">
        <v>-8.0</v>
      </c>
      <c r="M82" s="1">
        <v>0.0</v>
      </c>
    </row>
    <row r="83">
      <c r="A83" s="1" t="s">
        <v>41</v>
      </c>
      <c r="B83" s="1" t="s">
        <v>42</v>
      </c>
      <c r="C83" s="1">
        <v>234.64</v>
      </c>
      <c r="D83" s="1">
        <v>235.48</v>
      </c>
      <c r="E83" s="1">
        <v>0.84</v>
      </c>
      <c r="F83" s="1">
        <v>0.0</v>
      </c>
      <c r="G83" s="1">
        <v>0.84</v>
      </c>
      <c r="H83" s="1">
        <v>8.0</v>
      </c>
      <c r="I83" s="1">
        <v>9.57</v>
      </c>
      <c r="J83" s="1">
        <v>9.57</v>
      </c>
      <c r="K83" s="1" t="s">
        <v>43</v>
      </c>
      <c r="L83" s="1">
        <v>-8.0</v>
      </c>
      <c r="M83" s="1">
        <v>0.0</v>
      </c>
    </row>
    <row r="84">
      <c r="A84" s="1" t="s">
        <v>41</v>
      </c>
      <c r="B84" s="1" t="s">
        <v>42</v>
      </c>
      <c r="C84" s="1">
        <v>235.52</v>
      </c>
      <c r="D84" s="1">
        <v>235.9</v>
      </c>
      <c r="E84" s="1">
        <v>0.38</v>
      </c>
      <c r="F84" s="1">
        <v>0.0</v>
      </c>
      <c r="G84" s="1">
        <v>0.38</v>
      </c>
      <c r="H84" s="1">
        <v>8.0</v>
      </c>
      <c r="I84" s="1">
        <v>21.1</v>
      </c>
      <c r="J84" s="1">
        <v>21.1</v>
      </c>
      <c r="K84" s="1" t="s">
        <v>43</v>
      </c>
      <c r="L84" s="1">
        <v>-8.0</v>
      </c>
      <c r="M84" s="1">
        <v>0.0</v>
      </c>
    </row>
    <row r="85">
      <c r="A85" s="1" t="s">
        <v>41</v>
      </c>
      <c r="B85" s="1" t="s">
        <v>42</v>
      </c>
      <c r="C85" s="1">
        <v>235.91</v>
      </c>
      <c r="D85" s="1">
        <v>236.52</v>
      </c>
      <c r="E85" s="1">
        <v>0.61</v>
      </c>
      <c r="F85" s="1">
        <v>0.0</v>
      </c>
      <c r="G85" s="1">
        <v>0.61</v>
      </c>
      <c r="H85" s="1">
        <v>8.0</v>
      </c>
      <c r="I85" s="1">
        <v>13.13</v>
      </c>
      <c r="J85" s="1">
        <v>13.13</v>
      </c>
      <c r="K85" s="1" t="s">
        <v>43</v>
      </c>
      <c r="L85" s="1">
        <v>-8.0</v>
      </c>
      <c r="M85" s="1">
        <v>0.0</v>
      </c>
    </row>
    <row r="86">
      <c r="A86" s="1" t="s">
        <v>41</v>
      </c>
      <c r="B86" s="1" t="s">
        <v>42</v>
      </c>
      <c r="C86" s="1">
        <v>236.56</v>
      </c>
      <c r="D86" s="1">
        <v>236.98</v>
      </c>
      <c r="E86" s="1">
        <v>0.42</v>
      </c>
      <c r="F86" s="1">
        <v>0.0</v>
      </c>
      <c r="G86" s="1">
        <v>0.42</v>
      </c>
      <c r="H86" s="1">
        <v>8.0</v>
      </c>
      <c r="I86" s="1">
        <v>19.24</v>
      </c>
      <c r="J86" s="1">
        <v>19.24</v>
      </c>
      <c r="K86" s="1" t="s">
        <v>43</v>
      </c>
      <c r="L86" s="1">
        <v>-8.0</v>
      </c>
      <c r="M86" s="1">
        <v>0.0</v>
      </c>
    </row>
    <row r="87">
      <c r="A87" s="1" t="s">
        <v>41</v>
      </c>
      <c r="B87" s="1" t="s">
        <v>42</v>
      </c>
      <c r="C87" s="1">
        <v>237.12</v>
      </c>
      <c r="D87" s="1">
        <v>237.41</v>
      </c>
      <c r="E87" s="1">
        <v>0.29</v>
      </c>
      <c r="F87" s="1">
        <v>0.0</v>
      </c>
      <c r="G87" s="1">
        <v>0.29</v>
      </c>
      <c r="H87" s="1">
        <v>8.0</v>
      </c>
      <c r="I87" s="1">
        <v>27.74</v>
      </c>
      <c r="J87" s="1">
        <v>27.74</v>
      </c>
      <c r="K87" s="1" t="s">
        <v>43</v>
      </c>
      <c r="L87" s="1">
        <v>-8.0</v>
      </c>
      <c r="M87" s="1">
        <v>0.0</v>
      </c>
    </row>
    <row r="88">
      <c r="A88" s="1" t="s">
        <v>41</v>
      </c>
      <c r="B88" s="1" t="s">
        <v>42</v>
      </c>
      <c r="C88" s="1">
        <v>237.54</v>
      </c>
      <c r="D88" s="1">
        <v>237.93</v>
      </c>
      <c r="E88" s="1">
        <v>0.39</v>
      </c>
      <c r="F88" s="1">
        <v>0.0</v>
      </c>
      <c r="G88" s="1">
        <v>0.39</v>
      </c>
      <c r="H88" s="1">
        <v>8.0</v>
      </c>
      <c r="I88" s="1">
        <v>20.72</v>
      </c>
      <c r="J88" s="1">
        <v>20.72</v>
      </c>
      <c r="K88" s="1" t="s">
        <v>43</v>
      </c>
      <c r="L88" s="1">
        <v>-8.0</v>
      </c>
      <c r="M88" s="1">
        <v>0.0</v>
      </c>
    </row>
    <row r="89">
      <c r="A89" s="1" t="s">
        <v>41</v>
      </c>
      <c r="B89" s="1" t="s">
        <v>42</v>
      </c>
      <c r="C89" s="1">
        <v>237.97</v>
      </c>
      <c r="D89" s="1">
        <v>238.52</v>
      </c>
      <c r="E89" s="1">
        <v>0.55</v>
      </c>
      <c r="F89" s="1">
        <v>0.0</v>
      </c>
      <c r="G89" s="1">
        <v>0.55</v>
      </c>
      <c r="H89" s="1">
        <v>8.0</v>
      </c>
      <c r="I89" s="1">
        <v>14.49</v>
      </c>
      <c r="J89" s="1">
        <v>14.49</v>
      </c>
      <c r="K89" s="1" t="s">
        <v>43</v>
      </c>
      <c r="L89" s="1">
        <v>-8.0</v>
      </c>
      <c r="M89" s="1">
        <v>0.0</v>
      </c>
    </row>
    <row r="90">
      <c r="A90" s="1" t="s">
        <v>41</v>
      </c>
      <c r="B90" s="1" t="s">
        <v>42</v>
      </c>
      <c r="C90" s="1">
        <v>238.54</v>
      </c>
      <c r="D90" s="1">
        <v>240.45</v>
      </c>
      <c r="E90" s="1">
        <v>1.91</v>
      </c>
      <c r="F90" s="1">
        <v>0.0</v>
      </c>
      <c r="G90" s="1">
        <v>1.91</v>
      </c>
      <c r="H90" s="1">
        <v>8.0</v>
      </c>
      <c r="I90" s="1">
        <v>4.18</v>
      </c>
      <c r="J90" s="1">
        <v>4.18</v>
      </c>
      <c r="K90" s="1" t="s">
        <v>43</v>
      </c>
      <c r="L90" s="1">
        <v>-8.0</v>
      </c>
      <c r="M90" s="1">
        <v>0.0</v>
      </c>
    </row>
    <row r="91">
      <c r="A91" s="1" t="s">
        <v>41</v>
      </c>
      <c r="B91" s="1" t="s">
        <v>42</v>
      </c>
      <c r="C91" s="1">
        <v>240.5</v>
      </c>
      <c r="D91" s="1">
        <v>241.59</v>
      </c>
      <c r="E91" s="1">
        <v>1.08</v>
      </c>
      <c r="F91" s="1">
        <v>0.0</v>
      </c>
      <c r="G91" s="1">
        <v>1.08</v>
      </c>
      <c r="H91" s="1">
        <v>8.0</v>
      </c>
      <c r="I91" s="1">
        <v>7.38</v>
      </c>
      <c r="J91" s="1">
        <v>7.38</v>
      </c>
      <c r="K91" s="1" t="s">
        <v>43</v>
      </c>
      <c r="L91" s="1">
        <v>-8.0</v>
      </c>
      <c r="M91" s="1">
        <v>0.0</v>
      </c>
    </row>
    <row r="92">
      <c r="A92" s="1" t="s">
        <v>41</v>
      </c>
      <c r="B92" s="1" t="s">
        <v>42</v>
      </c>
      <c r="C92" s="1">
        <v>241.61</v>
      </c>
      <c r="D92" s="1">
        <v>244.4</v>
      </c>
      <c r="E92" s="1">
        <v>2.79</v>
      </c>
      <c r="F92" s="1">
        <v>0.0</v>
      </c>
      <c r="G92" s="1">
        <v>2.79</v>
      </c>
      <c r="H92" s="1">
        <v>168.0</v>
      </c>
      <c r="I92" s="1">
        <v>60.19</v>
      </c>
      <c r="J92" s="1">
        <v>60.22</v>
      </c>
      <c r="K92" s="1" t="s">
        <v>57</v>
      </c>
      <c r="L92" s="1">
        <v>80.0</v>
      </c>
      <c r="M92" s="1">
        <v>88.0</v>
      </c>
    </row>
    <row r="93">
      <c r="A93" s="1" t="s">
        <v>41</v>
      </c>
      <c r="B93" s="1" t="s">
        <v>42</v>
      </c>
      <c r="C93" s="1">
        <v>244.66</v>
      </c>
      <c r="D93" s="1">
        <v>249.38</v>
      </c>
      <c r="E93" s="1">
        <v>4.72</v>
      </c>
      <c r="F93" s="1">
        <v>0.0</v>
      </c>
      <c r="G93" s="1">
        <v>4.72</v>
      </c>
      <c r="H93" s="1">
        <v>168.0</v>
      </c>
      <c r="I93" s="1">
        <v>35.6</v>
      </c>
      <c r="J93" s="1">
        <v>35.62</v>
      </c>
      <c r="K93" s="1" t="s">
        <v>59</v>
      </c>
      <c r="L93" s="1">
        <v>0.0</v>
      </c>
      <c r="M93" s="1">
        <v>168.0</v>
      </c>
    </row>
    <row r="94">
      <c r="A94" s="1" t="s">
        <v>41</v>
      </c>
      <c r="B94" s="1" t="s">
        <v>42</v>
      </c>
      <c r="C94" s="1">
        <v>249.56</v>
      </c>
      <c r="D94" s="1">
        <v>254.58</v>
      </c>
      <c r="E94" s="1">
        <v>5.01</v>
      </c>
      <c r="F94" s="1">
        <v>0.0</v>
      </c>
      <c r="G94" s="1">
        <v>5.01</v>
      </c>
      <c r="H94" s="1">
        <v>168.0</v>
      </c>
      <c r="I94" s="1">
        <v>33.52</v>
      </c>
      <c r="J94" s="1">
        <v>33.53</v>
      </c>
      <c r="K94" s="1" t="s">
        <v>59</v>
      </c>
      <c r="L94" s="1">
        <v>0.0</v>
      </c>
      <c r="M94" s="1">
        <v>168.0</v>
      </c>
    </row>
    <row r="95">
      <c r="A95" s="1" t="s">
        <v>41</v>
      </c>
      <c r="B95" s="1" t="s">
        <v>42</v>
      </c>
      <c r="C95" s="1">
        <v>255.17</v>
      </c>
      <c r="D95" s="1">
        <v>260.87</v>
      </c>
      <c r="E95" s="1">
        <v>5.7</v>
      </c>
      <c r="F95" s="1">
        <v>0.0</v>
      </c>
      <c r="G95" s="1">
        <v>5.7</v>
      </c>
      <c r="H95" s="1">
        <v>168.0</v>
      </c>
      <c r="I95" s="1">
        <v>29.46</v>
      </c>
      <c r="J95" s="1">
        <v>29.47</v>
      </c>
      <c r="K95" s="1" t="s">
        <v>59</v>
      </c>
      <c r="L95" s="1">
        <v>0.0</v>
      </c>
      <c r="M95" s="1">
        <v>168.0</v>
      </c>
    </row>
    <row r="96">
      <c r="A96" s="1" t="s">
        <v>41</v>
      </c>
      <c r="B96" s="1" t="s">
        <v>42</v>
      </c>
      <c r="C96" s="1">
        <v>261.16</v>
      </c>
      <c r="D96" s="1">
        <v>265.46</v>
      </c>
      <c r="E96" s="1">
        <v>4.29</v>
      </c>
      <c r="F96" s="1">
        <v>0.0</v>
      </c>
      <c r="G96" s="1">
        <v>4.29</v>
      </c>
      <c r="H96" s="1">
        <v>168.0</v>
      </c>
      <c r="I96" s="1">
        <v>39.12</v>
      </c>
      <c r="J96" s="1">
        <v>39.14</v>
      </c>
      <c r="K96" s="1" t="s">
        <v>59</v>
      </c>
      <c r="L96" s="1">
        <v>0.0</v>
      </c>
      <c r="M96" s="1">
        <v>168.0</v>
      </c>
    </row>
    <row r="97">
      <c r="A97" s="1" t="s">
        <v>41</v>
      </c>
      <c r="B97" s="1" t="s">
        <v>42</v>
      </c>
      <c r="C97" s="1">
        <v>266.17</v>
      </c>
      <c r="D97" s="1">
        <v>271.01</v>
      </c>
      <c r="E97" s="1">
        <v>4.83</v>
      </c>
      <c r="F97" s="1">
        <v>0.0</v>
      </c>
      <c r="G97" s="1">
        <v>4.83</v>
      </c>
      <c r="H97" s="1">
        <v>168.0</v>
      </c>
      <c r="I97" s="1">
        <v>34.75</v>
      </c>
      <c r="J97" s="1">
        <v>34.77</v>
      </c>
      <c r="K97" s="1" t="s">
        <v>59</v>
      </c>
      <c r="L97" s="1">
        <v>0.0</v>
      </c>
      <c r="M97" s="1">
        <v>168.0</v>
      </c>
    </row>
    <row r="98">
      <c r="A98" s="1" t="s">
        <v>41</v>
      </c>
      <c r="B98" s="1" t="s">
        <v>42</v>
      </c>
      <c r="C98" s="1">
        <v>271.21</v>
      </c>
      <c r="D98" s="1">
        <v>275.64</v>
      </c>
      <c r="E98" s="1">
        <v>4.43</v>
      </c>
      <c r="F98" s="1">
        <v>0.0</v>
      </c>
      <c r="G98" s="1">
        <v>4.43</v>
      </c>
      <c r="H98" s="1">
        <v>168.0</v>
      </c>
      <c r="I98" s="1">
        <v>37.91</v>
      </c>
      <c r="J98" s="1">
        <v>37.93</v>
      </c>
      <c r="K98" s="1" t="s">
        <v>59</v>
      </c>
      <c r="L98" s="1">
        <v>0.0</v>
      </c>
      <c r="M98" s="1">
        <v>168.0</v>
      </c>
    </row>
    <row r="99">
      <c r="A99" s="1" t="s">
        <v>41</v>
      </c>
      <c r="B99" s="1" t="s">
        <v>42</v>
      </c>
      <c r="C99" s="1">
        <v>275.79</v>
      </c>
      <c r="D99" s="1">
        <v>280.43</v>
      </c>
      <c r="E99" s="1">
        <v>4.64</v>
      </c>
      <c r="F99" s="1">
        <v>0.0</v>
      </c>
      <c r="G99" s="1">
        <v>4.64</v>
      </c>
      <c r="H99" s="1">
        <v>168.0</v>
      </c>
      <c r="I99" s="1">
        <v>36.21</v>
      </c>
      <c r="J99" s="1">
        <v>36.22</v>
      </c>
      <c r="K99" s="1" t="s">
        <v>59</v>
      </c>
      <c r="L99" s="1">
        <v>0.0</v>
      </c>
      <c r="M99" s="1">
        <v>168.0</v>
      </c>
    </row>
    <row r="100">
      <c r="A100" s="1" t="s">
        <v>41</v>
      </c>
      <c r="B100" s="1" t="s">
        <v>42</v>
      </c>
      <c r="C100" s="1">
        <v>280.72</v>
      </c>
      <c r="D100" s="1">
        <v>286.37</v>
      </c>
      <c r="E100" s="1">
        <v>5.65</v>
      </c>
      <c r="F100" s="1">
        <v>0.0</v>
      </c>
      <c r="G100" s="1">
        <v>5.65</v>
      </c>
      <c r="H100" s="1">
        <v>168.0</v>
      </c>
      <c r="I100" s="1">
        <v>29.73</v>
      </c>
      <c r="J100" s="1">
        <v>29.74</v>
      </c>
      <c r="K100" s="1" t="s">
        <v>59</v>
      </c>
      <c r="L100" s="1">
        <v>0.0</v>
      </c>
      <c r="M100" s="1">
        <v>168.0</v>
      </c>
    </row>
    <row r="101">
      <c r="A101" s="1" t="s">
        <v>41</v>
      </c>
      <c r="B101" s="1" t="s">
        <v>42</v>
      </c>
      <c r="C101" s="1">
        <v>286.77</v>
      </c>
      <c r="D101" s="1">
        <v>291.87</v>
      </c>
      <c r="E101" s="1">
        <v>5.1</v>
      </c>
      <c r="F101" s="1">
        <v>0.0</v>
      </c>
      <c r="G101" s="1">
        <v>5.1</v>
      </c>
      <c r="H101" s="1">
        <v>168.0</v>
      </c>
      <c r="I101" s="1">
        <v>32.94</v>
      </c>
      <c r="J101" s="1">
        <v>32.95</v>
      </c>
      <c r="K101" s="1" t="s">
        <v>59</v>
      </c>
      <c r="L101" s="1">
        <v>0.0</v>
      </c>
      <c r="M101" s="1">
        <v>168.0</v>
      </c>
    </row>
    <row r="102">
      <c r="A102" s="1" t="s">
        <v>41</v>
      </c>
      <c r="B102" s="1" t="s">
        <v>42</v>
      </c>
      <c r="C102" s="1">
        <v>292.05</v>
      </c>
      <c r="D102" s="1">
        <v>292.72</v>
      </c>
      <c r="E102" s="1">
        <v>0.67</v>
      </c>
      <c r="F102" s="1">
        <v>0.0</v>
      </c>
      <c r="G102" s="1">
        <v>0.67</v>
      </c>
      <c r="H102" s="1">
        <v>8.0</v>
      </c>
      <c r="I102" s="1">
        <v>11.93</v>
      </c>
      <c r="J102" s="1">
        <v>11.93</v>
      </c>
      <c r="K102" s="1" t="s">
        <v>43</v>
      </c>
      <c r="L102" s="1">
        <v>-8.0</v>
      </c>
      <c r="M102" s="1">
        <v>0.0</v>
      </c>
    </row>
    <row r="103">
      <c r="A103" s="1" t="s">
        <v>41</v>
      </c>
      <c r="B103" s="1" t="s">
        <v>42</v>
      </c>
      <c r="C103" s="1">
        <v>293.03</v>
      </c>
      <c r="D103" s="1">
        <v>294.52</v>
      </c>
      <c r="E103" s="1">
        <v>1.48</v>
      </c>
      <c r="F103" s="1">
        <v>0.0</v>
      </c>
      <c r="G103" s="1">
        <v>1.48</v>
      </c>
      <c r="H103" s="1">
        <v>8.0</v>
      </c>
      <c r="I103" s="1">
        <v>5.39</v>
      </c>
      <c r="J103" s="1">
        <v>5.39</v>
      </c>
      <c r="K103" s="1" t="s">
        <v>43</v>
      </c>
      <c r="L103" s="1">
        <v>-8.0</v>
      </c>
      <c r="M103" s="1">
        <v>0.0</v>
      </c>
    </row>
    <row r="104">
      <c r="A104" s="1" t="s">
        <v>41</v>
      </c>
      <c r="B104" s="1" t="s">
        <v>42</v>
      </c>
      <c r="C104" s="1">
        <v>294.75</v>
      </c>
      <c r="D104" s="1">
        <v>295.28</v>
      </c>
      <c r="E104" s="1">
        <v>0.53</v>
      </c>
      <c r="F104" s="1">
        <v>0.0</v>
      </c>
      <c r="G104" s="1">
        <v>0.53</v>
      </c>
      <c r="H104" s="1">
        <v>8.0</v>
      </c>
      <c r="I104" s="1">
        <v>15.17</v>
      </c>
      <c r="J104" s="1">
        <v>15.17</v>
      </c>
      <c r="K104" s="1" t="s">
        <v>43</v>
      </c>
      <c r="L104" s="1">
        <v>-8.0</v>
      </c>
      <c r="M104" s="1">
        <v>0.0</v>
      </c>
    </row>
    <row r="105">
      <c r="A105" s="1" t="s">
        <v>41</v>
      </c>
      <c r="B105" s="1" t="s">
        <v>42</v>
      </c>
      <c r="C105" s="1">
        <v>295.42</v>
      </c>
      <c r="D105" s="1">
        <v>295.9</v>
      </c>
      <c r="E105" s="1">
        <v>0.48</v>
      </c>
      <c r="F105" s="1">
        <v>0.0</v>
      </c>
      <c r="G105" s="1">
        <v>0.48</v>
      </c>
      <c r="H105" s="1">
        <v>8.0</v>
      </c>
      <c r="I105" s="1">
        <v>16.69</v>
      </c>
      <c r="J105" s="1">
        <v>16.69</v>
      </c>
      <c r="K105" s="1" t="s">
        <v>43</v>
      </c>
      <c r="L105" s="1">
        <v>-8.0</v>
      </c>
      <c r="M105" s="1">
        <v>0.0</v>
      </c>
    </row>
    <row r="106">
      <c r="A106" s="1" t="s">
        <v>41</v>
      </c>
      <c r="B106" s="1" t="s">
        <v>42</v>
      </c>
      <c r="C106" s="1">
        <v>296.41</v>
      </c>
      <c r="D106" s="1">
        <v>297.01</v>
      </c>
      <c r="E106" s="1">
        <v>0.6</v>
      </c>
      <c r="F106" s="1">
        <v>0.0</v>
      </c>
      <c r="G106" s="1">
        <v>0.6</v>
      </c>
      <c r="H106" s="1">
        <v>8.0</v>
      </c>
      <c r="I106" s="1">
        <v>13.34</v>
      </c>
      <c r="J106" s="1">
        <v>13.34</v>
      </c>
      <c r="K106" s="1" t="s">
        <v>43</v>
      </c>
      <c r="L106" s="1">
        <v>-8.0</v>
      </c>
      <c r="M106" s="1">
        <v>0.0</v>
      </c>
    </row>
    <row r="107">
      <c r="A107" s="1" t="s">
        <v>41</v>
      </c>
      <c r="B107" s="1" t="s">
        <v>42</v>
      </c>
      <c r="C107" s="1">
        <v>297.04</v>
      </c>
      <c r="D107" s="1">
        <v>297.43</v>
      </c>
      <c r="E107" s="1">
        <v>0.39</v>
      </c>
      <c r="F107" s="1">
        <v>0.0</v>
      </c>
      <c r="G107" s="1">
        <v>0.39</v>
      </c>
      <c r="H107" s="1">
        <v>8.0</v>
      </c>
      <c r="I107" s="1">
        <v>20.71</v>
      </c>
      <c r="J107" s="1">
        <v>20.71</v>
      </c>
      <c r="K107" s="1" t="s">
        <v>43</v>
      </c>
      <c r="L107" s="1">
        <v>-8.0</v>
      </c>
      <c r="M107" s="1">
        <v>0.0</v>
      </c>
    </row>
    <row r="108">
      <c r="A108" s="1" t="s">
        <v>41</v>
      </c>
      <c r="B108" s="1" t="s">
        <v>42</v>
      </c>
      <c r="C108" s="1">
        <v>297.44</v>
      </c>
      <c r="D108" s="1">
        <v>297.78</v>
      </c>
      <c r="E108" s="1">
        <v>0.34</v>
      </c>
      <c r="F108" s="1">
        <v>0.0</v>
      </c>
      <c r="G108" s="1">
        <v>0.34</v>
      </c>
      <c r="H108" s="1">
        <v>8.0</v>
      </c>
      <c r="I108" s="1">
        <v>23.28</v>
      </c>
      <c r="J108" s="1">
        <v>23.28</v>
      </c>
      <c r="K108" s="1" t="s">
        <v>43</v>
      </c>
      <c r="L108" s="1">
        <v>-8.0</v>
      </c>
      <c r="M108" s="1">
        <v>0.0</v>
      </c>
    </row>
    <row r="109">
      <c r="A109" s="1" t="s">
        <v>41</v>
      </c>
      <c r="B109" s="1" t="s">
        <v>42</v>
      </c>
      <c r="C109" s="1">
        <v>297.97</v>
      </c>
      <c r="D109" s="1">
        <v>298.92</v>
      </c>
      <c r="E109" s="1">
        <v>0.95</v>
      </c>
      <c r="F109" s="1">
        <v>0.0</v>
      </c>
      <c r="G109" s="1">
        <v>0.95</v>
      </c>
      <c r="H109" s="1">
        <v>8.0</v>
      </c>
      <c r="I109" s="1">
        <v>8.38</v>
      </c>
      <c r="J109" s="1">
        <v>8.38</v>
      </c>
      <c r="K109" s="1" t="s">
        <v>43</v>
      </c>
      <c r="L109" s="1">
        <v>-8.0</v>
      </c>
      <c r="M109" s="1">
        <v>0.0</v>
      </c>
    </row>
    <row r="110">
      <c r="A110" s="1" t="s">
        <v>41</v>
      </c>
      <c r="B110" s="1" t="s">
        <v>42</v>
      </c>
      <c r="C110" s="1">
        <v>298.96</v>
      </c>
      <c r="D110" s="1">
        <v>299.44</v>
      </c>
      <c r="E110" s="1">
        <v>0.48</v>
      </c>
      <c r="F110" s="1">
        <v>0.0</v>
      </c>
      <c r="G110" s="1">
        <v>0.48</v>
      </c>
      <c r="H110" s="1">
        <v>8.0</v>
      </c>
      <c r="I110" s="1">
        <v>16.78</v>
      </c>
      <c r="J110" s="1">
        <v>16.78</v>
      </c>
      <c r="K110" s="1" t="s">
        <v>43</v>
      </c>
      <c r="L110" s="1">
        <v>-8.0</v>
      </c>
      <c r="M110" s="1">
        <v>0.0</v>
      </c>
    </row>
    <row r="111">
      <c r="A111" s="1" t="s">
        <v>41</v>
      </c>
      <c r="B111" s="1" t="s">
        <v>42</v>
      </c>
      <c r="C111" s="1">
        <v>299.59</v>
      </c>
      <c r="D111" s="1">
        <v>300.18</v>
      </c>
      <c r="E111" s="1">
        <v>0.59</v>
      </c>
      <c r="F111" s="1">
        <v>0.0</v>
      </c>
      <c r="G111" s="1">
        <v>0.59</v>
      </c>
      <c r="H111" s="1">
        <v>8.0</v>
      </c>
      <c r="I111" s="1">
        <v>13.5</v>
      </c>
      <c r="J111" s="1">
        <v>13.5</v>
      </c>
      <c r="K111" s="1" t="s">
        <v>43</v>
      </c>
      <c r="L111" s="1">
        <v>-8.0</v>
      </c>
      <c r="M111" s="1">
        <v>0.0</v>
      </c>
    </row>
    <row r="130">
      <c r="A130" s="77" t="s">
        <v>53</v>
      </c>
      <c r="B130" s="3">
        <f>SUMIF(K2:K103, "epr",H2:H103)</f>
        <v>416</v>
      </c>
    </row>
    <row r="131">
      <c r="A131" s="77" t="s">
        <v>54</v>
      </c>
      <c r="B131" s="3">
        <f>SUM(H2:H103)-B130</f>
        <v>8400</v>
      </c>
    </row>
    <row r="132">
      <c r="A132" s="77" t="s">
        <v>55</v>
      </c>
      <c r="B132" s="3">
        <f>SUM(M2:M103)</f>
        <v>8000</v>
      </c>
    </row>
    <row r="133">
      <c r="A133" s="77" t="s">
        <v>56</v>
      </c>
      <c r="B133" s="3">
        <f>B131/B132</f>
        <v>1.05</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s>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1.22</v>
      </c>
      <c r="D2" s="1">
        <v>2.78</v>
      </c>
      <c r="E2" s="1">
        <v>1.56</v>
      </c>
      <c r="F2" s="1">
        <v>0.0</v>
      </c>
      <c r="G2" s="1">
        <v>1.56</v>
      </c>
      <c r="H2" s="1">
        <v>16.0</v>
      </c>
      <c r="I2" s="1">
        <v>10.28</v>
      </c>
      <c r="J2" s="1">
        <v>10.28</v>
      </c>
      <c r="K2" s="1" t="s">
        <v>43</v>
      </c>
      <c r="L2" s="1">
        <v>-16.0</v>
      </c>
      <c r="M2" s="1">
        <v>0.0</v>
      </c>
    </row>
    <row r="3">
      <c r="A3" s="1" t="s">
        <v>41</v>
      </c>
      <c r="B3" s="1" t="s">
        <v>42</v>
      </c>
      <c r="C3" s="1">
        <v>2.87</v>
      </c>
      <c r="D3" s="1">
        <v>3.68</v>
      </c>
      <c r="E3" s="1">
        <v>0.81</v>
      </c>
      <c r="F3" s="1">
        <v>0.0</v>
      </c>
      <c r="G3" s="1">
        <v>0.81</v>
      </c>
      <c r="H3" s="1">
        <v>16.0</v>
      </c>
      <c r="I3" s="1">
        <v>19.78</v>
      </c>
      <c r="J3" s="1">
        <v>19.78</v>
      </c>
      <c r="K3" s="1" t="s">
        <v>43</v>
      </c>
      <c r="L3" s="1">
        <v>-16.0</v>
      </c>
      <c r="M3" s="1">
        <v>0.0</v>
      </c>
    </row>
    <row r="4">
      <c r="A4" s="1" t="s">
        <v>41</v>
      </c>
      <c r="B4" s="1" t="s">
        <v>42</v>
      </c>
      <c r="C4" s="1">
        <v>3.73</v>
      </c>
      <c r="D4" s="1">
        <v>4.54</v>
      </c>
      <c r="E4" s="1">
        <v>0.81</v>
      </c>
      <c r="F4" s="1">
        <v>0.0</v>
      </c>
      <c r="G4" s="1">
        <v>0.81</v>
      </c>
      <c r="H4" s="1">
        <v>16.0</v>
      </c>
      <c r="I4" s="1">
        <v>19.8</v>
      </c>
      <c r="J4" s="1">
        <v>19.8</v>
      </c>
      <c r="K4" s="1" t="s">
        <v>43</v>
      </c>
      <c r="L4" s="1">
        <v>-16.0</v>
      </c>
      <c r="M4" s="1">
        <v>0.0</v>
      </c>
    </row>
    <row r="5">
      <c r="A5" s="1" t="s">
        <v>41</v>
      </c>
      <c r="B5" s="1" t="s">
        <v>42</v>
      </c>
      <c r="C5" s="1">
        <v>4.58</v>
      </c>
      <c r="D5" s="1">
        <v>5.12</v>
      </c>
      <c r="E5" s="1">
        <v>0.55</v>
      </c>
      <c r="F5" s="1">
        <v>0.0</v>
      </c>
      <c r="G5" s="1">
        <v>0.55</v>
      </c>
      <c r="H5" s="1">
        <v>16.0</v>
      </c>
      <c r="I5" s="1">
        <v>29.18</v>
      </c>
      <c r="J5" s="1">
        <v>29.18</v>
      </c>
      <c r="K5" s="1" t="s">
        <v>43</v>
      </c>
      <c r="L5" s="1">
        <v>-16.0</v>
      </c>
      <c r="M5" s="1">
        <v>0.0</v>
      </c>
    </row>
    <row r="6">
      <c r="A6" s="1" t="s">
        <v>41</v>
      </c>
      <c r="B6" s="1" t="s">
        <v>42</v>
      </c>
      <c r="C6" s="1">
        <v>5.25</v>
      </c>
      <c r="D6" s="1">
        <v>6.33</v>
      </c>
      <c r="E6" s="1">
        <v>1.08</v>
      </c>
      <c r="F6" s="1">
        <v>0.0</v>
      </c>
      <c r="G6" s="1">
        <v>1.08</v>
      </c>
      <c r="H6" s="1">
        <v>16.0</v>
      </c>
      <c r="I6" s="1">
        <v>14.8</v>
      </c>
      <c r="J6" s="1">
        <v>14.8</v>
      </c>
      <c r="K6" s="1" t="s">
        <v>43</v>
      </c>
      <c r="L6" s="1">
        <v>-16.0</v>
      </c>
      <c r="M6" s="1">
        <v>0.0</v>
      </c>
    </row>
    <row r="7">
      <c r="A7" s="1" t="s">
        <v>41</v>
      </c>
      <c r="B7" s="1" t="s">
        <v>42</v>
      </c>
      <c r="C7" s="1">
        <v>6.43</v>
      </c>
      <c r="D7" s="1">
        <v>7.17</v>
      </c>
      <c r="E7" s="1">
        <v>0.73</v>
      </c>
      <c r="F7" s="1">
        <v>0.0</v>
      </c>
      <c r="G7" s="1">
        <v>0.73</v>
      </c>
      <c r="H7" s="1">
        <v>16.0</v>
      </c>
      <c r="I7" s="1">
        <v>21.8</v>
      </c>
      <c r="J7" s="1">
        <v>21.8</v>
      </c>
      <c r="K7" s="1" t="s">
        <v>43</v>
      </c>
      <c r="L7" s="1">
        <v>-16.0</v>
      </c>
      <c r="M7" s="1">
        <v>0.0</v>
      </c>
    </row>
    <row r="8">
      <c r="A8" s="1" t="s">
        <v>41</v>
      </c>
      <c r="B8" s="1" t="s">
        <v>42</v>
      </c>
      <c r="C8" s="1">
        <v>7.29</v>
      </c>
      <c r="D8" s="1">
        <v>7.93</v>
      </c>
      <c r="E8" s="1">
        <v>0.64</v>
      </c>
      <c r="F8" s="1">
        <v>0.0</v>
      </c>
      <c r="G8" s="1">
        <v>0.64</v>
      </c>
      <c r="H8" s="1">
        <v>16.0</v>
      </c>
      <c r="I8" s="1">
        <v>25.08</v>
      </c>
      <c r="J8" s="1">
        <v>25.08</v>
      </c>
      <c r="K8" s="1" t="s">
        <v>43</v>
      </c>
      <c r="L8" s="1">
        <v>-16.0</v>
      </c>
      <c r="M8" s="1">
        <v>0.0</v>
      </c>
    </row>
    <row r="9">
      <c r="A9" s="1" t="s">
        <v>41</v>
      </c>
      <c r="B9" s="1" t="s">
        <v>42</v>
      </c>
      <c r="C9" s="1">
        <v>7.98</v>
      </c>
      <c r="D9" s="1">
        <v>8.8</v>
      </c>
      <c r="E9" s="1">
        <v>0.81</v>
      </c>
      <c r="F9" s="1">
        <v>0.0</v>
      </c>
      <c r="G9" s="1">
        <v>0.81</v>
      </c>
      <c r="H9" s="1">
        <v>16.0</v>
      </c>
      <c r="I9" s="1">
        <v>19.67</v>
      </c>
      <c r="J9" s="1">
        <v>19.67</v>
      </c>
      <c r="K9" s="1" t="s">
        <v>43</v>
      </c>
      <c r="L9" s="1">
        <v>-16.0</v>
      </c>
      <c r="M9" s="1">
        <v>0.0</v>
      </c>
    </row>
    <row r="10">
      <c r="A10" s="1" t="s">
        <v>41</v>
      </c>
      <c r="B10" s="1" t="s">
        <v>42</v>
      </c>
      <c r="C10" s="1">
        <v>8.95</v>
      </c>
      <c r="D10" s="1">
        <v>10.89</v>
      </c>
      <c r="E10" s="1">
        <v>1.94</v>
      </c>
      <c r="F10" s="1">
        <v>0.0</v>
      </c>
      <c r="G10" s="1">
        <v>1.94</v>
      </c>
      <c r="H10" s="1">
        <v>16.0</v>
      </c>
      <c r="I10" s="1">
        <v>8.26</v>
      </c>
      <c r="J10" s="1">
        <v>8.26</v>
      </c>
      <c r="K10" s="1" t="s">
        <v>43</v>
      </c>
      <c r="L10" s="1">
        <v>-16.0</v>
      </c>
      <c r="M10" s="1">
        <v>0.0</v>
      </c>
    </row>
    <row r="11">
      <c r="A11" s="1" t="s">
        <v>41</v>
      </c>
      <c r="B11" s="1" t="s">
        <v>42</v>
      </c>
      <c r="C11" s="1">
        <v>10.92</v>
      </c>
      <c r="D11" s="1">
        <v>11.69</v>
      </c>
      <c r="E11" s="1">
        <v>0.76</v>
      </c>
      <c r="F11" s="1">
        <v>0.0</v>
      </c>
      <c r="G11" s="1">
        <v>0.76</v>
      </c>
      <c r="H11" s="1">
        <v>16.0</v>
      </c>
      <c r="I11" s="1">
        <v>21.04</v>
      </c>
      <c r="J11" s="1">
        <v>21.04</v>
      </c>
      <c r="K11" s="1" t="s">
        <v>43</v>
      </c>
      <c r="L11" s="1">
        <v>-16.0</v>
      </c>
      <c r="M11" s="1">
        <v>0.0</v>
      </c>
    </row>
    <row r="12">
      <c r="A12" s="1" t="s">
        <v>41</v>
      </c>
      <c r="B12" s="1" t="s">
        <v>42</v>
      </c>
      <c r="C12" s="1">
        <v>11.87</v>
      </c>
      <c r="D12" s="1">
        <v>14.18</v>
      </c>
      <c r="E12" s="1">
        <v>2.31</v>
      </c>
      <c r="F12" s="1">
        <v>0.0</v>
      </c>
      <c r="G12" s="1">
        <v>2.31</v>
      </c>
      <c r="H12" s="1">
        <v>168.0</v>
      </c>
      <c r="I12" s="1">
        <v>72.66</v>
      </c>
      <c r="J12" s="1">
        <v>72.7</v>
      </c>
      <c r="K12" s="1" t="s">
        <v>44</v>
      </c>
      <c r="L12" s="1">
        <v>84.0</v>
      </c>
      <c r="M12" s="1">
        <v>84.0</v>
      </c>
    </row>
    <row r="13">
      <c r="A13" s="1" t="s">
        <v>41</v>
      </c>
      <c r="B13" s="1" t="s">
        <v>42</v>
      </c>
      <c r="C13" s="1">
        <v>14.69</v>
      </c>
      <c r="D13" s="1">
        <v>17.09</v>
      </c>
      <c r="E13" s="1">
        <v>2.4</v>
      </c>
      <c r="F13" s="1">
        <v>0.0</v>
      </c>
      <c r="G13" s="1">
        <v>2.4</v>
      </c>
      <c r="H13" s="1">
        <v>168.0</v>
      </c>
      <c r="I13" s="1">
        <v>70.07</v>
      </c>
      <c r="J13" s="1">
        <v>70.1</v>
      </c>
      <c r="K13" s="1" t="s">
        <v>57</v>
      </c>
      <c r="L13" s="1">
        <v>76.0</v>
      </c>
      <c r="M13" s="1">
        <v>92.0</v>
      </c>
    </row>
    <row r="14">
      <c r="A14" s="1" t="s">
        <v>41</v>
      </c>
      <c r="B14" s="1" t="s">
        <v>42</v>
      </c>
      <c r="C14" s="1">
        <v>17.33</v>
      </c>
      <c r="D14" s="1">
        <v>22.3</v>
      </c>
      <c r="E14" s="1">
        <v>4.97</v>
      </c>
      <c r="F14" s="1">
        <v>0.0</v>
      </c>
      <c r="G14" s="1">
        <v>4.97</v>
      </c>
      <c r="H14" s="1">
        <v>168.0</v>
      </c>
      <c r="I14" s="1">
        <v>33.8</v>
      </c>
      <c r="J14" s="1">
        <v>33.81</v>
      </c>
      <c r="K14" s="1" t="s">
        <v>59</v>
      </c>
      <c r="L14" s="1">
        <v>0.0</v>
      </c>
      <c r="M14" s="1">
        <v>168.0</v>
      </c>
    </row>
    <row r="15">
      <c r="A15" s="1" t="s">
        <v>41</v>
      </c>
      <c r="B15" s="1" t="s">
        <v>42</v>
      </c>
      <c r="C15" s="1">
        <v>22.42</v>
      </c>
      <c r="D15" s="1">
        <v>27.39</v>
      </c>
      <c r="E15" s="1">
        <v>4.97</v>
      </c>
      <c r="F15" s="1">
        <v>0.0</v>
      </c>
      <c r="G15" s="1">
        <v>4.97</v>
      </c>
      <c r="H15" s="1">
        <v>168.0</v>
      </c>
      <c r="I15" s="1">
        <v>33.79</v>
      </c>
      <c r="J15" s="1">
        <v>33.81</v>
      </c>
      <c r="K15" s="1" t="s">
        <v>59</v>
      </c>
      <c r="L15" s="1">
        <v>0.0</v>
      </c>
      <c r="M15" s="1">
        <v>168.0</v>
      </c>
    </row>
    <row r="16">
      <c r="A16" s="1" t="s">
        <v>41</v>
      </c>
      <c r="B16" s="1" t="s">
        <v>42</v>
      </c>
      <c r="C16" s="1">
        <v>27.69</v>
      </c>
      <c r="D16" s="1">
        <v>33.27</v>
      </c>
      <c r="E16" s="1">
        <v>5.58</v>
      </c>
      <c r="F16" s="1">
        <v>0.0</v>
      </c>
      <c r="G16" s="1">
        <v>5.58</v>
      </c>
      <c r="H16" s="1">
        <v>168.0</v>
      </c>
      <c r="I16" s="1">
        <v>30.1</v>
      </c>
      <c r="J16" s="1">
        <v>30.11</v>
      </c>
      <c r="K16" s="1" t="s">
        <v>59</v>
      </c>
      <c r="L16" s="1">
        <v>0.0</v>
      </c>
      <c r="M16" s="1">
        <v>168.0</v>
      </c>
    </row>
    <row r="17">
      <c r="A17" s="1" t="s">
        <v>41</v>
      </c>
      <c r="B17" s="1" t="s">
        <v>42</v>
      </c>
      <c r="C17" s="1">
        <v>33.59</v>
      </c>
      <c r="D17" s="1">
        <v>39.03</v>
      </c>
      <c r="E17" s="1">
        <v>5.44</v>
      </c>
      <c r="F17" s="1">
        <v>0.0</v>
      </c>
      <c r="G17" s="1">
        <v>5.44</v>
      </c>
      <c r="H17" s="1">
        <v>168.0</v>
      </c>
      <c r="I17" s="1">
        <v>30.89</v>
      </c>
      <c r="J17" s="1">
        <v>30.9</v>
      </c>
      <c r="K17" s="1" t="s">
        <v>59</v>
      </c>
      <c r="L17" s="1">
        <v>0.0</v>
      </c>
      <c r="M17" s="1">
        <v>168.0</v>
      </c>
    </row>
    <row r="18">
      <c r="A18" s="1" t="s">
        <v>41</v>
      </c>
      <c r="B18" s="1" t="s">
        <v>42</v>
      </c>
      <c r="C18" s="1">
        <v>39.38</v>
      </c>
      <c r="D18" s="1">
        <v>44.65</v>
      </c>
      <c r="E18" s="1">
        <v>5.27</v>
      </c>
      <c r="F18" s="1">
        <v>0.0</v>
      </c>
      <c r="G18" s="1">
        <v>5.27</v>
      </c>
      <c r="H18" s="1">
        <v>168.0</v>
      </c>
      <c r="I18" s="1">
        <v>31.89</v>
      </c>
      <c r="J18" s="1">
        <v>31.91</v>
      </c>
      <c r="K18" s="1" t="s">
        <v>59</v>
      </c>
      <c r="L18" s="1">
        <v>0.0</v>
      </c>
      <c r="M18" s="1">
        <v>168.0</v>
      </c>
    </row>
    <row r="19">
      <c r="A19" s="1" t="s">
        <v>41</v>
      </c>
      <c r="B19" s="1" t="s">
        <v>42</v>
      </c>
      <c r="C19" s="1">
        <v>44.97</v>
      </c>
      <c r="D19" s="1">
        <v>50.18</v>
      </c>
      <c r="E19" s="1">
        <v>5.2</v>
      </c>
      <c r="F19" s="1">
        <v>0.0</v>
      </c>
      <c r="G19" s="1">
        <v>5.2</v>
      </c>
      <c r="H19" s="1">
        <v>168.0</v>
      </c>
      <c r="I19" s="1">
        <v>32.29</v>
      </c>
      <c r="J19" s="1">
        <v>32.3</v>
      </c>
      <c r="K19" s="1" t="s">
        <v>59</v>
      </c>
      <c r="L19" s="1">
        <v>0.0</v>
      </c>
      <c r="M19" s="1">
        <v>168.0</v>
      </c>
    </row>
    <row r="20">
      <c r="A20" s="1" t="s">
        <v>41</v>
      </c>
      <c r="B20" s="1" t="s">
        <v>42</v>
      </c>
      <c r="C20" s="1">
        <v>50.43</v>
      </c>
      <c r="D20" s="1">
        <v>55.48</v>
      </c>
      <c r="E20" s="1">
        <v>5.06</v>
      </c>
      <c r="F20" s="1">
        <v>0.0</v>
      </c>
      <c r="G20" s="1">
        <v>5.06</v>
      </c>
      <c r="H20" s="1">
        <v>168.0</v>
      </c>
      <c r="I20" s="1">
        <v>33.22</v>
      </c>
      <c r="J20" s="1">
        <v>33.23</v>
      </c>
      <c r="K20" s="1" t="s">
        <v>59</v>
      </c>
      <c r="L20" s="1">
        <v>0.0</v>
      </c>
      <c r="M20" s="1">
        <v>168.0</v>
      </c>
    </row>
    <row r="21">
      <c r="A21" s="1" t="s">
        <v>41</v>
      </c>
      <c r="B21" s="1" t="s">
        <v>42</v>
      </c>
      <c r="C21" s="1">
        <v>55.61</v>
      </c>
      <c r="D21" s="1">
        <v>60.46</v>
      </c>
      <c r="E21" s="1">
        <v>4.85</v>
      </c>
      <c r="F21" s="1">
        <v>0.0</v>
      </c>
      <c r="G21" s="1">
        <v>4.84</v>
      </c>
      <c r="H21" s="1">
        <v>168.0</v>
      </c>
      <c r="I21" s="1">
        <v>34.67</v>
      </c>
      <c r="J21" s="1">
        <v>34.69</v>
      </c>
      <c r="K21" s="1" t="s">
        <v>59</v>
      </c>
      <c r="L21" s="1">
        <v>0.0</v>
      </c>
      <c r="M21" s="1">
        <v>168.0</v>
      </c>
    </row>
    <row r="22">
      <c r="A22" s="1" t="s">
        <v>41</v>
      </c>
      <c r="B22" s="1" t="s">
        <v>42</v>
      </c>
      <c r="C22" s="1">
        <v>60.61</v>
      </c>
      <c r="D22" s="1">
        <v>61.63</v>
      </c>
      <c r="E22" s="1">
        <v>1.01</v>
      </c>
      <c r="F22" s="1">
        <v>0.0</v>
      </c>
      <c r="G22" s="1">
        <v>1.01</v>
      </c>
      <c r="H22" s="1">
        <v>16.0</v>
      </c>
      <c r="I22" s="1">
        <v>15.78</v>
      </c>
      <c r="J22" s="1">
        <v>15.78</v>
      </c>
      <c r="K22" s="1" t="s">
        <v>43</v>
      </c>
      <c r="L22" s="1">
        <v>-16.0</v>
      </c>
      <c r="M22" s="1">
        <v>0.0</v>
      </c>
    </row>
    <row r="23">
      <c r="A23" s="1" t="s">
        <v>41</v>
      </c>
      <c r="B23" s="1" t="s">
        <v>42</v>
      </c>
      <c r="C23" s="1">
        <v>61.69</v>
      </c>
      <c r="D23" s="1">
        <v>62.61</v>
      </c>
      <c r="E23" s="1">
        <v>0.92</v>
      </c>
      <c r="F23" s="1">
        <v>0.0</v>
      </c>
      <c r="G23" s="1">
        <v>0.92</v>
      </c>
      <c r="H23" s="1">
        <v>16.0</v>
      </c>
      <c r="I23" s="1">
        <v>17.44</v>
      </c>
      <c r="J23" s="1">
        <v>17.44</v>
      </c>
      <c r="K23" s="1" t="s">
        <v>43</v>
      </c>
      <c r="L23" s="1">
        <v>-16.0</v>
      </c>
      <c r="M23" s="1">
        <v>0.0</v>
      </c>
    </row>
    <row r="24">
      <c r="A24" s="1" t="s">
        <v>41</v>
      </c>
      <c r="B24" s="1" t="s">
        <v>42</v>
      </c>
      <c r="C24" s="1">
        <v>62.64</v>
      </c>
      <c r="D24" s="1">
        <v>63.89</v>
      </c>
      <c r="E24" s="1">
        <v>1.25</v>
      </c>
      <c r="F24" s="1">
        <v>0.0</v>
      </c>
      <c r="G24" s="1">
        <v>1.25</v>
      </c>
      <c r="H24" s="1">
        <v>16.0</v>
      </c>
      <c r="I24" s="1">
        <v>12.77</v>
      </c>
      <c r="J24" s="1">
        <v>12.77</v>
      </c>
      <c r="K24" s="1" t="s">
        <v>43</v>
      </c>
      <c r="L24" s="1">
        <v>-16.0</v>
      </c>
      <c r="M24" s="1">
        <v>0.0</v>
      </c>
    </row>
    <row r="25">
      <c r="A25" s="1" t="s">
        <v>41</v>
      </c>
      <c r="B25" s="1" t="s">
        <v>42</v>
      </c>
      <c r="C25" s="1">
        <v>63.93</v>
      </c>
      <c r="D25" s="1">
        <v>65.01</v>
      </c>
      <c r="E25" s="1">
        <v>1.08</v>
      </c>
      <c r="F25" s="1">
        <v>0.0</v>
      </c>
      <c r="G25" s="1">
        <v>1.08</v>
      </c>
      <c r="H25" s="1">
        <v>16.0</v>
      </c>
      <c r="I25" s="1">
        <v>14.78</v>
      </c>
      <c r="J25" s="1">
        <v>14.78</v>
      </c>
      <c r="K25" s="1" t="s">
        <v>43</v>
      </c>
      <c r="L25" s="1">
        <v>-16.0</v>
      </c>
      <c r="M25" s="1">
        <v>0.0</v>
      </c>
    </row>
    <row r="26">
      <c r="A26" s="1" t="s">
        <v>41</v>
      </c>
      <c r="B26" s="1" t="s">
        <v>42</v>
      </c>
      <c r="C26" s="1">
        <v>65.11</v>
      </c>
      <c r="D26" s="1">
        <v>65.74</v>
      </c>
      <c r="E26" s="1">
        <v>0.63</v>
      </c>
      <c r="F26" s="1">
        <v>0.0</v>
      </c>
      <c r="G26" s="1">
        <v>0.63</v>
      </c>
      <c r="H26" s="1">
        <v>16.0</v>
      </c>
      <c r="I26" s="1">
        <v>25.56</v>
      </c>
      <c r="J26" s="1">
        <v>25.56</v>
      </c>
      <c r="K26" s="1" t="s">
        <v>43</v>
      </c>
      <c r="L26" s="1">
        <v>-16.0</v>
      </c>
      <c r="M26" s="1">
        <v>0.0</v>
      </c>
    </row>
    <row r="27">
      <c r="A27" s="1" t="s">
        <v>41</v>
      </c>
      <c r="B27" s="1" t="s">
        <v>42</v>
      </c>
      <c r="C27" s="1">
        <v>65.77</v>
      </c>
      <c r="D27" s="1">
        <v>67.03</v>
      </c>
      <c r="E27" s="1">
        <v>1.26</v>
      </c>
      <c r="F27" s="1">
        <v>0.0</v>
      </c>
      <c r="G27" s="1">
        <v>1.26</v>
      </c>
      <c r="H27" s="1">
        <v>16.0</v>
      </c>
      <c r="I27" s="1">
        <v>12.66</v>
      </c>
      <c r="J27" s="1">
        <v>12.66</v>
      </c>
      <c r="K27" s="1" t="s">
        <v>43</v>
      </c>
      <c r="L27" s="1">
        <v>-16.0</v>
      </c>
      <c r="M27" s="1">
        <v>0.0</v>
      </c>
    </row>
    <row r="28">
      <c r="A28" s="1" t="s">
        <v>41</v>
      </c>
      <c r="B28" s="1" t="s">
        <v>42</v>
      </c>
      <c r="C28" s="1">
        <v>67.08</v>
      </c>
      <c r="D28" s="1">
        <v>68.47</v>
      </c>
      <c r="E28" s="1">
        <v>1.39</v>
      </c>
      <c r="F28" s="1">
        <v>0.0</v>
      </c>
      <c r="G28" s="1">
        <v>1.39</v>
      </c>
      <c r="H28" s="1">
        <v>16.0</v>
      </c>
      <c r="I28" s="1">
        <v>11.54</v>
      </c>
      <c r="J28" s="1">
        <v>11.54</v>
      </c>
      <c r="K28" s="1" t="s">
        <v>43</v>
      </c>
      <c r="L28" s="1">
        <v>-16.0</v>
      </c>
      <c r="M28" s="1">
        <v>0.0</v>
      </c>
    </row>
    <row r="29">
      <c r="A29" s="1" t="s">
        <v>41</v>
      </c>
      <c r="B29" s="1" t="s">
        <v>42</v>
      </c>
      <c r="C29" s="1">
        <v>68.5</v>
      </c>
      <c r="D29" s="1">
        <v>69.16</v>
      </c>
      <c r="E29" s="1">
        <v>0.66</v>
      </c>
      <c r="F29" s="1">
        <v>0.0</v>
      </c>
      <c r="G29" s="1">
        <v>0.66</v>
      </c>
      <c r="H29" s="1">
        <v>16.0</v>
      </c>
      <c r="I29" s="1">
        <v>24.21</v>
      </c>
      <c r="J29" s="1">
        <v>24.21</v>
      </c>
      <c r="K29" s="1" t="s">
        <v>43</v>
      </c>
      <c r="L29" s="1">
        <v>-16.0</v>
      </c>
      <c r="M29" s="1">
        <v>0.0</v>
      </c>
    </row>
    <row r="30">
      <c r="A30" s="1" t="s">
        <v>41</v>
      </c>
      <c r="B30" s="1" t="s">
        <v>42</v>
      </c>
      <c r="C30" s="1">
        <v>69.2</v>
      </c>
      <c r="D30" s="1">
        <v>69.92</v>
      </c>
      <c r="E30" s="1">
        <v>0.72</v>
      </c>
      <c r="F30" s="1">
        <v>0.0</v>
      </c>
      <c r="G30" s="1">
        <v>0.72</v>
      </c>
      <c r="H30" s="1">
        <v>16.0</v>
      </c>
      <c r="I30" s="1">
        <v>22.12</v>
      </c>
      <c r="J30" s="1">
        <v>22.12</v>
      </c>
      <c r="K30" s="1" t="s">
        <v>43</v>
      </c>
      <c r="L30" s="1">
        <v>-16.0</v>
      </c>
      <c r="M30" s="1">
        <v>0.0</v>
      </c>
    </row>
    <row r="31">
      <c r="A31" s="1" t="s">
        <v>41</v>
      </c>
      <c r="B31" s="1" t="s">
        <v>42</v>
      </c>
      <c r="C31" s="1">
        <v>69.95</v>
      </c>
      <c r="D31" s="1">
        <v>71.5</v>
      </c>
      <c r="E31" s="1">
        <v>1.55</v>
      </c>
      <c r="F31" s="1">
        <v>0.0</v>
      </c>
      <c r="G31" s="1">
        <v>1.55</v>
      </c>
      <c r="H31" s="1">
        <v>16.0</v>
      </c>
      <c r="I31" s="1">
        <v>10.32</v>
      </c>
      <c r="J31" s="1">
        <v>10.32</v>
      </c>
      <c r="K31" s="1" t="s">
        <v>43</v>
      </c>
      <c r="L31" s="1">
        <v>-16.0</v>
      </c>
      <c r="M31" s="1">
        <v>0.0</v>
      </c>
    </row>
    <row r="32">
      <c r="A32" s="1" t="s">
        <v>41</v>
      </c>
      <c r="B32" s="1" t="s">
        <v>42</v>
      </c>
      <c r="C32" s="1">
        <v>71.63</v>
      </c>
      <c r="D32" s="1">
        <v>75.15</v>
      </c>
      <c r="E32" s="1">
        <v>3.51</v>
      </c>
      <c r="F32" s="1">
        <v>0.0</v>
      </c>
      <c r="G32" s="1">
        <v>3.51</v>
      </c>
      <c r="H32" s="1">
        <v>168.0</v>
      </c>
      <c r="I32" s="1">
        <v>47.81</v>
      </c>
      <c r="J32" s="1">
        <v>47.83</v>
      </c>
      <c r="K32" s="1" t="s">
        <v>44</v>
      </c>
      <c r="L32" s="1">
        <v>84.0</v>
      </c>
      <c r="M32" s="1">
        <v>84.0</v>
      </c>
    </row>
    <row r="33">
      <c r="A33" s="1" t="s">
        <v>41</v>
      </c>
      <c r="B33" s="1" t="s">
        <v>42</v>
      </c>
      <c r="C33" s="1">
        <v>75.29</v>
      </c>
      <c r="D33" s="1">
        <v>78.19</v>
      </c>
      <c r="E33" s="1">
        <v>2.9</v>
      </c>
      <c r="F33" s="1">
        <v>0.0</v>
      </c>
      <c r="G33" s="1">
        <v>2.9</v>
      </c>
      <c r="H33" s="1">
        <v>168.0</v>
      </c>
      <c r="I33" s="1">
        <v>57.98</v>
      </c>
      <c r="J33" s="1">
        <v>58.01</v>
      </c>
      <c r="K33" s="1" t="s">
        <v>57</v>
      </c>
      <c r="L33" s="1">
        <v>76.0</v>
      </c>
      <c r="M33" s="1">
        <v>92.0</v>
      </c>
    </row>
    <row r="34">
      <c r="A34" s="1" t="s">
        <v>41</v>
      </c>
      <c r="B34" s="1" t="s">
        <v>42</v>
      </c>
      <c r="C34" s="1">
        <v>78.35</v>
      </c>
      <c r="D34" s="1">
        <v>84.07</v>
      </c>
      <c r="E34" s="1">
        <v>5.72</v>
      </c>
      <c r="F34" s="1">
        <v>0.0</v>
      </c>
      <c r="G34" s="1">
        <v>5.72</v>
      </c>
      <c r="H34" s="1">
        <v>168.0</v>
      </c>
      <c r="I34" s="1">
        <v>29.37</v>
      </c>
      <c r="J34" s="1">
        <v>29.38</v>
      </c>
      <c r="K34" s="1" t="s">
        <v>59</v>
      </c>
      <c r="L34" s="1">
        <v>0.0</v>
      </c>
      <c r="M34" s="1">
        <v>168.0</v>
      </c>
    </row>
    <row r="35">
      <c r="A35" s="1" t="s">
        <v>41</v>
      </c>
      <c r="B35" s="1" t="s">
        <v>42</v>
      </c>
      <c r="C35" s="1">
        <v>84.61</v>
      </c>
      <c r="D35" s="1">
        <v>90.62</v>
      </c>
      <c r="E35" s="1">
        <v>6.01</v>
      </c>
      <c r="F35" s="1">
        <v>0.0</v>
      </c>
      <c r="G35" s="1">
        <v>6.01</v>
      </c>
      <c r="H35" s="1">
        <v>168.0</v>
      </c>
      <c r="I35" s="1">
        <v>27.94</v>
      </c>
      <c r="J35" s="1">
        <v>27.95</v>
      </c>
      <c r="K35" s="1" t="s">
        <v>59</v>
      </c>
      <c r="L35" s="1">
        <v>0.0</v>
      </c>
      <c r="M35" s="1">
        <v>168.0</v>
      </c>
    </row>
    <row r="36">
      <c r="A36" s="1" t="s">
        <v>41</v>
      </c>
      <c r="B36" s="1" t="s">
        <v>42</v>
      </c>
      <c r="C36" s="1">
        <v>90.78</v>
      </c>
      <c r="D36" s="1">
        <v>95.63</v>
      </c>
      <c r="E36" s="1">
        <v>4.85</v>
      </c>
      <c r="F36" s="1">
        <v>0.0</v>
      </c>
      <c r="G36" s="1">
        <v>4.85</v>
      </c>
      <c r="H36" s="1">
        <v>168.0</v>
      </c>
      <c r="I36" s="1">
        <v>34.64</v>
      </c>
      <c r="J36" s="1">
        <v>34.65</v>
      </c>
      <c r="K36" s="1" t="s">
        <v>59</v>
      </c>
      <c r="L36" s="1">
        <v>0.0</v>
      </c>
      <c r="M36" s="1">
        <v>168.0</v>
      </c>
    </row>
    <row r="37">
      <c r="A37" s="1" t="s">
        <v>41</v>
      </c>
      <c r="B37" s="1" t="s">
        <v>42</v>
      </c>
      <c r="C37" s="1">
        <v>96.35</v>
      </c>
      <c r="D37" s="1">
        <v>100.9</v>
      </c>
      <c r="E37" s="1">
        <v>4.55</v>
      </c>
      <c r="F37" s="1">
        <v>0.0</v>
      </c>
      <c r="G37" s="1">
        <v>4.55</v>
      </c>
      <c r="H37" s="1">
        <v>168.0</v>
      </c>
      <c r="I37" s="1">
        <v>36.91</v>
      </c>
      <c r="J37" s="1">
        <v>36.94</v>
      </c>
      <c r="K37" s="1" t="s">
        <v>59</v>
      </c>
      <c r="L37" s="1">
        <v>0.0</v>
      </c>
      <c r="M37" s="1">
        <v>168.0</v>
      </c>
    </row>
    <row r="38">
      <c r="A38" s="1" t="s">
        <v>41</v>
      </c>
      <c r="B38" s="1" t="s">
        <v>42</v>
      </c>
      <c r="C38" s="1">
        <v>101.06</v>
      </c>
      <c r="D38" s="1">
        <v>105.1</v>
      </c>
      <c r="E38" s="1">
        <v>4.04</v>
      </c>
      <c r="F38" s="1">
        <v>0.0</v>
      </c>
      <c r="G38" s="1">
        <v>4.04</v>
      </c>
      <c r="H38" s="1">
        <v>168.0</v>
      </c>
      <c r="I38" s="1">
        <v>41.59</v>
      </c>
      <c r="J38" s="1">
        <v>41.62</v>
      </c>
      <c r="K38" s="1" t="s">
        <v>59</v>
      </c>
      <c r="L38" s="1">
        <v>0.0</v>
      </c>
      <c r="M38" s="1">
        <v>168.0</v>
      </c>
    </row>
    <row r="39">
      <c r="A39" s="1" t="s">
        <v>41</v>
      </c>
      <c r="B39" s="1" t="s">
        <v>42</v>
      </c>
      <c r="C39" s="1">
        <v>105.97</v>
      </c>
      <c r="D39" s="1">
        <v>111.68</v>
      </c>
      <c r="E39" s="1">
        <v>5.72</v>
      </c>
      <c r="F39" s="1">
        <v>0.0</v>
      </c>
      <c r="G39" s="1">
        <v>5.71</v>
      </c>
      <c r="H39" s="1">
        <v>168.0</v>
      </c>
      <c r="I39" s="1">
        <v>29.39</v>
      </c>
      <c r="J39" s="1">
        <v>29.4</v>
      </c>
      <c r="K39" s="1" t="s">
        <v>59</v>
      </c>
      <c r="L39" s="1">
        <v>0.0</v>
      </c>
      <c r="M39" s="1">
        <v>168.0</v>
      </c>
    </row>
    <row r="40">
      <c r="A40" s="1" t="s">
        <v>41</v>
      </c>
      <c r="B40" s="1" t="s">
        <v>42</v>
      </c>
      <c r="C40" s="1">
        <v>111.79</v>
      </c>
      <c r="D40" s="1">
        <v>116.47</v>
      </c>
      <c r="E40" s="1">
        <v>4.68</v>
      </c>
      <c r="F40" s="1">
        <v>0.0</v>
      </c>
      <c r="G40" s="1">
        <v>4.67</v>
      </c>
      <c r="H40" s="1">
        <v>168.0</v>
      </c>
      <c r="I40" s="1">
        <v>35.92</v>
      </c>
      <c r="J40" s="1">
        <v>35.94</v>
      </c>
      <c r="K40" s="1" t="s">
        <v>59</v>
      </c>
      <c r="L40" s="1">
        <v>0.0</v>
      </c>
      <c r="M40" s="1">
        <v>168.0</v>
      </c>
    </row>
    <row r="41">
      <c r="A41" s="1" t="s">
        <v>41</v>
      </c>
      <c r="B41" s="1" t="s">
        <v>42</v>
      </c>
      <c r="C41" s="1">
        <v>116.59</v>
      </c>
      <c r="D41" s="1">
        <v>121.03</v>
      </c>
      <c r="E41" s="1">
        <v>4.44</v>
      </c>
      <c r="F41" s="1">
        <v>0.0</v>
      </c>
      <c r="G41" s="1">
        <v>4.44</v>
      </c>
      <c r="H41" s="1">
        <v>168.0</v>
      </c>
      <c r="I41" s="1">
        <v>37.85</v>
      </c>
      <c r="J41" s="1">
        <v>37.87</v>
      </c>
      <c r="K41" s="1" t="s">
        <v>59</v>
      </c>
      <c r="L41" s="1">
        <v>0.0</v>
      </c>
      <c r="M41" s="1">
        <v>168.0</v>
      </c>
    </row>
    <row r="42">
      <c r="A42" s="1" t="s">
        <v>41</v>
      </c>
      <c r="B42" s="1" t="s">
        <v>42</v>
      </c>
      <c r="C42" s="1">
        <v>121.18</v>
      </c>
      <c r="D42" s="1">
        <v>121.93</v>
      </c>
      <c r="E42" s="1">
        <v>0.75</v>
      </c>
      <c r="F42" s="1">
        <v>0.0</v>
      </c>
      <c r="G42" s="1">
        <v>0.75</v>
      </c>
      <c r="H42" s="1">
        <v>16.0</v>
      </c>
      <c r="I42" s="1">
        <v>21.23</v>
      </c>
      <c r="J42" s="1">
        <v>21.23</v>
      </c>
      <c r="K42" s="1" t="s">
        <v>43</v>
      </c>
      <c r="L42" s="1">
        <v>-16.0</v>
      </c>
      <c r="M42" s="1">
        <v>0.0</v>
      </c>
    </row>
    <row r="43">
      <c r="A43" s="1" t="s">
        <v>41</v>
      </c>
      <c r="B43" s="1" t="s">
        <v>42</v>
      </c>
      <c r="C43" s="1">
        <v>122.11</v>
      </c>
      <c r="D43" s="1">
        <v>123.76</v>
      </c>
      <c r="E43" s="1">
        <v>1.66</v>
      </c>
      <c r="F43" s="1">
        <v>0.0</v>
      </c>
      <c r="G43" s="1">
        <v>1.66</v>
      </c>
      <c r="H43" s="1">
        <v>16.0</v>
      </c>
      <c r="I43" s="1">
        <v>9.66</v>
      </c>
      <c r="J43" s="1">
        <v>9.66</v>
      </c>
      <c r="K43" s="1" t="s">
        <v>43</v>
      </c>
      <c r="L43" s="1">
        <v>-16.0</v>
      </c>
      <c r="M43" s="1">
        <v>0.0</v>
      </c>
    </row>
    <row r="44">
      <c r="A44" s="1" t="s">
        <v>41</v>
      </c>
      <c r="B44" s="1" t="s">
        <v>42</v>
      </c>
      <c r="C44" s="1">
        <v>123.82</v>
      </c>
      <c r="D44" s="1">
        <v>124.96</v>
      </c>
      <c r="E44" s="1">
        <v>1.14</v>
      </c>
      <c r="F44" s="1">
        <v>0.0</v>
      </c>
      <c r="G44" s="1">
        <v>1.14</v>
      </c>
      <c r="H44" s="1">
        <v>16.0</v>
      </c>
      <c r="I44" s="1">
        <v>14.02</v>
      </c>
      <c r="J44" s="1">
        <v>14.02</v>
      </c>
      <c r="K44" s="1" t="s">
        <v>43</v>
      </c>
      <c r="L44" s="1">
        <v>-16.0</v>
      </c>
      <c r="M44" s="1">
        <v>0.0</v>
      </c>
    </row>
    <row r="45">
      <c r="A45" s="1" t="s">
        <v>41</v>
      </c>
      <c r="B45" s="1" t="s">
        <v>42</v>
      </c>
      <c r="C45" s="1">
        <v>125.1</v>
      </c>
      <c r="D45" s="1">
        <v>125.97</v>
      </c>
      <c r="E45" s="1">
        <v>0.88</v>
      </c>
      <c r="F45" s="1">
        <v>0.0</v>
      </c>
      <c r="G45" s="1">
        <v>0.88</v>
      </c>
      <c r="H45" s="1">
        <v>16.0</v>
      </c>
      <c r="I45" s="1">
        <v>18.26</v>
      </c>
      <c r="J45" s="1">
        <v>18.26</v>
      </c>
      <c r="K45" s="1" t="s">
        <v>43</v>
      </c>
      <c r="L45" s="1">
        <v>-16.0</v>
      </c>
      <c r="M45" s="1">
        <v>0.0</v>
      </c>
    </row>
    <row r="46">
      <c r="A46" s="1" t="s">
        <v>41</v>
      </c>
      <c r="B46" s="1" t="s">
        <v>42</v>
      </c>
      <c r="C46" s="1">
        <v>126.02</v>
      </c>
      <c r="D46" s="1">
        <v>127.42</v>
      </c>
      <c r="E46" s="1">
        <v>1.4</v>
      </c>
      <c r="F46" s="1">
        <v>0.0</v>
      </c>
      <c r="G46" s="1">
        <v>1.4</v>
      </c>
      <c r="H46" s="1">
        <v>16.0</v>
      </c>
      <c r="I46" s="1">
        <v>11.44</v>
      </c>
      <c r="J46" s="1">
        <v>11.44</v>
      </c>
      <c r="K46" s="1" t="s">
        <v>43</v>
      </c>
      <c r="L46" s="1">
        <v>-16.0</v>
      </c>
      <c r="M46" s="1">
        <v>0.0</v>
      </c>
    </row>
    <row r="47">
      <c r="A47" s="1" t="s">
        <v>41</v>
      </c>
      <c r="B47" s="1" t="s">
        <v>42</v>
      </c>
      <c r="C47" s="1">
        <v>127.44</v>
      </c>
      <c r="D47" s="1">
        <v>128.22</v>
      </c>
      <c r="E47" s="1">
        <v>0.78</v>
      </c>
      <c r="F47" s="1">
        <v>0.0</v>
      </c>
      <c r="G47" s="1">
        <v>0.78</v>
      </c>
      <c r="H47" s="1">
        <v>16.0</v>
      </c>
      <c r="I47" s="1">
        <v>20.59</v>
      </c>
      <c r="J47" s="1">
        <v>20.59</v>
      </c>
      <c r="K47" s="1" t="s">
        <v>43</v>
      </c>
      <c r="L47" s="1">
        <v>-16.0</v>
      </c>
      <c r="M47" s="1">
        <v>0.0</v>
      </c>
    </row>
    <row r="48">
      <c r="A48" s="1" t="s">
        <v>41</v>
      </c>
      <c r="B48" s="1" t="s">
        <v>42</v>
      </c>
      <c r="C48" s="1">
        <v>128.27</v>
      </c>
      <c r="D48" s="1">
        <v>129.07</v>
      </c>
      <c r="E48" s="1">
        <v>0.81</v>
      </c>
      <c r="F48" s="1">
        <v>0.0</v>
      </c>
      <c r="G48" s="1">
        <v>0.81</v>
      </c>
      <c r="H48" s="1">
        <v>16.0</v>
      </c>
      <c r="I48" s="1">
        <v>19.85</v>
      </c>
      <c r="J48" s="1">
        <v>19.85</v>
      </c>
      <c r="K48" s="1" t="s">
        <v>43</v>
      </c>
      <c r="L48" s="1">
        <v>-16.0</v>
      </c>
      <c r="M48" s="1">
        <v>0.0</v>
      </c>
    </row>
    <row r="49">
      <c r="A49" s="1" t="s">
        <v>41</v>
      </c>
      <c r="B49" s="1" t="s">
        <v>42</v>
      </c>
      <c r="C49" s="1">
        <v>129.15</v>
      </c>
      <c r="D49" s="1">
        <v>129.88</v>
      </c>
      <c r="E49" s="1">
        <v>0.73</v>
      </c>
      <c r="F49" s="1">
        <v>0.0</v>
      </c>
      <c r="G49" s="1">
        <v>0.73</v>
      </c>
      <c r="H49" s="1">
        <v>16.0</v>
      </c>
      <c r="I49" s="1">
        <v>21.83</v>
      </c>
      <c r="J49" s="1">
        <v>21.83</v>
      </c>
      <c r="K49" s="1" t="s">
        <v>43</v>
      </c>
      <c r="L49" s="1">
        <v>-16.0</v>
      </c>
      <c r="M49" s="1">
        <v>0.0</v>
      </c>
    </row>
    <row r="50">
      <c r="A50" s="1" t="s">
        <v>41</v>
      </c>
      <c r="B50" s="1" t="s">
        <v>42</v>
      </c>
      <c r="C50" s="1">
        <v>130.06</v>
      </c>
      <c r="D50" s="1">
        <v>131.19</v>
      </c>
      <c r="E50" s="1">
        <v>1.13</v>
      </c>
      <c r="F50" s="1">
        <v>0.0</v>
      </c>
      <c r="G50" s="1">
        <v>1.13</v>
      </c>
      <c r="H50" s="1">
        <v>16.0</v>
      </c>
      <c r="I50" s="1">
        <v>14.2</v>
      </c>
      <c r="J50" s="1">
        <v>14.2</v>
      </c>
      <c r="K50" s="1" t="s">
        <v>43</v>
      </c>
      <c r="L50" s="1">
        <v>-16.0</v>
      </c>
      <c r="M50" s="1">
        <v>0.0</v>
      </c>
    </row>
    <row r="51">
      <c r="A51" s="1" t="s">
        <v>41</v>
      </c>
      <c r="B51" s="1" t="s">
        <v>42</v>
      </c>
      <c r="C51" s="1">
        <v>131.23</v>
      </c>
      <c r="D51" s="1">
        <v>132.48</v>
      </c>
      <c r="E51" s="1">
        <v>1.25</v>
      </c>
      <c r="F51" s="1">
        <v>0.0</v>
      </c>
      <c r="G51" s="1">
        <v>1.25</v>
      </c>
      <c r="H51" s="1">
        <v>16.0</v>
      </c>
      <c r="I51" s="1">
        <v>12.79</v>
      </c>
      <c r="J51" s="1">
        <v>12.79</v>
      </c>
      <c r="K51" s="1" t="s">
        <v>43</v>
      </c>
      <c r="L51" s="1">
        <v>-16.0</v>
      </c>
      <c r="M51" s="1">
        <v>0.0</v>
      </c>
    </row>
    <row r="52">
      <c r="A52" s="1" t="s">
        <v>41</v>
      </c>
      <c r="B52" s="1" t="s">
        <v>42</v>
      </c>
      <c r="C52" s="1">
        <v>132.53</v>
      </c>
      <c r="D52" s="1">
        <v>135.42</v>
      </c>
      <c r="E52" s="1">
        <v>2.88</v>
      </c>
      <c r="F52" s="1">
        <v>0.0</v>
      </c>
      <c r="G52" s="1">
        <v>2.88</v>
      </c>
      <c r="H52" s="1">
        <v>168.0</v>
      </c>
      <c r="I52" s="1">
        <v>58.27</v>
      </c>
      <c r="J52" s="1">
        <v>58.3</v>
      </c>
      <c r="K52" s="1" t="s">
        <v>44</v>
      </c>
      <c r="L52" s="1">
        <v>84.0</v>
      </c>
      <c r="M52" s="1">
        <v>84.0</v>
      </c>
    </row>
    <row r="53">
      <c r="A53" s="1" t="s">
        <v>41</v>
      </c>
      <c r="B53" s="1" t="s">
        <v>42</v>
      </c>
      <c r="C53" s="1">
        <v>135.95</v>
      </c>
      <c r="D53" s="1">
        <v>138.65</v>
      </c>
      <c r="E53" s="1">
        <v>2.71</v>
      </c>
      <c r="F53" s="1">
        <v>0.0</v>
      </c>
      <c r="G53" s="1">
        <v>2.7</v>
      </c>
      <c r="H53" s="1">
        <v>168.0</v>
      </c>
      <c r="I53" s="1">
        <v>62.1</v>
      </c>
      <c r="J53" s="1">
        <v>62.13</v>
      </c>
      <c r="K53" s="1" t="s">
        <v>57</v>
      </c>
      <c r="L53" s="1">
        <v>76.0</v>
      </c>
      <c r="M53" s="1">
        <v>92.0</v>
      </c>
    </row>
    <row r="54">
      <c r="A54" s="1" t="s">
        <v>41</v>
      </c>
      <c r="B54" s="1" t="s">
        <v>42</v>
      </c>
      <c r="C54" s="1">
        <v>138.92</v>
      </c>
      <c r="D54" s="1">
        <v>143.37</v>
      </c>
      <c r="E54" s="1">
        <v>4.46</v>
      </c>
      <c r="F54" s="1">
        <v>0.0</v>
      </c>
      <c r="G54" s="1">
        <v>4.45</v>
      </c>
      <c r="H54" s="1">
        <v>168.0</v>
      </c>
      <c r="I54" s="1">
        <v>37.69</v>
      </c>
      <c r="J54" s="1">
        <v>37.72</v>
      </c>
      <c r="K54" s="1" t="s">
        <v>59</v>
      </c>
      <c r="L54" s="1">
        <v>0.0</v>
      </c>
      <c r="M54" s="1">
        <v>168.0</v>
      </c>
    </row>
    <row r="55">
      <c r="A55" s="1" t="s">
        <v>41</v>
      </c>
      <c r="B55" s="1" t="s">
        <v>42</v>
      </c>
      <c r="C55" s="1">
        <v>143.54</v>
      </c>
      <c r="D55" s="1">
        <v>148.91</v>
      </c>
      <c r="E55" s="1">
        <v>5.37</v>
      </c>
      <c r="F55" s="1">
        <v>0.0</v>
      </c>
      <c r="G55" s="1">
        <v>5.37</v>
      </c>
      <c r="H55" s="1">
        <v>168.0</v>
      </c>
      <c r="I55" s="1">
        <v>31.28</v>
      </c>
      <c r="J55" s="1">
        <v>31.29</v>
      </c>
      <c r="K55" s="1" t="s">
        <v>59</v>
      </c>
      <c r="L55" s="1">
        <v>0.0</v>
      </c>
      <c r="M55" s="1">
        <v>168.0</v>
      </c>
    </row>
    <row r="56">
      <c r="A56" s="1" t="s">
        <v>41</v>
      </c>
      <c r="B56" s="1" t="s">
        <v>42</v>
      </c>
      <c r="C56" s="1">
        <v>149.04</v>
      </c>
      <c r="D56" s="1">
        <v>153.39</v>
      </c>
      <c r="E56" s="1">
        <v>4.36</v>
      </c>
      <c r="F56" s="1">
        <v>0.0</v>
      </c>
      <c r="G56" s="1">
        <v>4.35</v>
      </c>
      <c r="H56" s="1">
        <v>168.0</v>
      </c>
      <c r="I56" s="1">
        <v>38.56</v>
      </c>
      <c r="J56" s="1">
        <v>38.58</v>
      </c>
      <c r="K56" s="1" t="s">
        <v>59</v>
      </c>
      <c r="L56" s="1">
        <v>0.0</v>
      </c>
      <c r="M56" s="1">
        <v>168.0</v>
      </c>
    </row>
    <row r="57">
      <c r="A57" s="1" t="s">
        <v>41</v>
      </c>
      <c r="B57" s="1" t="s">
        <v>42</v>
      </c>
      <c r="C57" s="1">
        <v>153.55</v>
      </c>
      <c r="D57" s="1">
        <v>158.06</v>
      </c>
      <c r="E57" s="1">
        <v>4.51</v>
      </c>
      <c r="F57" s="1">
        <v>0.0</v>
      </c>
      <c r="G57" s="1">
        <v>4.5</v>
      </c>
      <c r="H57" s="1">
        <v>168.0</v>
      </c>
      <c r="I57" s="1">
        <v>37.29</v>
      </c>
      <c r="J57" s="1">
        <v>37.31</v>
      </c>
      <c r="K57" s="1" t="s">
        <v>59</v>
      </c>
      <c r="L57" s="1">
        <v>0.0</v>
      </c>
      <c r="M57" s="1">
        <v>168.0</v>
      </c>
    </row>
    <row r="58">
      <c r="A58" s="1" t="s">
        <v>41</v>
      </c>
      <c r="B58" s="1" t="s">
        <v>42</v>
      </c>
      <c r="C58" s="1">
        <v>158.4</v>
      </c>
      <c r="D58" s="1">
        <v>163.37</v>
      </c>
      <c r="E58" s="1">
        <v>4.97</v>
      </c>
      <c r="F58" s="1">
        <v>0.0</v>
      </c>
      <c r="G58" s="1">
        <v>4.97</v>
      </c>
      <c r="H58" s="1">
        <v>168.0</v>
      </c>
      <c r="I58" s="1">
        <v>33.81</v>
      </c>
      <c r="J58" s="1">
        <v>33.83</v>
      </c>
      <c r="K58" s="1" t="s">
        <v>59</v>
      </c>
      <c r="L58" s="1">
        <v>0.0</v>
      </c>
      <c r="M58" s="1">
        <v>168.0</v>
      </c>
    </row>
    <row r="59">
      <c r="A59" s="1" t="s">
        <v>41</v>
      </c>
      <c r="B59" s="1" t="s">
        <v>42</v>
      </c>
      <c r="C59" s="1">
        <v>163.55</v>
      </c>
      <c r="D59" s="1">
        <v>167.61</v>
      </c>
      <c r="E59" s="1">
        <v>4.06</v>
      </c>
      <c r="F59" s="1">
        <v>0.0</v>
      </c>
      <c r="G59" s="1">
        <v>4.06</v>
      </c>
      <c r="H59" s="1">
        <v>168.0</v>
      </c>
      <c r="I59" s="1">
        <v>41.38</v>
      </c>
      <c r="J59" s="1">
        <v>41.4</v>
      </c>
      <c r="K59" s="1" t="s">
        <v>59</v>
      </c>
      <c r="L59" s="1">
        <v>0.0</v>
      </c>
      <c r="M59" s="1">
        <v>168.0</v>
      </c>
    </row>
    <row r="60">
      <c r="A60" s="1" t="s">
        <v>41</v>
      </c>
      <c r="B60" s="1" t="s">
        <v>42</v>
      </c>
      <c r="C60" s="1">
        <v>167.79</v>
      </c>
      <c r="D60" s="1">
        <v>173.78</v>
      </c>
      <c r="E60" s="1">
        <v>5.99</v>
      </c>
      <c r="F60" s="1">
        <v>0.0</v>
      </c>
      <c r="G60" s="1">
        <v>5.99</v>
      </c>
      <c r="H60" s="1">
        <v>168.0</v>
      </c>
      <c r="I60" s="1">
        <v>28.05</v>
      </c>
      <c r="J60" s="1">
        <v>28.06</v>
      </c>
      <c r="K60" s="1" t="s">
        <v>59</v>
      </c>
      <c r="L60" s="1">
        <v>0.0</v>
      </c>
      <c r="M60" s="1">
        <v>168.0</v>
      </c>
    </row>
    <row r="61">
      <c r="A61" s="1" t="s">
        <v>41</v>
      </c>
      <c r="B61" s="1" t="s">
        <v>42</v>
      </c>
      <c r="C61" s="1">
        <v>173.94</v>
      </c>
      <c r="D61" s="1">
        <v>178.01</v>
      </c>
      <c r="E61" s="1">
        <v>4.06</v>
      </c>
      <c r="F61" s="1">
        <v>0.0</v>
      </c>
      <c r="G61" s="1">
        <v>4.06</v>
      </c>
      <c r="H61" s="1">
        <v>168.0</v>
      </c>
      <c r="I61" s="1">
        <v>41.34</v>
      </c>
      <c r="J61" s="1">
        <v>41.36</v>
      </c>
      <c r="K61" s="1" t="s">
        <v>59</v>
      </c>
      <c r="L61" s="1">
        <v>0.0</v>
      </c>
      <c r="M61" s="1">
        <v>168.0</v>
      </c>
    </row>
    <row r="62">
      <c r="A62" s="1" t="s">
        <v>41</v>
      </c>
      <c r="B62" s="1" t="s">
        <v>42</v>
      </c>
      <c r="C62" s="1">
        <v>178.3</v>
      </c>
      <c r="D62" s="1">
        <v>179.57</v>
      </c>
      <c r="E62" s="1">
        <v>1.28</v>
      </c>
      <c r="F62" s="1">
        <v>0.0</v>
      </c>
      <c r="G62" s="1">
        <v>1.28</v>
      </c>
      <c r="H62" s="1">
        <v>16.0</v>
      </c>
      <c r="I62" s="1">
        <v>12.54</v>
      </c>
      <c r="J62" s="1">
        <v>12.54</v>
      </c>
      <c r="K62" s="1" t="s">
        <v>43</v>
      </c>
      <c r="L62" s="1">
        <v>-16.0</v>
      </c>
      <c r="M62" s="1">
        <v>0.0</v>
      </c>
    </row>
    <row r="63">
      <c r="A63" s="1" t="s">
        <v>41</v>
      </c>
      <c r="B63" s="1" t="s">
        <v>42</v>
      </c>
      <c r="C63" s="1">
        <v>179.64</v>
      </c>
      <c r="D63" s="1">
        <v>180.56</v>
      </c>
      <c r="E63" s="1">
        <v>0.92</v>
      </c>
      <c r="F63" s="1">
        <v>0.0</v>
      </c>
      <c r="G63" s="1">
        <v>0.92</v>
      </c>
      <c r="H63" s="1">
        <v>16.0</v>
      </c>
      <c r="I63" s="1">
        <v>17.41</v>
      </c>
      <c r="J63" s="1">
        <v>17.41</v>
      </c>
      <c r="K63" s="1" t="s">
        <v>43</v>
      </c>
      <c r="L63" s="1">
        <v>-16.0</v>
      </c>
      <c r="M63" s="1">
        <v>0.0</v>
      </c>
    </row>
    <row r="64">
      <c r="A64" s="1" t="s">
        <v>41</v>
      </c>
      <c r="B64" s="1" t="s">
        <v>42</v>
      </c>
      <c r="C64" s="1">
        <v>180.61</v>
      </c>
      <c r="D64" s="1">
        <v>181.25</v>
      </c>
      <c r="E64" s="1">
        <v>0.64</v>
      </c>
      <c r="F64" s="1">
        <v>0.0</v>
      </c>
      <c r="G64" s="1">
        <v>0.64</v>
      </c>
      <c r="H64" s="1">
        <v>16.0</v>
      </c>
      <c r="I64" s="1">
        <v>25.06</v>
      </c>
      <c r="J64" s="1">
        <v>25.06</v>
      </c>
      <c r="K64" s="1" t="s">
        <v>43</v>
      </c>
      <c r="L64" s="1">
        <v>-16.0</v>
      </c>
      <c r="M64" s="1">
        <v>0.0</v>
      </c>
    </row>
    <row r="65">
      <c r="A65" s="1" t="s">
        <v>41</v>
      </c>
      <c r="B65" s="1" t="s">
        <v>42</v>
      </c>
      <c r="C65" s="1">
        <v>181.27</v>
      </c>
      <c r="D65" s="1">
        <v>182.08</v>
      </c>
      <c r="E65" s="1">
        <v>0.81</v>
      </c>
      <c r="F65" s="1">
        <v>0.0</v>
      </c>
      <c r="G65" s="1">
        <v>0.81</v>
      </c>
      <c r="H65" s="1">
        <v>16.0</v>
      </c>
      <c r="I65" s="1">
        <v>19.83</v>
      </c>
      <c r="J65" s="1">
        <v>19.83</v>
      </c>
      <c r="K65" s="1" t="s">
        <v>43</v>
      </c>
      <c r="L65" s="1">
        <v>-16.0</v>
      </c>
      <c r="M65" s="1">
        <v>0.0</v>
      </c>
    </row>
    <row r="66">
      <c r="A66" s="1" t="s">
        <v>41</v>
      </c>
      <c r="B66" s="1" t="s">
        <v>42</v>
      </c>
      <c r="C66" s="1">
        <v>182.19</v>
      </c>
      <c r="D66" s="1">
        <v>183.25</v>
      </c>
      <c r="E66" s="1">
        <v>1.06</v>
      </c>
      <c r="F66" s="1">
        <v>0.0</v>
      </c>
      <c r="G66" s="1">
        <v>1.06</v>
      </c>
      <c r="H66" s="1">
        <v>16.0</v>
      </c>
      <c r="I66" s="1">
        <v>15.04</v>
      </c>
      <c r="J66" s="1">
        <v>15.04</v>
      </c>
      <c r="K66" s="1" t="s">
        <v>43</v>
      </c>
      <c r="L66" s="1">
        <v>-16.0</v>
      </c>
      <c r="M66" s="1">
        <v>0.0</v>
      </c>
    </row>
    <row r="67">
      <c r="A67" s="1" t="s">
        <v>41</v>
      </c>
      <c r="B67" s="1" t="s">
        <v>42</v>
      </c>
      <c r="C67" s="1">
        <v>183.57</v>
      </c>
      <c r="D67" s="1">
        <v>184.87</v>
      </c>
      <c r="E67" s="1">
        <v>1.3</v>
      </c>
      <c r="F67" s="1">
        <v>0.0</v>
      </c>
      <c r="G67" s="1">
        <v>1.3</v>
      </c>
      <c r="H67" s="1">
        <v>16.0</v>
      </c>
      <c r="I67" s="1">
        <v>12.33</v>
      </c>
      <c r="J67" s="1">
        <v>12.33</v>
      </c>
      <c r="K67" s="1" t="s">
        <v>43</v>
      </c>
      <c r="L67" s="1">
        <v>-16.0</v>
      </c>
      <c r="M67" s="1">
        <v>0.0</v>
      </c>
    </row>
    <row r="68">
      <c r="A68" s="1" t="s">
        <v>41</v>
      </c>
      <c r="B68" s="1" t="s">
        <v>42</v>
      </c>
      <c r="C68" s="1">
        <v>184.91</v>
      </c>
      <c r="D68" s="1">
        <v>186.42</v>
      </c>
      <c r="E68" s="1">
        <v>1.51</v>
      </c>
      <c r="F68" s="1">
        <v>0.0</v>
      </c>
      <c r="G68" s="1">
        <v>1.51</v>
      </c>
      <c r="H68" s="1">
        <v>16.0</v>
      </c>
      <c r="I68" s="1">
        <v>10.61</v>
      </c>
      <c r="J68" s="1">
        <v>10.61</v>
      </c>
      <c r="K68" s="1" t="s">
        <v>43</v>
      </c>
      <c r="L68" s="1">
        <v>-16.0</v>
      </c>
      <c r="M68" s="1">
        <v>0.0</v>
      </c>
    </row>
    <row r="69">
      <c r="A69" s="1" t="s">
        <v>41</v>
      </c>
      <c r="B69" s="1" t="s">
        <v>42</v>
      </c>
      <c r="C69" s="1">
        <v>186.57</v>
      </c>
      <c r="D69" s="1">
        <v>188.85</v>
      </c>
      <c r="E69" s="1">
        <v>2.28</v>
      </c>
      <c r="F69" s="1">
        <v>0.0</v>
      </c>
      <c r="G69" s="1">
        <v>2.28</v>
      </c>
      <c r="H69" s="1">
        <v>16.0</v>
      </c>
      <c r="I69" s="1">
        <v>7.02</v>
      </c>
      <c r="J69" s="1">
        <v>7.02</v>
      </c>
      <c r="K69" s="1" t="s">
        <v>43</v>
      </c>
      <c r="L69" s="1">
        <v>-16.0</v>
      </c>
      <c r="M69" s="1">
        <v>0.0</v>
      </c>
    </row>
    <row r="70">
      <c r="A70" s="1" t="s">
        <v>41</v>
      </c>
      <c r="B70" s="1" t="s">
        <v>42</v>
      </c>
      <c r="C70" s="1">
        <v>188.98</v>
      </c>
      <c r="D70" s="1">
        <v>189.88</v>
      </c>
      <c r="E70" s="1">
        <v>0.9</v>
      </c>
      <c r="F70" s="1">
        <v>0.0</v>
      </c>
      <c r="G70" s="1">
        <v>0.9</v>
      </c>
      <c r="H70" s="1">
        <v>16.0</v>
      </c>
      <c r="I70" s="1">
        <v>17.86</v>
      </c>
      <c r="J70" s="1">
        <v>17.86</v>
      </c>
      <c r="K70" s="1" t="s">
        <v>43</v>
      </c>
      <c r="L70" s="1">
        <v>-16.0</v>
      </c>
      <c r="M70" s="1">
        <v>0.0</v>
      </c>
    </row>
    <row r="71">
      <c r="A71" s="1" t="s">
        <v>41</v>
      </c>
      <c r="B71" s="1" t="s">
        <v>42</v>
      </c>
      <c r="C71" s="1">
        <v>189.97</v>
      </c>
      <c r="D71" s="1">
        <v>190.45</v>
      </c>
      <c r="E71" s="1">
        <v>0.48</v>
      </c>
      <c r="F71" s="1">
        <v>0.0</v>
      </c>
      <c r="G71" s="1">
        <v>0.48</v>
      </c>
      <c r="H71" s="1">
        <v>16.0</v>
      </c>
      <c r="I71" s="1">
        <v>33.49</v>
      </c>
      <c r="J71" s="1">
        <v>33.49</v>
      </c>
      <c r="K71" s="1" t="s">
        <v>43</v>
      </c>
      <c r="L71" s="1">
        <v>-16.0</v>
      </c>
      <c r="M71" s="1">
        <v>0.0</v>
      </c>
    </row>
    <row r="72">
      <c r="A72" s="1" t="s">
        <v>41</v>
      </c>
      <c r="B72" s="1" t="s">
        <v>42</v>
      </c>
      <c r="C72" s="1">
        <v>190.47</v>
      </c>
      <c r="D72" s="1">
        <v>193.11</v>
      </c>
      <c r="E72" s="1">
        <v>2.64</v>
      </c>
      <c r="F72" s="1">
        <v>0.0</v>
      </c>
      <c r="G72" s="1">
        <v>2.63</v>
      </c>
      <c r="H72" s="1">
        <v>168.0</v>
      </c>
      <c r="I72" s="1">
        <v>63.76</v>
      </c>
      <c r="J72" s="1">
        <v>63.78</v>
      </c>
      <c r="K72" s="1" t="s">
        <v>44</v>
      </c>
      <c r="L72" s="1">
        <v>84.0</v>
      </c>
      <c r="M72" s="1">
        <v>84.0</v>
      </c>
    </row>
    <row r="73">
      <c r="A73" s="1" t="s">
        <v>41</v>
      </c>
      <c r="B73" s="1" t="s">
        <v>42</v>
      </c>
      <c r="C73" s="1">
        <v>193.27</v>
      </c>
      <c r="D73" s="1">
        <v>195.97</v>
      </c>
      <c r="E73" s="1">
        <v>2.7</v>
      </c>
      <c r="F73" s="1">
        <v>0.0</v>
      </c>
      <c r="G73" s="1">
        <v>2.7</v>
      </c>
      <c r="H73" s="1">
        <v>168.0</v>
      </c>
      <c r="I73" s="1">
        <v>62.18</v>
      </c>
      <c r="J73" s="1">
        <v>62.2</v>
      </c>
      <c r="K73" s="1" t="s">
        <v>57</v>
      </c>
      <c r="L73" s="1">
        <v>76.0</v>
      </c>
      <c r="M73" s="1">
        <v>92.0</v>
      </c>
    </row>
    <row r="74">
      <c r="A74" s="1" t="s">
        <v>41</v>
      </c>
      <c r="B74" s="1" t="s">
        <v>42</v>
      </c>
      <c r="C74" s="1">
        <v>196.15</v>
      </c>
      <c r="D74" s="1">
        <v>202.16</v>
      </c>
      <c r="E74" s="1">
        <v>6.0</v>
      </c>
      <c r="F74" s="1">
        <v>0.0</v>
      </c>
      <c r="G74" s="1">
        <v>6.0</v>
      </c>
      <c r="H74" s="1">
        <v>168.0</v>
      </c>
      <c r="I74" s="1">
        <v>27.98</v>
      </c>
      <c r="J74" s="1">
        <v>27.99</v>
      </c>
      <c r="K74" s="1" t="s">
        <v>59</v>
      </c>
      <c r="L74" s="1">
        <v>0.0</v>
      </c>
      <c r="M74" s="1">
        <v>168.0</v>
      </c>
    </row>
    <row r="75">
      <c r="A75" s="1" t="s">
        <v>41</v>
      </c>
      <c r="B75" s="1" t="s">
        <v>42</v>
      </c>
      <c r="C75" s="1">
        <v>202.24</v>
      </c>
      <c r="D75" s="1">
        <v>207.38</v>
      </c>
      <c r="E75" s="1">
        <v>5.13</v>
      </c>
      <c r="F75" s="1">
        <v>0.0</v>
      </c>
      <c r="G75" s="1">
        <v>5.13</v>
      </c>
      <c r="H75" s="1">
        <v>168.0</v>
      </c>
      <c r="I75" s="1">
        <v>32.73</v>
      </c>
      <c r="J75" s="1">
        <v>32.74</v>
      </c>
      <c r="K75" s="1" t="s">
        <v>59</v>
      </c>
      <c r="L75" s="1">
        <v>0.0</v>
      </c>
      <c r="M75" s="1">
        <v>168.0</v>
      </c>
    </row>
    <row r="76">
      <c r="A76" s="1" t="s">
        <v>41</v>
      </c>
      <c r="B76" s="1" t="s">
        <v>42</v>
      </c>
      <c r="C76" s="1">
        <v>207.64</v>
      </c>
      <c r="D76" s="1">
        <v>212.5</v>
      </c>
      <c r="E76" s="1">
        <v>4.86</v>
      </c>
      <c r="F76" s="1">
        <v>0.0</v>
      </c>
      <c r="G76" s="1">
        <v>4.86</v>
      </c>
      <c r="H76" s="1">
        <v>168.0</v>
      </c>
      <c r="I76" s="1">
        <v>34.55</v>
      </c>
      <c r="J76" s="1">
        <v>34.57</v>
      </c>
      <c r="K76" s="1" t="s">
        <v>59</v>
      </c>
      <c r="L76" s="1">
        <v>0.0</v>
      </c>
      <c r="M76" s="1">
        <v>168.0</v>
      </c>
    </row>
    <row r="77">
      <c r="A77" s="1" t="s">
        <v>41</v>
      </c>
      <c r="B77" s="1" t="s">
        <v>42</v>
      </c>
      <c r="C77" s="1">
        <v>212.88</v>
      </c>
      <c r="D77" s="1">
        <v>217.4</v>
      </c>
      <c r="E77" s="1">
        <v>4.52</v>
      </c>
      <c r="F77" s="1">
        <v>0.0</v>
      </c>
      <c r="G77" s="1">
        <v>4.51</v>
      </c>
      <c r="H77" s="1">
        <v>168.0</v>
      </c>
      <c r="I77" s="1">
        <v>37.2</v>
      </c>
      <c r="J77" s="1">
        <v>37.21</v>
      </c>
      <c r="K77" s="1" t="s">
        <v>59</v>
      </c>
      <c r="L77" s="1">
        <v>0.0</v>
      </c>
      <c r="M77" s="1">
        <v>168.0</v>
      </c>
    </row>
    <row r="78">
      <c r="A78" s="1" t="s">
        <v>41</v>
      </c>
      <c r="B78" s="1" t="s">
        <v>42</v>
      </c>
      <c r="C78" s="1">
        <v>217.8</v>
      </c>
      <c r="D78" s="1">
        <v>222.37</v>
      </c>
      <c r="E78" s="1">
        <v>4.56</v>
      </c>
      <c r="F78" s="1">
        <v>0.0</v>
      </c>
      <c r="G78" s="1">
        <v>4.56</v>
      </c>
      <c r="H78" s="1">
        <v>168.0</v>
      </c>
      <c r="I78" s="1">
        <v>36.81</v>
      </c>
      <c r="J78" s="1">
        <v>36.82</v>
      </c>
      <c r="K78" s="1" t="s">
        <v>59</v>
      </c>
      <c r="L78" s="1">
        <v>0.0</v>
      </c>
      <c r="M78" s="1">
        <v>168.0</v>
      </c>
    </row>
    <row r="79">
      <c r="A79" s="1" t="s">
        <v>41</v>
      </c>
      <c r="B79" s="1" t="s">
        <v>42</v>
      </c>
      <c r="C79" s="1">
        <v>222.57</v>
      </c>
      <c r="D79" s="1">
        <v>228.6</v>
      </c>
      <c r="E79" s="1">
        <v>6.03</v>
      </c>
      <c r="F79" s="1">
        <v>0.0</v>
      </c>
      <c r="G79" s="1">
        <v>6.03</v>
      </c>
      <c r="H79" s="1">
        <v>168.0</v>
      </c>
      <c r="I79" s="1">
        <v>27.86</v>
      </c>
      <c r="J79" s="1">
        <v>27.87</v>
      </c>
      <c r="K79" s="1" t="s">
        <v>59</v>
      </c>
      <c r="L79" s="1">
        <v>0.0</v>
      </c>
      <c r="M79" s="1">
        <v>168.0</v>
      </c>
    </row>
    <row r="80">
      <c r="A80" s="1" t="s">
        <v>41</v>
      </c>
      <c r="B80" s="1" t="s">
        <v>42</v>
      </c>
      <c r="C80" s="1">
        <v>228.93</v>
      </c>
      <c r="D80" s="1">
        <v>234.43</v>
      </c>
      <c r="E80" s="1">
        <v>5.5</v>
      </c>
      <c r="F80" s="1">
        <v>0.0</v>
      </c>
      <c r="G80" s="1">
        <v>5.5</v>
      </c>
      <c r="H80" s="1">
        <v>168.0</v>
      </c>
      <c r="I80" s="1">
        <v>30.52</v>
      </c>
      <c r="J80" s="1">
        <v>30.53</v>
      </c>
      <c r="K80" s="1" t="s">
        <v>59</v>
      </c>
      <c r="L80" s="1">
        <v>0.0</v>
      </c>
      <c r="M80" s="1">
        <v>168.0</v>
      </c>
    </row>
    <row r="81">
      <c r="A81" s="1" t="s">
        <v>41</v>
      </c>
      <c r="B81" s="1" t="s">
        <v>42</v>
      </c>
      <c r="C81" s="1">
        <v>234.8</v>
      </c>
      <c r="D81" s="1">
        <v>240.01</v>
      </c>
      <c r="E81" s="1">
        <v>5.21</v>
      </c>
      <c r="F81" s="1">
        <v>0.0</v>
      </c>
      <c r="G81" s="1">
        <v>5.21</v>
      </c>
      <c r="H81" s="1">
        <v>168.0</v>
      </c>
      <c r="I81" s="1">
        <v>32.26</v>
      </c>
      <c r="J81" s="1">
        <v>32.27</v>
      </c>
      <c r="K81" s="1" t="s">
        <v>59</v>
      </c>
      <c r="L81" s="1">
        <v>0.0</v>
      </c>
      <c r="M81" s="1">
        <v>168.0</v>
      </c>
    </row>
    <row r="82">
      <c r="A82" s="1" t="s">
        <v>41</v>
      </c>
      <c r="B82" s="1" t="s">
        <v>42</v>
      </c>
      <c r="C82" s="1">
        <v>240.41</v>
      </c>
      <c r="D82" s="1">
        <v>242.22</v>
      </c>
      <c r="E82" s="1">
        <v>1.81</v>
      </c>
      <c r="F82" s="1">
        <v>0.0</v>
      </c>
      <c r="G82" s="1">
        <v>1.81</v>
      </c>
      <c r="H82" s="1">
        <v>16.0</v>
      </c>
      <c r="I82" s="1">
        <v>8.84</v>
      </c>
      <c r="J82" s="1">
        <v>8.84</v>
      </c>
      <c r="K82" s="1" t="s">
        <v>43</v>
      </c>
      <c r="L82" s="1">
        <v>-16.0</v>
      </c>
      <c r="M82" s="1">
        <v>0.0</v>
      </c>
    </row>
    <row r="83">
      <c r="A83" s="1" t="s">
        <v>41</v>
      </c>
      <c r="B83" s="1" t="s">
        <v>42</v>
      </c>
      <c r="C83" s="1">
        <v>242.25</v>
      </c>
      <c r="D83" s="1">
        <v>242.87</v>
      </c>
      <c r="E83" s="1">
        <v>0.61</v>
      </c>
      <c r="F83" s="1">
        <v>0.0</v>
      </c>
      <c r="G83" s="1">
        <v>0.61</v>
      </c>
      <c r="H83" s="1">
        <v>16.0</v>
      </c>
      <c r="I83" s="1">
        <v>26.08</v>
      </c>
      <c r="J83" s="1">
        <v>26.08</v>
      </c>
      <c r="K83" s="1" t="s">
        <v>43</v>
      </c>
      <c r="L83" s="1">
        <v>-16.0</v>
      </c>
      <c r="M83" s="1">
        <v>0.0</v>
      </c>
    </row>
    <row r="84">
      <c r="A84" s="1" t="s">
        <v>41</v>
      </c>
      <c r="B84" s="1" t="s">
        <v>42</v>
      </c>
      <c r="C84" s="1">
        <v>242.96</v>
      </c>
      <c r="D84" s="1">
        <v>243.68</v>
      </c>
      <c r="E84" s="1">
        <v>0.72</v>
      </c>
      <c r="F84" s="1">
        <v>0.0</v>
      </c>
      <c r="G84" s="1">
        <v>0.72</v>
      </c>
      <c r="H84" s="1">
        <v>16.0</v>
      </c>
      <c r="I84" s="1">
        <v>22.15</v>
      </c>
      <c r="J84" s="1">
        <v>22.15</v>
      </c>
      <c r="K84" s="1" t="s">
        <v>43</v>
      </c>
      <c r="L84" s="1">
        <v>-16.0</v>
      </c>
      <c r="M84" s="1">
        <v>0.0</v>
      </c>
    </row>
    <row r="85">
      <c r="A85" s="1" t="s">
        <v>41</v>
      </c>
      <c r="B85" s="1" t="s">
        <v>42</v>
      </c>
      <c r="C85" s="1">
        <v>243.76</v>
      </c>
      <c r="D85" s="1">
        <v>245.03</v>
      </c>
      <c r="E85" s="1">
        <v>1.26</v>
      </c>
      <c r="F85" s="1">
        <v>0.0</v>
      </c>
      <c r="G85" s="1">
        <v>1.26</v>
      </c>
      <c r="H85" s="1">
        <v>16.0</v>
      </c>
      <c r="I85" s="1">
        <v>12.69</v>
      </c>
      <c r="J85" s="1">
        <v>12.69</v>
      </c>
      <c r="K85" s="1" t="s">
        <v>43</v>
      </c>
      <c r="L85" s="1">
        <v>-16.0</v>
      </c>
      <c r="M85" s="1">
        <v>0.0</v>
      </c>
    </row>
    <row r="86">
      <c r="A86" s="1" t="s">
        <v>41</v>
      </c>
      <c r="B86" s="1" t="s">
        <v>42</v>
      </c>
      <c r="C86" s="1">
        <v>245.15</v>
      </c>
      <c r="D86" s="1">
        <v>245.83</v>
      </c>
      <c r="E86" s="1">
        <v>0.68</v>
      </c>
      <c r="F86" s="1">
        <v>0.0</v>
      </c>
      <c r="G86" s="1">
        <v>0.68</v>
      </c>
      <c r="H86" s="1">
        <v>16.0</v>
      </c>
      <c r="I86" s="1">
        <v>23.48</v>
      </c>
      <c r="J86" s="1">
        <v>23.48</v>
      </c>
      <c r="K86" s="1" t="s">
        <v>43</v>
      </c>
      <c r="L86" s="1">
        <v>-16.0</v>
      </c>
      <c r="M86" s="1">
        <v>0.0</v>
      </c>
    </row>
    <row r="87">
      <c r="A87" s="1" t="s">
        <v>41</v>
      </c>
      <c r="B87" s="1" t="s">
        <v>42</v>
      </c>
      <c r="C87" s="1">
        <v>245.87</v>
      </c>
      <c r="D87" s="1">
        <v>246.69</v>
      </c>
      <c r="E87" s="1">
        <v>0.82</v>
      </c>
      <c r="F87" s="1">
        <v>0.0</v>
      </c>
      <c r="G87" s="1">
        <v>0.82</v>
      </c>
      <c r="H87" s="1">
        <v>16.0</v>
      </c>
      <c r="I87" s="1">
        <v>19.41</v>
      </c>
      <c r="J87" s="1">
        <v>19.41</v>
      </c>
      <c r="K87" s="1" t="s">
        <v>43</v>
      </c>
      <c r="L87" s="1">
        <v>-16.0</v>
      </c>
      <c r="M87" s="1">
        <v>0.0</v>
      </c>
    </row>
    <row r="88">
      <c r="A88" s="1" t="s">
        <v>41</v>
      </c>
      <c r="B88" s="1" t="s">
        <v>42</v>
      </c>
      <c r="C88" s="1">
        <v>246.81</v>
      </c>
      <c r="D88" s="1">
        <v>247.89</v>
      </c>
      <c r="E88" s="1">
        <v>1.08</v>
      </c>
      <c r="F88" s="1">
        <v>0.0</v>
      </c>
      <c r="G88" s="1">
        <v>1.08</v>
      </c>
      <c r="H88" s="1">
        <v>16.0</v>
      </c>
      <c r="I88" s="1">
        <v>14.86</v>
      </c>
      <c r="J88" s="1">
        <v>14.86</v>
      </c>
      <c r="K88" s="1" t="s">
        <v>43</v>
      </c>
      <c r="L88" s="1">
        <v>-16.0</v>
      </c>
      <c r="M88" s="1">
        <v>0.0</v>
      </c>
    </row>
    <row r="89">
      <c r="A89" s="1" t="s">
        <v>41</v>
      </c>
      <c r="B89" s="1" t="s">
        <v>42</v>
      </c>
      <c r="C89" s="1">
        <v>247.93</v>
      </c>
      <c r="D89" s="1">
        <v>248.37</v>
      </c>
      <c r="E89" s="1">
        <v>0.44</v>
      </c>
      <c r="F89" s="1">
        <v>0.0</v>
      </c>
      <c r="G89" s="1">
        <v>0.44</v>
      </c>
      <c r="H89" s="1">
        <v>16.0</v>
      </c>
      <c r="I89" s="1">
        <v>36.28</v>
      </c>
      <c r="J89" s="1">
        <v>36.28</v>
      </c>
      <c r="K89" s="1" t="s">
        <v>43</v>
      </c>
      <c r="L89" s="1">
        <v>-16.0</v>
      </c>
      <c r="M89" s="1">
        <v>0.0</v>
      </c>
    </row>
    <row r="90">
      <c r="A90" s="1" t="s">
        <v>41</v>
      </c>
      <c r="B90" s="1" t="s">
        <v>42</v>
      </c>
      <c r="C90" s="1">
        <v>248.41</v>
      </c>
      <c r="D90" s="1">
        <v>249.64</v>
      </c>
      <c r="E90" s="1">
        <v>1.24</v>
      </c>
      <c r="F90" s="1">
        <v>0.0</v>
      </c>
      <c r="G90" s="1">
        <v>1.24</v>
      </c>
      <c r="H90" s="1">
        <v>16.0</v>
      </c>
      <c r="I90" s="1">
        <v>12.93</v>
      </c>
      <c r="J90" s="1">
        <v>12.93</v>
      </c>
      <c r="K90" s="1" t="s">
        <v>43</v>
      </c>
      <c r="L90" s="1">
        <v>-16.0</v>
      </c>
      <c r="M90" s="1">
        <v>0.0</v>
      </c>
    </row>
    <row r="91">
      <c r="A91" s="1" t="s">
        <v>41</v>
      </c>
      <c r="B91" s="1" t="s">
        <v>42</v>
      </c>
      <c r="C91" s="1">
        <v>249.66</v>
      </c>
      <c r="D91" s="1">
        <v>250.92</v>
      </c>
      <c r="E91" s="1">
        <v>1.26</v>
      </c>
      <c r="F91" s="1">
        <v>0.0</v>
      </c>
      <c r="G91" s="1">
        <v>1.26</v>
      </c>
      <c r="H91" s="1">
        <v>16.0</v>
      </c>
      <c r="I91" s="1">
        <v>12.67</v>
      </c>
      <c r="J91" s="1">
        <v>12.67</v>
      </c>
      <c r="K91" s="1" t="s">
        <v>43</v>
      </c>
      <c r="L91" s="1">
        <v>-16.0</v>
      </c>
      <c r="M91" s="1">
        <v>0.0</v>
      </c>
    </row>
    <row r="92">
      <c r="A92" s="1" t="s">
        <v>41</v>
      </c>
      <c r="B92" s="1" t="s">
        <v>42</v>
      </c>
      <c r="C92" s="1">
        <v>251.02</v>
      </c>
      <c r="D92" s="1">
        <v>253.26</v>
      </c>
      <c r="E92" s="1">
        <v>2.23</v>
      </c>
      <c r="F92" s="1">
        <v>0.0</v>
      </c>
      <c r="G92" s="1">
        <v>2.23</v>
      </c>
      <c r="H92" s="1">
        <v>168.0</v>
      </c>
      <c r="I92" s="1">
        <v>75.27</v>
      </c>
      <c r="J92" s="1">
        <v>75.31</v>
      </c>
      <c r="K92" s="1" t="s">
        <v>44</v>
      </c>
      <c r="L92" s="1">
        <v>84.0</v>
      </c>
      <c r="M92" s="1">
        <v>84.0</v>
      </c>
    </row>
    <row r="93">
      <c r="A93" s="1" t="s">
        <v>41</v>
      </c>
      <c r="B93" s="1" t="s">
        <v>42</v>
      </c>
      <c r="C93" s="1">
        <v>253.49</v>
      </c>
      <c r="D93" s="1">
        <v>257.5</v>
      </c>
      <c r="E93" s="1">
        <v>4.01</v>
      </c>
      <c r="F93" s="1">
        <v>0.0</v>
      </c>
      <c r="G93" s="1">
        <v>4.01</v>
      </c>
      <c r="H93" s="1">
        <v>168.0</v>
      </c>
      <c r="I93" s="1">
        <v>41.86</v>
      </c>
      <c r="J93" s="1">
        <v>41.87</v>
      </c>
      <c r="K93" s="1" t="s">
        <v>57</v>
      </c>
      <c r="L93" s="1">
        <v>76.0</v>
      </c>
      <c r="M93" s="1">
        <v>92.0</v>
      </c>
    </row>
    <row r="94">
      <c r="A94" s="1" t="s">
        <v>41</v>
      </c>
      <c r="B94" s="1" t="s">
        <v>42</v>
      </c>
      <c r="C94" s="1">
        <v>258.14</v>
      </c>
      <c r="D94" s="1">
        <v>263.6</v>
      </c>
      <c r="E94" s="1">
        <v>5.46</v>
      </c>
      <c r="F94" s="1">
        <v>0.0</v>
      </c>
      <c r="G94" s="1">
        <v>5.46</v>
      </c>
      <c r="H94" s="1">
        <v>168.0</v>
      </c>
      <c r="I94" s="1">
        <v>30.78</v>
      </c>
      <c r="J94" s="1">
        <v>30.79</v>
      </c>
      <c r="K94" s="1" t="s">
        <v>59</v>
      </c>
      <c r="L94" s="1">
        <v>0.0</v>
      </c>
      <c r="M94" s="1">
        <v>168.0</v>
      </c>
    </row>
    <row r="95">
      <c r="A95" s="1" t="s">
        <v>41</v>
      </c>
      <c r="B95" s="1" t="s">
        <v>42</v>
      </c>
      <c r="C95" s="1">
        <v>263.79</v>
      </c>
      <c r="D95" s="1">
        <v>269.75</v>
      </c>
      <c r="E95" s="1">
        <v>5.96</v>
      </c>
      <c r="F95" s="1">
        <v>0.0</v>
      </c>
      <c r="G95" s="1">
        <v>5.96</v>
      </c>
      <c r="H95" s="1">
        <v>168.0</v>
      </c>
      <c r="I95" s="1">
        <v>28.18</v>
      </c>
      <c r="J95" s="1">
        <v>28.19</v>
      </c>
      <c r="K95" s="1" t="s">
        <v>59</v>
      </c>
      <c r="L95" s="1">
        <v>0.0</v>
      </c>
      <c r="M95" s="1">
        <v>168.0</v>
      </c>
    </row>
    <row r="96">
      <c r="A96" s="1" t="s">
        <v>41</v>
      </c>
      <c r="B96" s="1" t="s">
        <v>42</v>
      </c>
      <c r="C96" s="1">
        <v>270.01</v>
      </c>
      <c r="D96" s="1">
        <v>274.33</v>
      </c>
      <c r="E96" s="1">
        <v>4.32</v>
      </c>
      <c r="F96" s="1">
        <v>0.0</v>
      </c>
      <c r="G96" s="1">
        <v>4.32</v>
      </c>
      <c r="H96" s="1">
        <v>168.0</v>
      </c>
      <c r="I96" s="1">
        <v>38.89</v>
      </c>
      <c r="J96" s="1">
        <v>38.92</v>
      </c>
      <c r="K96" s="1" t="s">
        <v>59</v>
      </c>
      <c r="L96" s="1">
        <v>0.0</v>
      </c>
      <c r="M96" s="1">
        <v>168.0</v>
      </c>
    </row>
    <row r="97">
      <c r="A97" s="1" t="s">
        <v>41</v>
      </c>
      <c r="B97" s="1" t="s">
        <v>42</v>
      </c>
      <c r="C97" s="1">
        <v>274.45</v>
      </c>
      <c r="D97" s="1">
        <v>279.49</v>
      </c>
      <c r="E97" s="1">
        <v>5.04</v>
      </c>
      <c r="F97" s="1">
        <v>0.0</v>
      </c>
      <c r="G97" s="1">
        <v>5.04</v>
      </c>
      <c r="H97" s="1">
        <v>168.0</v>
      </c>
      <c r="I97" s="1">
        <v>33.32</v>
      </c>
      <c r="J97" s="1">
        <v>33.34</v>
      </c>
      <c r="K97" s="1" t="s">
        <v>59</v>
      </c>
      <c r="L97" s="1">
        <v>0.0</v>
      </c>
      <c r="M97" s="1">
        <v>168.0</v>
      </c>
    </row>
    <row r="98">
      <c r="A98" s="1" t="s">
        <v>41</v>
      </c>
      <c r="B98" s="1" t="s">
        <v>42</v>
      </c>
      <c r="C98" s="1">
        <v>279.76</v>
      </c>
      <c r="D98" s="1">
        <v>284.27</v>
      </c>
      <c r="E98" s="1">
        <v>4.52</v>
      </c>
      <c r="F98" s="1">
        <v>0.0</v>
      </c>
      <c r="G98" s="1">
        <v>4.51</v>
      </c>
      <c r="H98" s="1">
        <v>168.0</v>
      </c>
      <c r="I98" s="1">
        <v>37.21</v>
      </c>
      <c r="J98" s="1">
        <v>37.23</v>
      </c>
      <c r="K98" s="1" t="s">
        <v>59</v>
      </c>
      <c r="L98" s="1">
        <v>0.0</v>
      </c>
      <c r="M98" s="1">
        <v>168.0</v>
      </c>
    </row>
    <row r="99">
      <c r="A99" s="1" t="s">
        <v>41</v>
      </c>
      <c r="B99" s="1" t="s">
        <v>42</v>
      </c>
      <c r="C99" s="1">
        <v>284.47</v>
      </c>
      <c r="D99" s="1">
        <v>288.92</v>
      </c>
      <c r="E99" s="1">
        <v>4.45</v>
      </c>
      <c r="F99" s="1">
        <v>0.0</v>
      </c>
      <c r="G99" s="1">
        <v>4.45</v>
      </c>
      <c r="H99" s="1">
        <v>168.0</v>
      </c>
      <c r="I99" s="1">
        <v>37.74</v>
      </c>
      <c r="J99" s="1">
        <v>37.76</v>
      </c>
      <c r="K99" s="1" t="s">
        <v>59</v>
      </c>
      <c r="L99" s="1">
        <v>0.0</v>
      </c>
      <c r="M99" s="1">
        <v>168.0</v>
      </c>
    </row>
    <row r="100">
      <c r="A100" s="1" t="s">
        <v>41</v>
      </c>
      <c r="B100" s="1" t="s">
        <v>42</v>
      </c>
      <c r="C100" s="1">
        <v>289.21</v>
      </c>
      <c r="D100" s="1">
        <v>293.88</v>
      </c>
      <c r="E100" s="1">
        <v>4.67</v>
      </c>
      <c r="F100" s="1">
        <v>0.0</v>
      </c>
      <c r="G100" s="1">
        <v>4.67</v>
      </c>
      <c r="H100" s="1">
        <v>168.0</v>
      </c>
      <c r="I100" s="1">
        <v>35.98</v>
      </c>
      <c r="J100" s="1">
        <v>36.0</v>
      </c>
      <c r="K100" s="1" t="s">
        <v>59</v>
      </c>
      <c r="L100" s="1">
        <v>0.0</v>
      </c>
      <c r="M100" s="1">
        <v>168.0</v>
      </c>
    </row>
    <row r="101">
      <c r="A101" s="1" t="s">
        <v>41</v>
      </c>
      <c r="B101" s="1" t="s">
        <v>42</v>
      </c>
      <c r="C101" s="1">
        <v>294.08</v>
      </c>
      <c r="D101" s="1">
        <v>299.03</v>
      </c>
      <c r="E101" s="1">
        <v>4.95</v>
      </c>
      <c r="F101" s="1">
        <v>0.0</v>
      </c>
      <c r="G101" s="1">
        <v>4.95</v>
      </c>
      <c r="H101" s="1">
        <v>168.0</v>
      </c>
      <c r="I101" s="1">
        <v>33.93</v>
      </c>
      <c r="J101" s="1">
        <v>33.95</v>
      </c>
      <c r="K101" s="1" t="s">
        <v>59</v>
      </c>
      <c r="L101" s="1">
        <v>0.0</v>
      </c>
      <c r="M101" s="1">
        <v>168.0</v>
      </c>
    </row>
    <row r="102">
      <c r="A102" s="1" t="s">
        <v>41</v>
      </c>
      <c r="B102" s="1" t="s">
        <v>42</v>
      </c>
      <c r="C102" s="1">
        <v>299.3</v>
      </c>
      <c r="D102" s="1">
        <v>300.16</v>
      </c>
      <c r="E102" s="1">
        <v>0.86</v>
      </c>
      <c r="F102" s="1">
        <v>0.0</v>
      </c>
      <c r="G102" s="1">
        <v>0.86</v>
      </c>
      <c r="H102" s="1">
        <v>16.0</v>
      </c>
      <c r="I102" s="1">
        <v>18.51</v>
      </c>
      <c r="J102" s="1">
        <v>18.51</v>
      </c>
      <c r="K102" s="1" t="s">
        <v>43</v>
      </c>
      <c r="L102" s="1">
        <v>-16.0</v>
      </c>
      <c r="M102" s="1">
        <v>0.0</v>
      </c>
    </row>
    <row r="103">
      <c r="A103" s="1" t="s">
        <v>41</v>
      </c>
      <c r="B103" s="1" t="s">
        <v>42</v>
      </c>
      <c r="C103" s="1">
        <v>300.33</v>
      </c>
      <c r="D103" s="1">
        <v>301.17</v>
      </c>
      <c r="E103" s="1">
        <v>0.85</v>
      </c>
      <c r="F103" s="1">
        <v>0.0</v>
      </c>
      <c r="G103" s="1">
        <v>0.85</v>
      </c>
      <c r="H103" s="1">
        <v>16.0</v>
      </c>
      <c r="I103" s="1">
        <v>18.89</v>
      </c>
      <c r="J103" s="1">
        <v>18.89</v>
      </c>
      <c r="K103" s="1" t="s">
        <v>43</v>
      </c>
      <c r="L103" s="1">
        <v>-16.0</v>
      </c>
      <c r="M103" s="1">
        <v>0.0</v>
      </c>
    </row>
    <row r="104">
      <c r="A104" s="1" t="s">
        <v>41</v>
      </c>
      <c r="B104" s="1" t="s">
        <v>42</v>
      </c>
      <c r="C104" s="1">
        <v>301.19</v>
      </c>
      <c r="D104" s="1">
        <v>303.29</v>
      </c>
      <c r="E104" s="1">
        <v>2.1</v>
      </c>
      <c r="F104" s="1">
        <v>0.0</v>
      </c>
      <c r="G104" s="1">
        <v>2.1</v>
      </c>
      <c r="H104" s="1">
        <v>16.0</v>
      </c>
      <c r="I104" s="1">
        <v>7.61</v>
      </c>
      <c r="J104" s="1">
        <v>7.61</v>
      </c>
      <c r="K104" s="1" t="s">
        <v>43</v>
      </c>
      <c r="L104" s="1">
        <v>-16.0</v>
      </c>
      <c r="M104" s="1">
        <v>0.0</v>
      </c>
    </row>
    <row r="105">
      <c r="A105" s="1" t="s">
        <v>41</v>
      </c>
      <c r="B105" s="1" t="s">
        <v>42</v>
      </c>
      <c r="C105" s="1">
        <v>303.39</v>
      </c>
      <c r="D105" s="1">
        <v>304.92</v>
      </c>
      <c r="E105" s="1">
        <v>1.54</v>
      </c>
      <c r="F105" s="1">
        <v>0.0</v>
      </c>
      <c r="G105" s="1">
        <v>1.54</v>
      </c>
      <c r="H105" s="1">
        <v>16.0</v>
      </c>
      <c r="I105" s="1">
        <v>10.41</v>
      </c>
      <c r="J105" s="1">
        <v>10.41</v>
      </c>
      <c r="K105" s="1" t="s">
        <v>43</v>
      </c>
      <c r="L105" s="1">
        <v>-16.0</v>
      </c>
      <c r="M105" s="1">
        <v>0.0</v>
      </c>
    </row>
    <row r="106">
      <c r="A106" s="1" t="s">
        <v>41</v>
      </c>
      <c r="B106" s="1" t="s">
        <v>42</v>
      </c>
      <c r="C106" s="1">
        <v>304.96</v>
      </c>
      <c r="D106" s="1">
        <v>306.7</v>
      </c>
      <c r="E106" s="1">
        <v>1.74</v>
      </c>
      <c r="F106" s="1">
        <v>0.0</v>
      </c>
      <c r="G106" s="1">
        <v>1.74</v>
      </c>
      <c r="H106" s="1">
        <v>16.0</v>
      </c>
      <c r="I106" s="1">
        <v>9.2</v>
      </c>
      <c r="J106" s="1">
        <v>9.2</v>
      </c>
      <c r="K106" s="1" t="s">
        <v>43</v>
      </c>
      <c r="L106" s="1">
        <v>-16.0</v>
      </c>
      <c r="M106" s="1">
        <v>0.0</v>
      </c>
    </row>
    <row r="107">
      <c r="A107" s="1" t="s">
        <v>41</v>
      </c>
      <c r="B107" s="1" t="s">
        <v>42</v>
      </c>
      <c r="C107" s="1">
        <v>306.81</v>
      </c>
      <c r="D107" s="1">
        <v>307.59</v>
      </c>
      <c r="E107" s="1">
        <v>0.79</v>
      </c>
      <c r="F107" s="1">
        <v>0.0</v>
      </c>
      <c r="G107" s="1">
        <v>0.79</v>
      </c>
      <c r="H107" s="1">
        <v>16.0</v>
      </c>
      <c r="I107" s="1">
        <v>20.38</v>
      </c>
      <c r="J107" s="1">
        <v>20.38</v>
      </c>
      <c r="K107" s="1" t="s">
        <v>43</v>
      </c>
      <c r="L107" s="1">
        <v>-16.0</v>
      </c>
      <c r="M107" s="1">
        <v>0.0</v>
      </c>
    </row>
    <row r="108">
      <c r="A108" s="1" t="s">
        <v>41</v>
      </c>
      <c r="B108" s="1" t="s">
        <v>42</v>
      </c>
      <c r="C108" s="1">
        <v>307.69</v>
      </c>
      <c r="D108" s="1">
        <v>309.24</v>
      </c>
      <c r="E108" s="1">
        <v>1.55</v>
      </c>
      <c r="F108" s="1">
        <v>0.0</v>
      </c>
      <c r="G108" s="1">
        <v>1.55</v>
      </c>
      <c r="H108" s="1">
        <v>16.0</v>
      </c>
      <c r="I108" s="1">
        <v>10.33</v>
      </c>
      <c r="J108" s="1">
        <v>10.33</v>
      </c>
      <c r="K108" s="1" t="s">
        <v>43</v>
      </c>
      <c r="L108" s="1">
        <v>-16.0</v>
      </c>
      <c r="M108" s="1">
        <v>0.0</v>
      </c>
    </row>
    <row r="109">
      <c r="A109" s="1" t="s">
        <v>41</v>
      </c>
      <c r="B109" s="1" t="s">
        <v>42</v>
      </c>
      <c r="C109" s="1">
        <v>309.28</v>
      </c>
      <c r="D109" s="1">
        <v>310.12</v>
      </c>
      <c r="E109" s="1">
        <v>0.84</v>
      </c>
      <c r="F109" s="1">
        <v>0.0</v>
      </c>
      <c r="G109" s="1">
        <v>0.84</v>
      </c>
      <c r="H109" s="1">
        <v>16.0</v>
      </c>
      <c r="I109" s="1">
        <v>19.08</v>
      </c>
      <c r="J109" s="1">
        <v>19.08</v>
      </c>
      <c r="K109" s="1" t="s">
        <v>43</v>
      </c>
      <c r="L109" s="1">
        <v>-16.0</v>
      </c>
      <c r="M109" s="1">
        <v>0.0</v>
      </c>
    </row>
    <row r="110">
      <c r="A110" s="1" t="s">
        <v>41</v>
      </c>
      <c r="B110" s="1" t="s">
        <v>42</v>
      </c>
      <c r="C110" s="1">
        <v>310.17</v>
      </c>
      <c r="D110" s="1">
        <v>311.12</v>
      </c>
      <c r="E110" s="1">
        <v>0.95</v>
      </c>
      <c r="F110" s="1">
        <v>0.0</v>
      </c>
      <c r="G110" s="1">
        <v>0.95</v>
      </c>
      <c r="H110" s="1">
        <v>16.0</v>
      </c>
      <c r="I110" s="1">
        <v>16.89</v>
      </c>
      <c r="J110" s="1">
        <v>16.89</v>
      </c>
      <c r="K110" s="1" t="s">
        <v>43</v>
      </c>
      <c r="L110" s="1">
        <v>-16.0</v>
      </c>
      <c r="M110" s="1">
        <v>0.0</v>
      </c>
    </row>
    <row r="111">
      <c r="A111" s="1" t="s">
        <v>41</v>
      </c>
      <c r="B111" s="1" t="s">
        <v>42</v>
      </c>
      <c r="C111" s="1">
        <v>311.27</v>
      </c>
      <c r="D111" s="1">
        <v>311.76</v>
      </c>
      <c r="E111" s="1">
        <v>0.49</v>
      </c>
      <c r="F111" s="1">
        <v>0.0</v>
      </c>
      <c r="G111" s="1">
        <v>0.49</v>
      </c>
      <c r="H111" s="1">
        <v>16.0</v>
      </c>
      <c r="I111" s="1">
        <v>32.9</v>
      </c>
      <c r="J111" s="1">
        <v>32.9</v>
      </c>
      <c r="K111" s="1" t="s">
        <v>43</v>
      </c>
      <c r="L111" s="1">
        <v>-16.0</v>
      </c>
      <c r="M111" s="1">
        <v>0.0</v>
      </c>
    </row>
    <row r="130">
      <c r="A130" s="77" t="s">
        <v>53</v>
      </c>
      <c r="B130" s="3">
        <f>SUMIF(K2:K103, "epr",H2:H103)</f>
        <v>832</v>
      </c>
    </row>
    <row r="131">
      <c r="A131" s="77" t="s">
        <v>54</v>
      </c>
      <c r="B131" s="3">
        <f>SUM(H2:H103)-B130</f>
        <v>8400</v>
      </c>
    </row>
    <row r="132">
      <c r="A132" s="77" t="s">
        <v>55</v>
      </c>
      <c r="B132" s="3">
        <f>SUM(M2:M103)</f>
        <v>7600</v>
      </c>
    </row>
    <row r="133">
      <c r="A133" s="77" t="s">
        <v>56</v>
      </c>
      <c r="B133" s="3">
        <f>B131/B132</f>
        <v>1.105263158</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1.33</v>
      </c>
      <c r="D2" s="1">
        <v>2.81</v>
      </c>
      <c r="E2" s="1">
        <v>1.48</v>
      </c>
      <c r="F2" s="1">
        <v>0.0</v>
      </c>
      <c r="G2" s="1">
        <v>1.48</v>
      </c>
      <c r="H2" s="1">
        <v>24.0</v>
      </c>
      <c r="I2" s="1">
        <v>16.18</v>
      </c>
      <c r="J2" s="1">
        <v>16.18</v>
      </c>
      <c r="K2" s="1" t="s">
        <v>43</v>
      </c>
      <c r="L2" s="1">
        <v>-24.0</v>
      </c>
      <c r="M2" s="1">
        <v>0.0</v>
      </c>
    </row>
    <row r="3">
      <c r="A3" s="1" t="s">
        <v>41</v>
      </c>
      <c r="B3" s="1" t="s">
        <v>42</v>
      </c>
      <c r="C3" s="1">
        <v>2.84</v>
      </c>
      <c r="D3" s="1">
        <v>5.46</v>
      </c>
      <c r="E3" s="1">
        <v>2.61</v>
      </c>
      <c r="F3" s="1">
        <v>0.0</v>
      </c>
      <c r="G3" s="1">
        <v>2.61</v>
      </c>
      <c r="H3" s="1">
        <v>24.0</v>
      </c>
      <c r="I3" s="1">
        <v>9.18</v>
      </c>
      <c r="J3" s="1">
        <v>9.18</v>
      </c>
      <c r="K3" s="1" t="s">
        <v>43</v>
      </c>
      <c r="L3" s="1">
        <v>-24.0</v>
      </c>
      <c r="M3" s="1">
        <v>0.0</v>
      </c>
    </row>
    <row r="4">
      <c r="A4" s="1" t="s">
        <v>41</v>
      </c>
      <c r="B4" s="1" t="s">
        <v>42</v>
      </c>
      <c r="C4" s="1">
        <v>5.46</v>
      </c>
      <c r="D4" s="1">
        <v>7.3</v>
      </c>
      <c r="E4" s="1">
        <v>1.84</v>
      </c>
      <c r="F4" s="1">
        <v>0.0</v>
      </c>
      <c r="G4" s="1">
        <v>1.84</v>
      </c>
      <c r="H4" s="1">
        <v>24.0</v>
      </c>
      <c r="I4" s="1">
        <v>13.01</v>
      </c>
      <c r="J4" s="1">
        <v>13.01</v>
      </c>
      <c r="K4" s="1" t="s">
        <v>43</v>
      </c>
      <c r="L4" s="1">
        <v>-24.0</v>
      </c>
      <c r="M4" s="1">
        <v>0.0</v>
      </c>
    </row>
    <row r="5">
      <c r="A5" s="1" t="s">
        <v>41</v>
      </c>
      <c r="B5" s="1" t="s">
        <v>42</v>
      </c>
      <c r="C5" s="1">
        <v>7.34</v>
      </c>
      <c r="D5" s="1">
        <v>8.47</v>
      </c>
      <c r="E5" s="1">
        <v>1.14</v>
      </c>
      <c r="F5" s="1">
        <v>0.0</v>
      </c>
      <c r="G5" s="1">
        <v>1.14</v>
      </c>
      <c r="H5" s="1">
        <v>24.0</v>
      </c>
      <c r="I5" s="1">
        <v>21.12</v>
      </c>
      <c r="J5" s="1">
        <v>21.12</v>
      </c>
      <c r="K5" s="1" t="s">
        <v>43</v>
      </c>
      <c r="L5" s="1">
        <v>-24.0</v>
      </c>
      <c r="M5" s="1">
        <v>0.0</v>
      </c>
    </row>
    <row r="6">
      <c r="A6" s="1" t="s">
        <v>41</v>
      </c>
      <c r="B6" s="1" t="s">
        <v>42</v>
      </c>
      <c r="C6" s="1">
        <v>8.5</v>
      </c>
      <c r="D6" s="1">
        <v>9.48</v>
      </c>
      <c r="E6" s="1">
        <v>0.97</v>
      </c>
      <c r="F6" s="1">
        <v>0.0</v>
      </c>
      <c r="G6" s="1">
        <v>0.97</v>
      </c>
      <c r="H6" s="1">
        <v>24.0</v>
      </c>
      <c r="I6" s="1">
        <v>24.66</v>
      </c>
      <c r="J6" s="1">
        <v>24.66</v>
      </c>
      <c r="K6" s="1" t="s">
        <v>43</v>
      </c>
      <c r="L6" s="1">
        <v>-24.0</v>
      </c>
      <c r="M6" s="1">
        <v>0.0</v>
      </c>
    </row>
    <row r="7">
      <c r="A7" s="1" t="s">
        <v>41</v>
      </c>
      <c r="B7" s="1" t="s">
        <v>42</v>
      </c>
      <c r="C7" s="1">
        <v>9.57</v>
      </c>
      <c r="D7" s="1">
        <v>11.19</v>
      </c>
      <c r="E7" s="1">
        <v>1.61</v>
      </c>
      <c r="F7" s="1">
        <v>0.0</v>
      </c>
      <c r="G7" s="1">
        <v>1.61</v>
      </c>
      <c r="H7" s="1">
        <v>24.0</v>
      </c>
      <c r="I7" s="1">
        <v>14.86</v>
      </c>
      <c r="J7" s="1">
        <v>14.86</v>
      </c>
      <c r="K7" s="1" t="s">
        <v>43</v>
      </c>
      <c r="L7" s="1">
        <v>-24.0</v>
      </c>
      <c r="M7" s="1">
        <v>0.0</v>
      </c>
    </row>
    <row r="8">
      <c r="A8" s="1" t="s">
        <v>41</v>
      </c>
      <c r="B8" s="1" t="s">
        <v>42</v>
      </c>
      <c r="C8" s="1">
        <v>11.23</v>
      </c>
      <c r="D8" s="1">
        <v>12.25</v>
      </c>
      <c r="E8" s="1">
        <v>1.02</v>
      </c>
      <c r="F8" s="1">
        <v>0.0</v>
      </c>
      <c r="G8" s="1">
        <v>1.02</v>
      </c>
      <c r="H8" s="1">
        <v>24.0</v>
      </c>
      <c r="I8" s="1">
        <v>23.44</v>
      </c>
      <c r="J8" s="1">
        <v>23.44</v>
      </c>
      <c r="K8" s="1" t="s">
        <v>43</v>
      </c>
      <c r="L8" s="1">
        <v>-24.0</v>
      </c>
      <c r="M8" s="1">
        <v>0.0</v>
      </c>
    </row>
    <row r="9">
      <c r="A9" s="1" t="s">
        <v>41</v>
      </c>
      <c r="B9" s="1" t="s">
        <v>42</v>
      </c>
      <c r="C9" s="1">
        <v>12.36</v>
      </c>
      <c r="D9" s="1">
        <v>13.67</v>
      </c>
      <c r="E9" s="1">
        <v>1.31</v>
      </c>
      <c r="F9" s="1">
        <v>0.0</v>
      </c>
      <c r="G9" s="1">
        <v>1.31</v>
      </c>
      <c r="H9" s="1">
        <v>24.0</v>
      </c>
      <c r="I9" s="1">
        <v>18.28</v>
      </c>
      <c r="J9" s="1">
        <v>18.28</v>
      </c>
      <c r="K9" s="1" t="s">
        <v>43</v>
      </c>
      <c r="L9" s="1">
        <v>-24.0</v>
      </c>
      <c r="M9" s="1">
        <v>0.0</v>
      </c>
    </row>
    <row r="10">
      <c r="A10" s="1" t="s">
        <v>41</v>
      </c>
      <c r="B10" s="1" t="s">
        <v>42</v>
      </c>
      <c r="C10" s="1">
        <v>14.02</v>
      </c>
      <c r="D10" s="1">
        <v>15.33</v>
      </c>
      <c r="E10" s="1">
        <v>1.3</v>
      </c>
      <c r="F10" s="1">
        <v>0.0</v>
      </c>
      <c r="G10" s="1">
        <v>1.3</v>
      </c>
      <c r="H10" s="1">
        <v>24.0</v>
      </c>
      <c r="I10" s="1">
        <v>18.45</v>
      </c>
      <c r="J10" s="1">
        <v>18.45</v>
      </c>
      <c r="K10" s="1" t="s">
        <v>43</v>
      </c>
      <c r="L10" s="1">
        <v>-24.0</v>
      </c>
      <c r="M10" s="1">
        <v>0.0</v>
      </c>
    </row>
    <row r="11">
      <c r="A11" s="1" t="s">
        <v>41</v>
      </c>
      <c r="B11" s="1" t="s">
        <v>42</v>
      </c>
      <c r="C11" s="1">
        <v>15.35</v>
      </c>
      <c r="D11" s="1">
        <v>16.78</v>
      </c>
      <c r="E11" s="1">
        <v>1.44</v>
      </c>
      <c r="F11" s="1">
        <v>0.0</v>
      </c>
      <c r="G11" s="1">
        <v>1.44</v>
      </c>
      <c r="H11" s="1">
        <v>24.0</v>
      </c>
      <c r="I11" s="1">
        <v>16.72</v>
      </c>
      <c r="J11" s="1">
        <v>16.72</v>
      </c>
      <c r="K11" s="1" t="s">
        <v>43</v>
      </c>
      <c r="L11" s="1">
        <v>-24.0</v>
      </c>
      <c r="M11" s="1">
        <v>0.0</v>
      </c>
    </row>
    <row r="12">
      <c r="A12" s="1" t="s">
        <v>41</v>
      </c>
      <c r="B12" s="1" t="s">
        <v>42</v>
      </c>
      <c r="C12" s="1">
        <v>16.82</v>
      </c>
      <c r="D12" s="1">
        <v>19.89</v>
      </c>
      <c r="E12" s="1">
        <v>3.07</v>
      </c>
      <c r="F12" s="1">
        <v>0.0</v>
      </c>
      <c r="G12" s="1">
        <v>3.07</v>
      </c>
      <c r="H12" s="1">
        <v>168.0</v>
      </c>
      <c r="I12" s="1">
        <v>54.73</v>
      </c>
      <c r="J12" s="1">
        <v>54.75</v>
      </c>
      <c r="K12" s="1" t="s">
        <v>44</v>
      </c>
      <c r="L12" s="1">
        <v>84.0</v>
      </c>
      <c r="M12" s="1">
        <v>84.0</v>
      </c>
    </row>
    <row r="13">
      <c r="A13" s="1" t="s">
        <v>41</v>
      </c>
      <c r="B13" s="1" t="s">
        <v>42</v>
      </c>
      <c r="C13" s="1">
        <v>20.61</v>
      </c>
      <c r="D13" s="1">
        <v>21.0</v>
      </c>
      <c r="E13" s="1">
        <v>0.39</v>
      </c>
      <c r="F13" s="1">
        <v>0.0</v>
      </c>
      <c r="G13" s="1">
        <v>0.39</v>
      </c>
      <c r="H13" s="1">
        <v>168.0</v>
      </c>
      <c r="I13" s="1">
        <v>434.96</v>
      </c>
      <c r="J13" s="1">
        <v>435.83</v>
      </c>
      <c r="K13" s="1" t="s">
        <v>44</v>
      </c>
      <c r="L13" s="1">
        <v>84.0</v>
      </c>
      <c r="M13" s="1">
        <v>84.0</v>
      </c>
    </row>
    <row r="14">
      <c r="A14" s="1" t="s">
        <v>41</v>
      </c>
      <c r="B14" s="1" t="s">
        <v>42</v>
      </c>
      <c r="C14" s="1">
        <v>21.05</v>
      </c>
      <c r="D14" s="1">
        <v>24.83</v>
      </c>
      <c r="E14" s="1">
        <v>3.78</v>
      </c>
      <c r="F14" s="1">
        <v>0.0</v>
      </c>
      <c r="G14" s="1">
        <v>3.78</v>
      </c>
      <c r="H14" s="1">
        <v>168.0</v>
      </c>
      <c r="I14" s="1">
        <v>44.47</v>
      </c>
      <c r="J14" s="1">
        <v>44.49</v>
      </c>
      <c r="K14" s="1" t="s">
        <v>57</v>
      </c>
      <c r="L14" s="1">
        <v>72.0</v>
      </c>
      <c r="M14" s="1">
        <v>96.0</v>
      </c>
    </row>
    <row r="15">
      <c r="A15" s="1" t="s">
        <v>41</v>
      </c>
      <c r="B15" s="1" t="s">
        <v>42</v>
      </c>
      <c r="C15" s="1">
        <v>25.06</v>
      </c>
      <c r="D15" s="1">
        <v>30.53</v>
      </c>
      <c r="E15" s="1">
        <v>5.47</v>
      </c>
      <c r="F15" s="1">
        <v>0.0</v>
      </c>
      <c r="G15" s="1">
        <v>5.47</v>
      </c>
      <c r="H15" s="1">
        <v>168.0</v>
      </c>
      <c r="I15" s="1">
        <v>30.72</v>
      </c>
      <c r="J15" s="1">
        <v>30.74</v>
      </c>
      <c r="K15" s="1" t="s">
        <v>59</v>
      </c>
      <c r="L15" s="1">
        <v>0.0</v>
      </c>
      <c r="M15" s="1">
        <v>168.0</v>
      </c>
    </row>
    <row r="16">
      <c r="A16" s="1" t="s">
        <v>41</v>
      </c>
      <c r="B16" s="1" t="s">
        <v>42</v>
      </c>
      <c r="C16" s="1">
        <v>30.66</v>
      </c>
      <c r="D16" s="1">
        <v>35.76</v>
      </c>
      <c r="E16" s="1">
        <v>5.1</v>
      </c>
      <c r="F16" s="1">
        <v>0.0</v>
      </c>
      <c r="G16" s="1">
        <v>5.1</v>
      </c>
      <c r="H16" s="1">
        <v>168.0</v>
      </c>
      <c r="I16" s="1">
        <v>32.92</v>
      </c>
      <c r="J16" s="1">
        <v>32.93</v>
      </c>
      <c r="K16" s="1" t="s">
        <v>59</v>
      </c>
      <c r="L16" s="1">
        <v>0.0</v>
      </c>
      <c r="M16" s="1">
        <v>168.0</v>
      </c>
    </row>
    <row r="17">
      <c r="A17" s="1" t="s">
        <v>41</v>
      </c>
      <c r="B17" s="1" t="s">
        <v>42</v>
      </c>
      <c r="C17" s="1">
        <v>35.98</v>
      </c>
      <c r="D17" s="1">
        <v>41.87</v>
      </c>
      <c r="E17" s="1">
        <v>5.89</v>
      </c>
      <c r="F17" s="1">
        <v>0.0</v>
      </c>
      <c r="G17" s="1">
        <v>5.89</v>
      </c>
      <c r="H17" s="1">
        <v>168.0</v>
      </c>
      <c r="I17" s="1">
        <v>28.51</v>
      </c>
      <c r="J17" s="1">
        <v>28.52</v>
      </c>
      <c r="K17" s="1" t="s">
        <v>59</v>
      </c>
      <c r="L17" s="1">
        <v>0.0</v>
      </c>
      <c r="M17" s="1">
        <v>168.0</v>
      </c>
    </row>
    <row r="18">
      <c r="A18" s="1" t="s">
        <v>41</v>
      </c>
      <c r="B18" s="1" t="s">
        <v>42</v>
      </c>
      <c r="C18" s="1">
        <v>42.11</v>
      </c>
      <c r="D18" s="1">
        <v>47.6</v>
      </c>
      <c r="E18" s="1">
        <v>5.49</v>
      </c>
      <c r="F18" s="1">
        <v>0.0</v>
      </c>
      <c r="G18" s="1">
        <v>5.49</v>
      </c>
      <c r="H18" s="1">
        <v>168.0</v>
      </c>
      <c r="I18" s="1">
        <v>30.61</v>
      </c>
      <c r="J18" s="1">
        <v>30.62</v>
      </c>
      <c r="K18" s="1" t="s">
        <v>59</v>
      </c>
      <c r="L18" s="1">
        <v>0.0</v>
      </c>
      <c r="M18" s="1">
        <v>168.0</v>
      </c>
    </row>
    <row r="19">
      <c r="A19" s="1" t="s">
        <v>41</v>
      </c>
      <c r="B19" s="1" t="s">
        <v>42</v>
      </c>
      <c r="C19" s="1">
        <v>47.85</v>
      </c>
      <c r="D19" s="1">
        <v>53.62</v>
      </c>
      <c r="E19" s="1">
        <v>5.77</v>
      </c>
      <c r="F19" s="1">
        <v>0.0</v>
      </c>
      <c r="G19" s="1">
        <v>5.76</v>
      </c>
      <c r="H19" s="1">
        <v>168.0</v>
      </c>
      <c r="I19" s="1">
        <v>29.13</v>
      </c>
      <c r="J19" s="1">
        <v>29.15</v>
      </c>
      <c r="K19" s="1" t="s">
        <v>59</v>
      </c>
      <c r="L19" s="1">
        <v>0.0</v>
      </c>
      <c r="M19" s="1">
        <v>168.0</v>
      </c>
    </row>
    <row r="20">
      <c r="A20" s="1" t="s">
        <v>41</v>
      </c>
      <c r="B20" s="1" t="s">
        <v>42</v>
      </c>
      <c r="C20" s="1">
        <v>53.83</v>
      </c>
      <c r="D20" s="1">
        <v>58.78</v>
      </c>
      <c r="E20" s="1">
        <v>4.95</v>
      </c>
      <c r="F20" s="1">
        <v>0.0</v>
      </c>
      <c r="G20" s="1">
        <v>4.95</v>
      </c>
      <c r="H20" s="1">
        <v>168.0</v>
      </c>
      <c r="I20" s="1">
        <v>33.91</v>
      </c>
      <c r="J20" s="1">
        <v>33.93</v>
      </c>
      <c r="K20" s="1" t="s">
        <v>59</v>
      </c>
      <c r="L20" s="1">
        <v>0.0</v>
      </c>
      <c r="M20" s="1">
        <v>168.0</v>
      </c>
    </row>
    <row r="21">
      <c r="A21" s="1" t="s">
        <v>41</v>
      </c>
      <c r="B21" s="1" t="s">
        <v>42</v>
      </c>
      <c r="C21" s="1">
        <v>59.1</v>
      </c>
      <c r="D21" s="1">
        <v>64.88</v>
      </c>
      <c r="E21" s="1">
        <v>5.78</v>
      </c>
      <c r="F21" s="1">
        <v>0.0</v>
      </c>
      <c r="G21" s="1">
        <v>5.78</v>
      </c>
      <c r="H21" s="1">
        <v>168.0</v>
      </c>
      <c r="I21" s="1">
        <v>29.07</v>
      </c>
      <c r="J21" s="1">
        <v>29.09</v>
      </c>
      <c r="K21" s="1" t="s">
        <v>59</v>
      </c>
      <c r="L21" s="1">
        <v>0.0</v>
      </c>
      <c r="M21" s="1">
        <v>168.0</v>
      </c>
    </row>
    <row r="22">
      <c r="A22" s="1" t="s">
        <v>41</v>
      </c>
      <c r="B22" s="1" t="s">
        <v>42</v>
      </c>
      <c r="C22" s="1">
        <v>65.01</v>
      </c>
      <c r="D22" s="1">
        <v>65.86</v>
      </c>
      <c r="E22" s="1">
        <v>0.85</v>
      </c>
      <c r="F22" s="1">
        <v>0.0</v>
      </c>
      <c r="G22" s="1">
        <v>0.85</v>
      </c>
      <c r="H22" s="1">
        <v>24.0</v>
      </c>
      <c r="I22" s="1">
        <v>28.1</v>
      </c>
      <c r="J22" s="1">
        <v>28.1</v>
      </c>
      <c r="K22" s="1" t="s">
        <v>43</v>
      </c>
      <c r="L22" s="1">
        <v>-24.0</v>
      </c>
      <c r="M22" s="1">
        <v>0.0</v>
      </c>
    </row>
    <row r="23">
      <c r="A23" s="1" t="s">
        <v>41</v>
      </c>
      <c r="B23" s="1" t="s">
        <v>42</v>
      </c>
      <c r="C23" s="1">
        <v>65.88</v>
      </c>
      <c r="D23" s="1">
        <v>66.4</v>
      </c>
      <c r="E23" s="1">
        <v>0.52</v>
      </c>
      <c r="F23" s="1">
        <v>0.0</v>
      </c>
      <c r="G23" s="1">
        <v>0.52</v>
      </c>
      <c r="H23" s="1">
        <v>24.0</v>
      </c>
      <c r="I23" s="1">
        <v>46.21</v>
      </c>
      <c r="J23" s="1">
        <v>46.21</v>
      </c>
      <c r="K23" s="1" t="s">
        <v>43</v>
      </c>
      <c r="L23" s="1">
        <v>-24.0</v>
      </c>
      <c r="M23" s="1">
        <v>0.0</v>
      </c>
    </row>
    <row r="24">
      <c r="A24" s="1" t="s">
        <v>41</v>
      </c>
      <c r="B24" s="1" t="s">
        <v>42</v>
      </c>
      <c r="C24" s="1">
        <v>66.44</v>
      </c>
      <c r="D24" s="1">
        <v>67.17</v>
      </c>
      <c r="E24" s="1">
        <v>0.73</v>
      </c>
      <c r="F24" s="1">
        <v>0.0</v>
      </c>
      <c r="G24" s="1">
        <v>0.73</v>
      </c>
      <c r="H24" s="1">
        <v>24.0</v>
      </c>
      <c r="I24" s="1">
        <v>32.85</v>
      </c>
      <c r="J24" s="1">
        <v>32.85</v>
      </c>
      <c r="K24" s="1" t="s">
        <v>43</v>
      </c>
      <c r="L24" s="1">
        <v>-24.0</v>
      </c>
      <c r="M24" s="1">
        <v>0.0</v>
      </c>
    </row>
    <row r="25">
      <c r="A25" s="1" t="s">
        <v>41</v>
      </c>
      <c r="B25" s="1" t="s">
        <v>42</v>
      </c>
      <c r="C25" s="1">
        <v>67.22</v>
      </c>
      <c r="D25" s="1">
        <v>69.21</v>
      </c>
      <c r="E25" s="1">
        <v>1.99</v>
      </c>
      <c r="F25" s="1">
        <v>0.0</v>
      </c>
      <c r="G25" s="1">
        <v>1.99</v>
      </c>
      <c r="H25" s="1">
        <v>24.0</v>
      </c>
      <c r="I25" s="1">
        <v>12.07</v>
      </c>
      <c r="J25" s="1">
        <v>12.07</v>
      </c>
      <c r="K25" s="1" t="s">
        <v>43</v>
      </c>
      <c r="L25" s="1">
        <v>-24.0</v>
      </c>
      <c r="M25" s="1">
        <v>0.0</v>
      </c>
    </row>
    <row r="26">
      <c r="A26" s="1" t="s">
        <v>41</v>
      </c>
      <c r="B26" s="1" t="s">
        <v>42</v>
      </c>
      <c r="C26" s="1">
        <v>69.27</v>
      </c>
      <c r="D26" s="1">
        <v>70.93</v>
      </c>
      <c r="E26" s="1">
        <v>1.66</v>
      </c>
      <c r="F26" s="1">
        <v>0.0</v>
      </c>
      <c r="G26" s="1">
        <v>1.66</v>
      </c>
      <c r="H26" s="1">
        <v>24.0</v>
      </c>
      <c r="I26" s="1">
        <v>14.44</v>
      </c>
      <c r="J26" s="1">
        <v>14.44</v>
      </c>
      <c r="K26" s="1" t="s">
        <v>43</v>
      </c>
      <c r="L26" s="1">
        <v>-24.0</v>
      </c>
      <c r="M26" s="1">
        <v>0.0</v>
      </c>
    </row>
    <row r="27">
      <c r="A27" s="1" t="s">
        <v>41</v>
      </c>
      <c r="B27" s="1" t="s">
        <v>42</v>
      </c>
      <c r="C27" s="1">
        <v>71.03</v>
      </c>
      <c r="D27" s="1">
        <v>73.42</v>
      </c>
      <c r="E27" s="1">
        <v>2.4</v>
      </c>
      <c r="F27" s="1">
        <v>0.0</v>
      </c>
      <c r="G27" s="1">
        <v>2.4</v>
      </c>
      <c r="H27" s="1">
        <v>24.0</v>
      </c>
      <c r="I27" s="1">
        <v>10.01</v>
      </c>
      <c r="J27" s="1">
        <v>10.01</v>
      </c>
      <c r="K27" s="1" t="s">
        <v>43</v>
      </c>
      <c r="L27" s="1">
        <v>-24.0</v>
      </c>
      <c r="M27" s="1">
        <v>0.0</v>
      </c>
    </row>
    <row r="28">
      <c r="A28" s="1" t="s">
        <v>41</v>
      </c>
      <c r="B28" s="1" t="s">
        <v>42</v>
      </c>
      <c r="C28" s="1">
        <v>73.45</v>
      </c>
      <c r="D28" s="1">
        <v>74.73</v>
      </c>
      <c r="E28" s="1">
        <v>1.28</v>
      </c>
      <c r="F28" s="1">
        <v>0.0</v>
      </c>
      <c r="G28" s="1">
        <v>1.28</v>
      </c>
      <c r="H28" s="1">
        <v>24.0</v>
      </c>
      <c r="I28" s="1">
        <v>18.8</v>
      </c>
      <c r="J28" s="1">
        <v>18.8</v>
      </c>
      <c r="K28" s="1" t="s">
        <v>43</v>
      </c>
      <c r="L28" s="1">
        <v>-24.0</v>
      </c>
      <c r="M28" s="1">
        <v>0.0</v>
      </c>
    </row>
    <row r="29">
      <c r="A29" s="1" t="s">
        <v>41</v>
      </c>
      <c r="B29" s="1" t="s">
        <v>42</v>
      </c>
      <c r="C29" s="1">
        <v>74.78</v>
      </c>
      <c r="D29" s="1">
        <v>76.5</v>
      </c>
      <c r="E29" s="1">
        <v>1.72</v>
      </c>
      <c r="F29" s="1">
        <v>0.0</v>
      </c>
      <c r="G29" s="1">
        <v>1.72</v>
      </c>
      <c r="H29" s="1">
        <v>24.0</v>
      </c>
      <c r="I29" s="1">
        <v>13.94</v>
      </c>
      <c r="J29" s="1">
        <v>13.94</v>
      </c>
      <c r="K29" s="1" t="s">
        <v>43</v>
      </c>
      <c r="L29" s="1">
        <v>-24.0</v>
      </c>
      <c r="M29" s="1">
        <v>0.0</v>
      </c>
    </row>
    <row r="30">
      <c r="A30" s="1" t="s">
        <v>41</v>
      </c>
      <c r="B30" s="1" t="s">
        <v>42</v>
      </c>
      <c r="C30" s="1">
        <v>76.54</v>
      </c>
      <c r="D30" s="1">
        <v>78.11</v>
      </c>
      <c r="E30" s="1">
        <v>1.57</v>
      </c>
      <c r="F30" s="1">
        <v>0.0</v>
      </c>
      <c r="G30" s="1">
        <v>1.57</v>
      </c>
      <c r="H30" s="1">
        <v>24.0</v>
      </c>
      <c r="I30" s="1">
        <v>15.27</v>
      </c>
      <c r="J30" s="1">
        <v>15.27</v>
      </c>
      <c r="K30" s="1" t="s">
        <v>43</v>
      </c>
      <c r="L30" s="1">
        <v>-24.0</v>
      </c>
      <c r="M30" s="1">
        <v>0.0</v>
      </c>
    </row>
    <row r="31">
      <c r="A31" s="1" t="s">
        <v>41</v>
      </c>
      <c r="B31" s="1" t="s">
        <v>42</v>
      </c>
      <c r="C31" s="1">
        <v>78.29</v>
      </c>
      <c r="D31" s="1">
        <v>79.68</v>
      </c>
      <c r="E31" s="1">
        <v>1.39</v>
      </c>
      <c r="F31" s="1">
        <v>0.0</v>
      </c>
      <c r="G31" s="1">
        <v>1.39</v>
      </c>
      <c r="H31" s="1">
        <v>24.0</v>
      </c>
      <c r="I31" s="1">
        <v>17.32</v>
      </c>
      <c r="J31" s="1">
        <v>17.32</v>
      </c>
      <c r="K31" s="1" t="s">
        <v>43</v>
      </c>
      <c r="L31" s="1">
        <v>-24.0</v>
      </c>
      <c r="M31" s="1">
        <v>0.0</v>
      </c>
    </row>
    <row r="32">
      <c r="A32" s="1" t="s">
        <v>41</v>
      </c>
      <c r="B32" s="1" t="s">
        <v>42</v>
      </c>
      <c r="C32" s="1">
        <v>79.71</v>
      </c>
      <c r="D32" s="1">
        <v>82.23</v>
      </c>
      <c r="E32" s="1">
        <v>2.52</v>
      </c>
      <c r="F32" s="1">
        <v>0.0</v>
      </c>
      <c r="G32" s="1">
        <v>2.52</v>
      </c>
      <c r="H32" s="1">
        <v>168.0</v>
      </c>
      <c r="I32" s="1">
        <v>66.62</v>
      </c>
      <c r="J32" s="1">
        <v>66.66</v>
      </c>
      <c r="K32" s="1" t="s">
        <v>44</v>
      </c>
      <c r="L32" s="1">
        <v>84.0</v>
      </c>
      <c r="M32" s="1">
        <v>84.0</v>
      </c>
    </row>
    <row r="33">
      <c r="A33" s="1" t="s">
        <v>41</v>
      </c>
      <c r="B33" s="1" t="s">
        <v>42</v>
      </c>
      <c r="C33" s="1">
        <v>82.54</v>
      </c>
      <c r="D33" s="1">
        <v>85.22</v>
      </c>
      <c r="E33" s="1">
        <v>2.68</v>
      </c>
      <c r="F33" s="1">
        <v>0.0</v>
      </c>
      <c r="G33" s="1">
        <v>2.67</v>
      </c>
      <c r="H33" s="1">
        <v>168.0</v>
      </c>
      <c r="I33" s="1">
        <v>62.8</v>
      </c>
      <c r="J33" s="1">
        <v>62.83</v>
      </c>
      <c r="K33" s="1" t="s">
        <v>44</v>
      </c>
      <c r="L33" s="1">
        <v>84.0</v>
      </c>
      <c r="M33" s="1">
        <v>84.0</v>
      </c>
    </row>
    <row r="34">
      <c r="A34" s="1" t="s">
        <v>41</v>
      </c>
      <c r="B34" s="1" t="s">
        <v>42</v>
      </c>
      <c r="C34" s="1">
        <v>85.57</v>
      </c>
      <c r="D34" s="1">
        <v>89.57</v>
      </c>
      <c r="E34" s="1">
        <v>4.0</v>
      </c>
      <c r="F34" s="1">
        <v>0.0</v>
      </c>
      <c r="G34" s="1">
        <v>4.0</v>
      </c>
      <c r="H34" s="1">
        <v>168.0</v>
      </c>
      <c r="I34" s="1">
        <v>42.0</v>
      </c>
      <c r="J34" s="1">
        <v>42.01</v>
      </c>
      <c r="K34" s="1" t="s">
        <v>57</v>
      </c>
      <c r="L34" s="1">
        <v>72.0</v>
      </c>
      <c r="M34" s="1">
        <v>96.0</v>
      </c>
    </row>
    <row r="35">
      <c r="A35" s="1" t="s">
        <v>41</v>
      </c>
      <c r="B35" s="1" t="s">
        <v>42</v>
      </c>
      <c r="C35" s="1">
        <v>89.89</v>
      </c>
      <c r="D35" s="1">
        <v>95.39</v>
      </c>
      <c r="E35" s="1">
        <v>5.5</v>
      </c>
      <c r="F35" s="1">
        <v>0.0</v>
      </c>
      <c r="G35" s="1">
        <v>5.5</v>
      </c>
      <c r="H35" s="1">
        <v>168.0</v>
      </c>
      <c r="I35" s="1">
        <v>30.52</v>
      </c>
      <c r="J35" s="1">
        <v>30.53</v>
      </c>
      <c r="K35" s="1" t="s">
        <v>59</v>
      </c>
      <c r="L35" s="1">
        <v>0.0</v>
      </c>
      <c r="M35" s="1">
        <v>168.0</v>
      </c>
    </row>
    <row r="36">
      <c r="A36" s="1" t="s">
        <v>41</v>
      </c>
      <c r="B36" s="1" t="s">
        <v>42</v>
      </c>
      <c r="C36" s="1">
        <v>95.6</v>
      </c>
      <c r="D36" s="1">
        <v>99.78</v>
      </c>
      <c r="E36" s="1">
        <v>4.18</v>
      </c>
      <c r="F36" s="1">
        <v>0.0</v>
      </c>
      <c r="G36" s="1">
        <v>4.18</v>
      </c>
      <c r="H36" s="1">
        <v>168.0</v>
      </c>
      <c r="I36" s="1">
        <v>40.19</v>
      </c>
      <c r="J36" s="1">
        <v>40.21</v>
      </c>
      <c r="K36" s="1" t="s">
        <v>59</v>
      </c>
      <c r="L36" s="1">
        <v>0.0</v>
      </c>
      <c r="M36" s="1">
        <v>168.0</v>
      </c>
    </row>
    <row r="37">
      <c r="A37" s="1" t="s">
        <v>41</v>
      </c>
      <c r="B37" s="1" t="s">
        <v>42</v>
      </c>
      <c r="C37" s="1">
        <v>99.94</v>
      </c>
      <c r="D37" s="1">
        <v>103.98</v>
      </c>
      <c r="E37" s="1">
        <v>4.04</v>
      </c>
      <c r="F37" s="1">
        <v>0.0</v>
      </c>
      <c r="G37" s="1">
        <v>4.04</v>
      </c>
      <c r="H37" s="1">
        <v>168.0</v>
      </c>
      <c r="I37" s="1">
        <v>41.6</v>
      </c>
      <c r="J37" s="1">
        <v>41.62</v>
      </c>
      <c r="K37" s="1" t="s">
        <v>59</v>
      </c>
      <c r="L37" s="1">
        <v>0.0</v>
      </c>
      <c r="M37" s="1">
        <v>168.0</v>
      </c>
    </row>
    <row r="38">
      <c r="A38" s="1" t="s">
        <v>41</v>
      </c>
      <c r="B38" s="1" t="s">
        <v>42</v>
      </c>
      <c r="C38" s="1">
        <v>104.42</v>
      </c>
      <c r="D38" s="1">
        <v>108.73</v>
      </c>
      <c r="E38" s="1">
        <v>4.31</v>
      </c>
      <c r="F38" s="1">
        <v>0.0</v>
      </c>
      <c r="G38" s="1">
        <v>4.31</v>
      </c>
      <c r="H38" s="1">
        <v>168.0</v>
      </c>
      <c r="I38" s="1">
        <v>38.99</v>
      </c>
      <c r="J38" s="1">
        <v>39.01</v>
      </c>
      <c r="K38" s="1" t="s">
        <v>59</v>
      </c>
      <c r="L38" s="1">
        <v>0.0</v>
      </c>
      <c r="M38" s="1">
        <v>168.0</v>
      </c>
    </row>
    <row r="39">
      <c r="A39" s="1" t="s">
        <v>41</v>
      </c>
      <c r="B39" s="1" t="s">
        <v>42</v>
      </c>
      <c r="C39" s="1">
        <v>108.94</v>
      </c>
      <c r="D39" s="1">
        <v>113.46</v>
      </c>
      <c r="E39" s="1">
        <v>4.51</v>
      </c>
      <c r="F39" s="1">
        <v>0.0</v>
      </c>
      <c r="G39" s="1">
        <v>4.51</v>
      </c>
      <c r="H39" s="1">
        <v>168.0</v>
      </c>
      <c r="I39" s="1">
        <v>37.21</v>
      </c>
      <c r="J39" s="1">
        <v>37.23</v>
      </c>
      <c r="K39" s="1" t="s">
        <v>59</v>
      </c>
      <c r="L39" s="1">
        <v>0.0</v>
      </c>
      <c r="M39" s="1">
        <v>168.0</v>
      </c>
    </row>
    <row r="40">
      <c r="A40" s="1" t="s">
        <v>41</v>
      </c>
      <c r="B40" s="1" t="s">
        <v>42</v>
      </c>
      <c r="C40" s="1">
        <v>113.68</v>
      </c>
      <c r="D40" s="1">
        <v>119.64</v>
      </c>
      <c r="E40" s="1">
        <v>5.96</v>
      </c>
      <c r="F40" s="1">
        <v>0.0</v>
      </c>
      <c r="G40" s="1">
        <v>5.96</v>
      </c>
      <c r="H40" s="1">
        <v>168.0</v>
      </c>
      <c r="I40" s="1">
        <v>28.2</v>
      </c>
      <c r="J40" s="1">
        <v>28.21</v>
      </c>
      <c r="K40" s="1" t="s">
        <v>59</v>
      </c>
      <c r="L40" s="1">
        <v>0.0</v>
      </c>
      <c r="M40" s="1">
        <v>168.0</v>
      </c>
    </row>
    <row r="41">
      <c r="A41" s="1" t="s">
        <v>41</v>
      </c>
      <c r="B41" s="1" t="s">
        <v>42</v>
      </c>
      <c r="C41" s="1">
        <v>119.94</v>
      </c>
      <c r="D41" s="1">
        <v>124.71</v>
      </c>
      <c r="E41" s="1">
        <v>4.76</v>
      </c>
      <c r="F41" s="1">
        <v>0.0</v>
      </c>
      <c r="G41" s="1">
        <v>4.76</v>
      </c>
      <c r="H41" s="1">
        <v>168.0</v>
      </c>
      <c r="I41" s="1">
        <v>35.27</v>
      </c>
      <c r="J41" s="1">
        <v>35.28</v>
      </c>
      <c r="K41" s="1" t="s">
        <v>59</v>
      </c>
      <c r="L41" s="1">
        <v>0.0</v>
      </c>
      <c r="M41" s="1">
        <v>168.0</v>
      </c>
    </row>
    <row r="42">
      <c r="A42" s="1" t="s">
        <v>41</v>
      </c>
      <c r="B42" s="1" t="s">
        <v>42</v>
      </c>
      <c r="C42" s="1">
        <v>124.96</v>
      </c>
      <c r="D42" s="1">
        <v>125.76</v>
      </c>
      <c r="E42" s="1">
        <v>0.8</v>
      </c>
      <c r="F42" s="1">
        <v>0.0</v>
      </c>
      <c r="G42" s="1">
        <v>0.8</v>
      </c>
      <c r="H42" s="1">
        <v>24.0</v>
      </c>
      <c r="I42" s="1">
        <v>30.15</v>
      </c>
      <c r="J42" s="1">
        <v>30.15</v>
      </c>
      <c r="K42" s="1" t="s">
        <v>43</v>
      </c>
      <c r="L42" s="1">
        <v>-24.0</v>
      </c>
      <c r="M42" s="1">
        <v>0.0</v>
      </c>
    </row>
    <row r="43">
      <c r="A43" s="1" t="s">
        <v>41</v>
      </c>
      <c r="B43" s="1" t="s">
        <v>42</v>
      </c>
      <c r="C43" s="1">
        <v>125.86</v>
      </c>
      <c r="D43" s="1">
        <v>126.87</v>
      </c>
      <c r="E43" s="1">
        <v>1.01</v>
      </c>
      <c r="F43" s="1">
        <v>0.0</v>
      </c>
      <c r="G43" s="1">
        <v>1.01</v>
      </c>
      <c r="H43" s="1">
        <v>24.0</v>
      </c>
      <c r="I43" s="1">
        <v>23.81</v>
      </c>
      <c r="J43" s="1">
        <v>23.81</v>
      </c>
      <c r="K43" s="1" t="s">
        <v>43</v>
      </c>
      <c r="L43" s="1">
        <v>-24.0</v>
      </c>
      <c r="M43" s="1">
        <v>0.0</v>
      </c>
    </row>
    <row r="44">
      <c r="A44" s="1" t="s">
        <v>41</v>
      </c>
      <c r="B44" s="1" t="s">
        <v>42</v>
      </c>
      <c r="C44" s="1">
        <v>126.94</v>
      </c>
      <c r="D44" s="1">
        <v>127.87</v>
      </c>
      <c r="E44" s="1">
        <v>0.92</v>
      </c>
      <c r="F44" s="1">
        <v>0.0</v>
      </c>
      <c r="G44" s="1">
        <v>0.92</v>
      </c>
      <c r="H44" s="1">
        <v>24.0</v>
      </c>
      <c r="I44" s="1">
        <v>25.96</v>
      </c>
      <c r="J44" s="1">
        <v>25.96</v>
      </c>
      <c r="K44" s="1" t="s">
        <v>43</v>
      </c>
      <c r="L44" s="1">
        <v>-24.0</v>
      </c>
      <c r="M44" s="1">
        <v>0.0</v>
      </c>
    </row>
    <row r="45">
      <c r="A45" s="1" t="s">
        <v>41</v>
      </c>
      <c r="B45" s="1" t="s">
        <v>42</v>
      </c>
      <c r="C45" s="1">
        <v>127.93</v>
      </c>
      <c r="D45" s="1">
        <v>128.84</v>
      </c>
      <c r="E45" s="1">
        <v>0.91</v>
      </c>
      <c r="F45" s="1">
        <v>0.0</v>
      </c>
      <c r="G45" s="1">
        <v>0.91</v>
      </c>
      <c r="H45" s="1">
        <v>24.0</v>
      </c>
      <c r="I45" s="1">
        <v>26.26</v>
      </c>
      <c r="J45" s="1">
        <v>26.26</v>
      </c>
      <c r="K45" s="1" t="s">
        <v>43</v>
      </c>
      <c r="L45" s="1">
        <v>-24.0</v>
      </c>
      <c r="M45" s="1">
        <v>0.0</v>
      </c>
    </row>
    <row r="46">
      <c r="A46" s="1" t="s">
        <v>41</v>
      </c>
      <c r="B46" s="1" t="s">
        <v>42</v>
      </c>
      <c r="C46" s="1">
        <v>128.88</v>
      </c>
      <c r="D46" s="1">
        <v>130.17</v>
      </c>
      <c r="E46" s="1">
        <v>1.29</v>
      </c>
      <c r="F46" s="1">
        <v>0.0</v>
      </c>
      <c r="G46" s="1">
        <v>1.29</v>
      </c>
      <c r="H46" s="1">
        <v>24.0</v>
      </c>
      <c r="I46" s="1">
        <v>18.63</v>
      </c>
      <c r="J46" s="1">
        <v>18.63</v>
      </c>
      <c r="K46" s="1" t="s">
        <v>43</v>
      </c>
      <c r="L46" s="1">
        <v>-24.0</v>
      </c>
      <c r="M46" s="1">
        <v>0.0</v>
      </c>
    </row>
    <row r="47">
      <c r="A47" s="1" t="s">
        <v>41</v>
      </c>
      <c r="B47" s="1" t="s">
        <v>42</v>
      </c>
      <c r="C47" s="1">
        <v>130.31</v>
      </c>
      <c r="D47" s="1">
        <v>131.41</v>
      </c>
      <c r="E47" s="1">
        <v>1.1</v>
      </c>
      <c r="F47" s="1">
        <v>0.0</v>
      </c>
      <c r="G47" s="1">
        <v>1.1</v>
      </c>
      <c r="H47" s="1">
        <v>24.0</v>
      </c>
      <c r="I47" s="1">
        <v>21.82</v>
      </c>
      <c r="J47" s="1">
        <v>21.82</v>
      </c>
      <c r="K47" s="1" t="s">
        <v>43</v>
      </c>
      <c r="L47" s="1">
        <v>-24.0</v>
      </c>
      <c r="M47" s="1">
        <v>0.0</v>
      </c>
    </row>
    <row r="48">
      <c r="A48" s="1" t="s">
        <v>41</v>
      </c>
      <c r="B48" s="1" t="s">
        <v>42</v>
      </c>
      <c r="C48" s="1">
        <v>131.45</v>
      </c>
      <c r="D48" s="1">
        <v>132.15</v>
      </c>
      <c r="E48" s="1">
        <v>0.7</v>
      </c>
      <c r="F48" s="1">
        <v>0.0</v>
      </c>
      <c r="G48" s="1">
        <v>0.7</v>
      </c>
      <c r="H48" s="1">
        <v>24.0</v>
      </c>
      <c r="I48" s="1">
        <v>34.27</v>
      </c>
      <c r="J48" s="1">
        <v>34.27</v>
      </c>
      <c r="K48" s="1" t="s">
        <v>43</v>
      </c>
      <c r="L48" s="1">
        <v>-24.0</v>
      </c>
      <c r="M48" s="1">
        <v>0.0</v>
      </c>
    </row>
    <row r="49">
      <c r="A49" s="1" t="s">
        <v>41</v>
      </c>
      <c r="B49" s="1" t="s">
        <v>42</v>
      </c>
      <c r="C49" s="1">
        <v>132.37</v>
      </c>
      <c r="D49" s="1">
        <v>133.49</v>
      </c>
      <c r="E49" s="1">
        <v>1.11</v>
      </c>
      <c r="F49" s="1">
        <v>0.0</v>
      </c>
      <c r="G49" s="1">
        <v>1.11</v>
      </c>
      <c r="H49" s="1">
        <v>24.0</v>
      </c>
      <c r="I49" s="1">
        <v>21.53</v>
      </c>
      <c r="J49" s="1">
        <v>21.53</v>
      </c>
      <c r="K49" s="1" t="s">
        <v>43</v>
      </c>
      <c r="L49" s="1">
        <v>-24.0</v>
      </c>
      <c r="M49" s="1">
        <v>0.0</v>
      </c>
    </row>
    <row r="50">
      <c r="A50" s="1" t="s">
        <v>41</v>
      </c>
      <c r="B50" s="1" t="s">
        <v>42</v>
      </c>
      <c r="C50" s="1">
        <v>133.54</v>
      </c>
      <c r="D50" s="1">
        <v>135.25</v>
      </c>
      <c r="E50" s="1">
        <v>1.72</v>
      </c>
      <c r="F50" s="1">
        <v>0.0</v>
      </c>
      <c r="G50" s="1">
        <v>1.72</v>
      </c>
      <c r="H50" s="1">
        <v>24.0</v>
      </c>
      <c r="I50" s="1">
        <v>13.99</v>
      </c>
      <c r="J50" s="1">
        <v>13.99</v>
      </c>
      <c r="K50" s="1" t="s">
        <v>43</v>
      </c>
      <c r="L50" s="1">
        <v>-24.0</v>
      </c>
      <c r="M50" s="1">
        <v>0.0</v>
      </c>
    </row>
    <row r="51">
      <c r="A51" s="1" t="s">
        <v>41</v>
      </c>
      <c r="B51" s="1" t="s">
        <v>42</v>
      </c>
      <c r="C51" s="1">
        <v>135.3</v>
      </c>
      <c r="D51" s="1">
        <v>136.75</v>
      </c>
      <c r="E51" s="1">
        <v>1.45</v>
      </c>
      <c r="F51" s="1">
        <v>0.0</v>
      </c>
      <c r="G51" s="1">
        <v>1.45</v>
      </c>
      <c r="H51" s="1">
        <v>24.0</v>
      </c>
      <c r="I51" s="1">
        <v>16.55</v>
      </c>
      <c r="J51" s="1">
        <v>16.55</v>
      </c>
      <c r="K51" s="1" t="s">
        <v>43</v>
      </c>
      <c r="L51" s="1">
        <v>-24.0</v>
      </c>
      <c r="M51" s="1">
        <v>0.0</v>
      </c>
    </row>
    <row r="52">
      <c r="A52" s="1" t="s">
        <v>41</v>
      </c>
      <c r="B52" s="1" t="s">
        <v>42</v>
      </c>
      <c r="C52" s="1">
        <v>136.83</v>
      </c>
      <c r="D52" s="1">
        <v>139.22</v>
      </c>
      <c r="E52" s="1">
        <v>2.38</v>
      </c>
      <c r="F52" s="1">
        <v>0.0</v>
      </c>
      <c r="G52" s="1">
        <v>2.38</v>
      </c>
      <c r="H52" s="1">
        <v>168.0</v>
      </c>
      <c r="I52" s="1">
        <v>70.51</v>
      </c>
      <c r="J52" s="1">
        <v>70.55</v>
      </c>
      <c r="K52" s="1" t="s">
        <v>44</v>
      </c>
      <c r="L52" s="1">
        <v>84.0</v>
      </c>
      <c r="M52" s="1">
        <v>84.0</v>
      </c>
    </row>
    <row r="53">
      <c r="A53" s="1" t="s">
        <v>41</v>
      </c>
      <c r="B53" s="1" t="s">
        <v>42</v>
      </c>
      <c r="C53" s="1">
        <v>139.38</v>
      </c>
      <c r="D53" s="1">
        <v>142.05</v>
      </c>
      <c r="E53" s="1">
        <v>2.67</v>
      </c>
      <c r="F53" s="1">
        <v>0.0</v>
      </c>
      <c r="G53" s="1">
        <v>2.67</v>
      </c>
      <c r="H53" s="1">
        <v>168.0</v>
      </c>
      <c r="I53" s="1">
        <v>62.97</v>
      </c>
      <c r="J53" s="1">
        <v>63.01</v>
      </c>
      <c r="K53" s="1" t="s">
        <v>44</v>
      </c>
      <c r="L53" s="1">
        <v>84.0</v>
      </c>
      <c r="M53" s="1">
        <v>84.0</v>
      </c>
    </row>
    <row r="54">
      <c r="A54" s="1" t="s">
        <v>41</v>
      </c>
      <c r="B54" s="1" t="s">
        <v>42</v>
      </c>
      <c r="C54" s="1">
        <v>142.62</v>
      </c>
      <c r="D54" s="1">
        <v>145.12</v>
      </c>
      <c r="E54" s="1">
        <v>2.49</v>
      </c>
      <c r="F54" s="1">
        <v>0.0</v>
      </c>
      <c r="G54" s="1">
        <v>2.49</v>
      </c>
      <c r="H54" s="1">
        <v>168.0</v>
      </c>
      <c r="I54" s="1">
        <v>67.36</v>
      </c>
      <c r="J54" s="1">
        <v>67.41</v>
      </c>
      <c r="K54" s="1" t="s">
        <v>57</v>
      </c>
      <c r="L54" s="1">
        <v>72.0</v>
      </c>
      <c r="M54" s="1">
        <v>96.0</v>
      </c>
    </row>
    <row r="55">
      <c r="A55" s="1" t="s">
        <v>41</v>
      </c>
      <c r="B55" s="1" t="s">
        <v>42</v>
      </c>
      <c r="C55" s="1">
        <v>145.41</v>
      </c>
      <c r="D55" s="1">
        <v>149.88</v>
      </c>
      <c r="E55" s="1">
        <v>4.47</v>
      </c>
      <c r="F55" s="1">
        <v>0.0</v>
      </c>
      <c r="G55" s="1">
        <v>4.47</v>
      </c>
      <c r="H55" s="1">
        <v>168.0</v>
      </c>
      <c r="I55" s="1">
        <v>37.58</v>
      </c>
      <c r="J55" s="1">
        <v>37.6</v>
      </c>
      <c r="K55" s="1" t="s">
        <v>59</v>
      </c>
      <c r="L55" s="1">
        <v>0.0</v>
      </c>
      <c r="M55" s="1">
        <v>168.0</v>
      </c>
    </row>
    <row r="56">
      <c r="A56" s="1" t="s">
        <v>41</v>
      </c>
      <c r="B56" s="1" t="s">
        <v>42</v>
      </c>
      <c r="C56" s="1">
        <v>150.56</v>
      </c>
      <c r="D56" s="1">
        <v>154.73</v>
      </c>
      <c r="E56" s="1">
        <v>4.16</v>
      </c>
      <c r="F56" s="1">
        <v>0.0</v>
      </c>
      <c r="G56" s="1">
        <v>4.16</v>
      </c>
      <c r="H56" s="1">
        <v>168.0</v>
      </c>
      <c r="I56" s="1">
        <v>40.34</v>
      </c>
      <c r="J56" s="1">
        <v>40.36</v>
      </c>
      <c r="K56" s="1" t="s">
        <v>59</v>
      </c>
      <c r="L56" s="1">
        <v>0.0</v>
      </c>
      <c r="M56" s="1">
        <v>168.0</v>
      </c>
    </row>
    <row r="57">
      <c r="A57" s="1" t="s">
        <v>41</v>
      </c>
      <c r="B57" s="1" t="s">
        <v>42</v>
      </c>
      <c r="C57" s="1">
        <v>155.01</v>
      </c>
      <c r="D57" s="1">
        <v>159.39</v>
      </c>
      <c r="E57" s="1">
        <v>4.38</v>
      </c>
      <c r="F57" s="1">
        <v>0.0</v>
      </c>
      <c r="G57" s="1">
        <v>4.38</v>
      </c>
      <c r="H57" s="1">
        <v>168.0</v>
      </c>
      <c r="I57" s="1">
        <v>38.36</v>
      </c>
      <c r="J57" s="1">
        <v>38.39</v>
      </c>
      <c r="K57" s="1" t="s">
        <v>59</v>
      </c>
      <c r="L57" s="1">
        <v>0.0</v>
      </c>
      <c r="M57" s="1">
        <v>168.0</v>
      </c>
    </row>
    <row r="58">
      <c r="A58" s="1" t="s">
        <v>41</v>
      </c>
      <c r="B58" s="1" t="s">
        <v>42</v>
      </c>
      <c r="C58" s="1">
        <v>159.6</v>
      </c>
      <c r="D58" s="1">
        <v>164.09</v>
      </c>
      <c r="E58" s="1">
        <v>4.49</v>
      </c>
      <c r="F58" s="1">
        <v>0.0</v>
      </c>
      <c r="G58" s="1">
        <v>4.49</v>
      </c>
      <c r="H58" s="1">
        <v>168.0</v>
      </c>
      <c r="I58" s="1">
        <v>37.39</v>
      </c>
      <c r="J58" s="1">
        <v>37.41</v>
      </c>
      <c r="K58" s="1" t="s">
        <v>59</v>
      </c>
      <c r="L58" s="1">
        <v>0.0</v>
      </c>
      <c r="M58" s="1">
        <v>168.0</v>
      </c>
    </row>
    <row r="59">
      <c r="A59" s="1" t="s">
        <v>41</v>
      </c>
      <c r="B59" s="1" t="s">
        <v>42</v>
      </c>
      <c r="C59" s="1">
        <v>164.45</v>
      </c>
      <c r="D59" s="1">
        <v>168.54</v>
      </c>
      <c r="E59" s="1">
        <v>4.08</v>
      </c>
      <c r="F59" s="1">
        <v>0.0</v>
      </c>
      <c r="G59" s="1">
        <v>4.08</v>
      </c>
      <c r="H59" s="1">
        <v>168.0</v>
      </c>
      <c r="I59" s="1">
        <v>41.15</v>
      </c>
      <c r="J59" s="1">
        <v>41.17</v>
      </c>
      <c r="K59" s="1" t="s">
        <v>59</v>
      </c>
      <c r="L59" s="1">
        <v>0.0</v>
      </c>
      <c r="M59" s="1">
        <v>168.0</v>
      </c>
    </row>
    <row r="60">
      <c r="A60" s="1" t="s">
        <v>41</v>
      </c>
      <c r="B60" s="1" t="s">
        <v>42</v>
      </c>
      <c r="C60" s="1">
        <v>168.85</v>
      </c>
      <c r="D60" s="1">
        <v>175.28</v>
      </c>
      <c r="E60" s="1">
        <v>6.43</v>
      </c>
      <c r="F60" s="1">
        <v>0.0</v>
      </c>
      <c r="G60" s="1">
        <v>6.43</v>
      </c>
      <c r="H60" s="1">
        <v>168.0</v>
      </c>
      <c r="I60" s="1">
        <v>26.13</v>
      </c>
      <c r="J60" s="1">
        <v>26.14</v>
      </c>
      <c r="K60" s="1" t="s">
        <v>59</v>
      </c>
      <c r="L60" s="1">
        <v>0.0</v>
      </c>
      <c r="M60" s="1">
        <v>168.0</v>
      </c>
    </row>
    <row r="61">
      <c r="A61" s="1" t="s">
        <v>41</v>
      </c>
      <c r="B61" s="1" t="s">
        <v>42</v>
      </c>
      <c r="C61" s="1">
        <v>175.56</v>
      </c>
      <c r="D61" s="1">
        <v>179.96</v>
      </c>
      <c r="E61" s="1">
        <v>4.4</v>
      </c>
      <c r="F61" s="1">
        <v>0.0</v>
      </c>
      <c r="G61" s="1">
        <v>4.4</v>
      </c>
      <c r="H61" s="1">
        <v>168.0</v>
      </c>
      <c r="I61" s="1">
        <v>38.19</v>
      </c>
      <c r="J61" s="1">
        <v>38.2</v>
      </c>
      <c r="K61" s="1" t="s">
        <v>59</v>
      </c>
      <c r="L61" s="1">
        <v>0.0</v>
      </c>
      <c r="M61" s="1">
        <v>168.0</v>
      </c>
    </row>
    <row r="62">
      <c r="A62" s="1" t="s">
        <v>41</v>
      </c>
      <c r="B62" s="1" t="s">
        <v>42</v>
      </c>
      <c r="C62" s="1">
        <v>180.27</v>
      </c>
      <c r="D62" s="1">
        <v>181.17</v>
      </c>
      <c r="E62" s="1">
        <v>0.9</v>
      </c>
      <c r="F62" s="1">
        <v>0.0</v>
      </c>
      <c r="G62" s="1">
        <v>0.9</v>
      </c>
      <c r="H62" s="1">
        <v>24.0</v>
      </c>
      <c r="I62" s="1">
        <v>26.7</v>
      </c>
      <c r="J62" s="1">
        <v>26.7</v>
      </c>
      <c r="K62" s="1" t="s">
        <v>43</v>
      </c>
      <c r="L62" s="1">
        <v>-24.0</v>
      </c>
      <c r="M62" s="1">
        <v>0.0</v>
      </c>
    </row>
    <row r="63">
      <c r="A63" s="1" t="s">
        <v>41</v>
      </c>
      <c r="B63" s="1" t="s">
        <v>42</v>
      </c>
      <c r="C63" s="1">
        <v>181.21</v>
      </c>
      <c r="D63" s="1">
        <v>182.73</v>
      </c>
      <c r="E63" s="1">
        <v>1.52</v>
      </c>
      <c r="F63" s="1">
        <v>0.0</v>
      </c>
      <c r="G63" s="1">
        <v>1.52</v>
      </c>
      <c r="H63" s="1">
        <v>24.0</v>
      </c>
      <c r="I63" s="1">
        <v>15.77</v>
      </c>
      <c r="J63" s="1">
        <v>15.77</v>
      </c>
      <c r="K63" s="1" t="s">
        <v>43</v>
      </c>
      <c r="L63" s="1">
        <v>-24.0</v>
      </c>
      <c r="M63" s="1">
        <v>0.0</v>
      </c>
    </row>
    <row r="64">
      <c r="A64" s="1" t="s">
        <v>41</v>
      </c>
      <c r="B64" s="1" t="s">
        <v>42</v>
      </c>
      <c r="C64" s="1">
        <v>182.78</v>
      </c>
      <c r="D64" s="1">
        <v>184.39</v>
      </c>
      <c r="E64" s="1">
        <v>1.61</v>
      </c>
      <c r="F64" s="1">
        <v>0.0</v>
      </c>
      <c r="G64" s="1">
        <v>1.61</v>
      </c>
      <c r="H64" s="1">
        <v>24.0</v>
      </c>
      <c r="I64" s="1">
        <v>14.92</v>
      </c>
      <c r="J64" s="1">
        <v>14.92</v>
      </c>
      <c r="K64" s="1" t="s">
        <v>43</v>
      </c>
      <c r="L64" s="1">
        <v>-24.0</v>
      </c>
      <c r="M64" s="1">
        <v>0.0</v>
      </c>
    </row>
    <row r="65">
      <c r="A65" s="1" t="s">
        <v>41</v>
      </c>
      <c r="B65" s="1" t="s">
        <v>42</v>
      </c>
      <c r="C65" s="1">
        <v>184.44</v>
      </c>
      <c r="D65" s="1">
        <v>185.92</v>
      </c>
      <c r="E65" s="1">
        <v>1.48</v>
      </c>
      <c r="F65" s="1">
        <v>0.0</v>
      </c>
      <c r="G65" s="1">
        <v>1.48</v>
      </c>
      <c r="H65" s="1">
        <v>24.0</v>
      </c>
      <c r="I65" s="1">
        <v>16.17</v>
      </c>
      <c r="J65" s="1">
        <v>16.17</v>
      </c>
      <c r="K65" s="1" t="s">
        <v>43</v>
      </c>
      <c r="L65" s="1">
        <v>-24.0</v>
      </c>
      <c r="M65" s="1">
        <v>0.0</v>
      </c>
    </row>
    <row r="66">
      <c r="A66" s="1" t="s">
        <v>41</v>
      </c>
      <c r="B66" s="1" t="s">
        <v>42</v>
      </c>
      <c r="C66" s="1">
        <v>186.03</v>
      </c>
      <c r="D66" s="1">
        <v>187.83</v>
      </c>
      <c r="E66" s="1">
        <v>1.8</v>
      </c>
      <c r="F66" s="1">
        <v>0.0</v>
      </c>
      <c r="G66" s="1">
        <v>1.8</v>
      </c>
      <c r="H66" s="1">
        <v>24.0</v>
      </c>
      <c r="I66" s="1">
        <v>13.34</v>
      </c>
      <c r="J66" s="1">
        <v>13.34</v>
      </c>
      <c r="K66" s="1" t="s">
        <v>43</v>
      </c>
      <c r="L66" s="1">
        <v>-24.0</v>
      </c>
      <c r="M66" s="1">
        <v>0.0</v>
      </c>
    </row>
    <row r="67">
      <c r="A67" s="1" t="s">
        <v>41</v>
      </c>
      <c r="B67" s="1" t="s">
        <v>42</v>
      </c>
      <c r="C67" s="1">
        <v>187.84</v>
      </c>
      <c r="D67" s="1">
        <v>189.32</v>
      </c>
      <c r="E67" s="1">
        <v>1.48</v>
      </c>
      <c r="F67" s="1">
        <v>0.0</v>
      </c>
      <c r="G67" s="1">
        <v>1.48</v>
      </c>
      <c r="H67" s="1">
        <v>24.0</v>
      </c>
      <c r="I67" s="1">
        <v>16.18</v>
      </c>
      <c r="J67" s="1">
        <v>16.18</v>
      </c>
      <c r="K67" s="1" t="s">
        <v>43</v>
      </c>
      <c r="L67" s="1">
        <v>-24.0</v>
      </c>
      <c r="M67" s="1">
        <v>0.0</v>
      </c>
    </row>
    <row r="68">
      <c r="A68" s="1" t="s">
        <v>41</v>
      </c>
      <c r="B68" s="1" t="s">
        <v>42</v>
      </c>
      <c r="C68" s="1">
        <v>189.37</v>
      </c>
      <c r="D68" s="1">
        <v>190.81</v>
      </c>
      <c r="E68" s="1">
        <v>1.44</v>
      </c>
      <c r="F68" s="1">
        <v>0.0</v>
      </c>
      <c r="G68" s="1">
        <v>1.44</v>
      </c>
      <c r="H68" s="1">
        <v>24.0</v>
      </c>
      <c r="I68" s="1">
        <v>16.65</v>
      </c>
      <c r="J68" s="1">
        <v>16.65</v>
      </c>
      <c r="K68" s="1" t="s">
        <v>43</v>
      </c>
      <c r="L68" s="1">
        <v>-24.0</v>
      </c>
      <c r="M68" s="1">
        <v>0.0</v>
      </c>
    </row>
    <row r="69">
      <c r="A69" s="1" t="s">
        <v>41</v>
      </c>
      <c r="B69" s="1" t="s">
        <v>42</v>
      </c>
      <c r="C69" s="1">
        <v>190.87</v>
      </c>
      <c r="D69" s="1">
        <v>192.14</v>
      </c>
      <c r="E69" s="1">
        <v>1.26</v>
      </c>
      <c r="F69" s="1">
        <v>0.0</v>
      </c>
      <c r="G69" s="1">
        <v>1.26</v>
      </c>
      <c r="H69" s="1">
        <v>24.0</v>
      </c>
      <c r="I69" s="1">
        <v>19.01</v>
      </c>
      <c r="J69" s="1">
        <v>19.01</v>
      </c>
      <c r="K69" s="1" t="s">
        <v>43</v>
      </c>
      <c r="L69" s="1">
        <v>-24.0</v>
      </c>
      <c r="M69" s="1">
        <v>0.0</v>
      </c>
    </row>
    <row r="70">
      <c r="A70" s="1" t="s">
        <v>41</v>
      </c>
      <c r="B70" s="1" t="s">
        <v>42</v>
      </c>
      <c r="C70" s="1">
        <v>192.21</v>
      </c>
      <c r="D70" s="1">
        <v>194.11</v>
      </c>
      <c r="E70" s="1">
        <v>1.9</v>
      </c>
      <c r="F70" s="1">
        <v>0.0</v>
      </c>
      <c r="G70" s="1">
        <v>1.9</v>
      </c>
      <c r="H70" s="1">
        <v>24.0</v>
      </c>
      <c r="I70" s="1">
        <v>12.62</v>
      </c>
      <c r="J70" s="1">
        <v>12.62</v>
      </c>
      <c r="K70" s="1" t="s">
        <v>43</v>
      </c>
      <c r="L70" s="1">
        <v>-24.0</v>
      </c>
      <c r="M70" s="1">
        <v>0.0</v>
      </c>
    </row>
    <row r="71">
      <c r="A71" s="1" t="s">
        <v>41</v>
      </c>
      <c r="B71" s="1" t="s">
        <v>42</v>
      </c>
      <c r="C71" s="1">
        <v>194.2</v>
      </c>
      <c r="D71" s="1">
        <v>195.81</v>
      </c>
      <c r="E71" s="1">
        <v>1.61</v>
      </c>
      <c r="F71" s="1">
        <v>0.0</v>
      </c>
      <c r="G71" s="1">
        <v>1.61</v>
      </c>
      <c r="H71" s="1">
        <v>24.0</v>
      </c>
      <c r="I71" s="1">
        <v>14.91</v>
      </c>
      <c r="J71" s="1">
        <v>14.91</v>
      </c>
      <c r="K71" s="1" t="s">
        <v>43</v>
      </c>
      <c r="L71" s="1">
        <v>-24.0</v>
      </c>
      <c r="M71" s="1">
        <v>0.0</v>
      </c>
    </row>
    <row r="72">
      <c r="A72" s="1" t="s">
        <v>41</v>
      </c>
      <c r="B72" s="1" t="s">
        <v>42</v>
      </c>
      <c r="C72" s="1">
        <v>195.83</v>
      </c>
      <c r="D72" s="1">
        <v>198.47</v>
      </c>
      <c r="E72" s="1">
        <v>2.64</v>
      </c>
      <c r="F72" s="1">
        <v>0.0</v>
      </c>
      <c r="G72" s="1">
        <v>2.64</v>
      </c>
      <c r="H72" s="1">
        <v>168.0</v>
      </c>
      <c r="I72" s="1">
        <v>63.69</v>
      </c>
      <c r="J72" s="1">
        <v>63.73</v>
      </c>
      <c r="K72" s="1" t="s">
        <v>44</v>
      </c>
      <c r="L72" s="1">
        <v>84.0</v>
      </c>
      <c r="M72" s="1">
        <v>84.0</v>
      </c>
    </row>
    <row r="73">
      <c r="A73" s="1" t="s">
        <v>41</v>
      </c>
      <c r="B73" s="1" t="s">
        <v>42</v>
      </c>
      <c r="C73" s="1">
        <v>198.89</v>
      </c>
      <c r="D73" s="1">
        <v>200.83</v>
      </c>
      <c r="E73" s="1">
        <v>1.94</v>
      </c>
      <c r="F73" s="1">
        <v>0.0</v>
      </c>
      <c r="G73" s="1">
        <v>1.94</v>
      </c>
      <c r="H73" s="1">
        <v>168.0</v>
      </c>
      <c r="I73" s="1">
        <v>86.63</v>
      </c>
      <c r="J73" s="1">
        <v>86.68</v>
      </c>
      <c r="K73" s="1" t="s">
        <v>44</v>
      </c>
      <c r="L73" s="1">
        <v>84.0</v>
      </c>
      <c r="M73" s="1">
        <v>84.0</v>
      </c>
    </row>
    <row r="74">
      <c r="A74" s="1" t="s">
        <v>41</v>
      </c>
      <c r="B74" s="1" t="s">
        <v>42</v>
      </c>
      <c r="C74" s="1">
        <v>201.2</v>
      </c>
      <c r="D74" s="1">
        <v>204.77</v>
      </c>
      <c r="E74" s="1">
        <v>3.57</v>
      </c>
      <c r="F74" s="1">
        <v>0.0</v>
      </c>
      <c r="G74" s="1">
        <v>3.56</v>
      </c>
      <c r="H74" s="1">
        <v>168.0</v>
      </c>
      <c r="I74" s="1">
        <v>47.12</v>
      </c>
      <c r="J74" s="1">
        <v>47.14</v>
      </c>
      <c r="K74" s="1" t="s">
        <v>57</v>
      </c>
      <c r="L74" s="1">
        <v>72.0</v>
      </c>
      <c r="M74" s="1">
        <v>96.0</v>
      </c>
    </row>
    <row r="75">
      <c r="A75" s="1" t="s">
        <v>41</v>
      </c>
      <c r="B75" s="1" t="s">
        <v>42</v>
      </c>
      <c r="C75" s="1">
        <v>205.07</v>
      </c>
      <c r="D75" s="1">
        <v>210.03</v>
      </c>
      <c r="E75" s="1">
        <v>4.96</v>
      </c>
      <c r="F75" s="1">
        <v>0.0</v>
      </c>
      <c r="G75" s="1">
        <v>4.96</v>
      </c>
      <c r="H75" s="1">
        <v>168.0</v>
      </c>
      <c r="I75" s="1">
        <v>33.87</v>
      </c>
      <c r="J75" s="1">
        <v>33.89</v>
      </c>
      <c r="K75" s="1" t="s">
        <v>59</v>
      </c>
      <c r="L75" s="1">
        <v>0.0</v>
      </c>
      <c r="M75" s="1">
        <v>168.0</v>
      </c>
    </row>
    <row r="76">
      <c r="A76" s="1" t="s">
        <v>41</v>
      </c>
      <c r="B76" s="1" t="s">
        <v>42</v>
      </c>
      <c r="C76" s="1">
        <v>210.17</v>
      </c>
      <c r="D76" s="1">
        <v>215.3</v>
      </c>
      <c r="E76" s="1">
        <v>5.13</v>
      </c>
      <c r="F76" s="1">
        <v>0.0</v>
      </c>
      <c r="G76" s="1">
        <v>5.13</v>
      </c>
      <c r="H76" s="1">
        <v>168.0</v>
      </c>
      <c r="I76" s="1">
        <v>32.73</v>
      </c>
      <c r="J76" s="1">
        <v>32.75</v>
      </c>
      <c r="K76" s="1" t="s">
        <v>59</v>
      </c>
      <c r="L76" s="1">
        <v>0.0</v>
      </c>
      <c r="M76" s="1">
        <v>168.0</v>
      </c>
    </row>
    <row r="77">
      <c r="A77" s="1" t="s">
        <v>41</v>
      </c>
      <c r="B77" s="1" t="s">
        <v>42</v>
      </c>
      <c r="C77" s="1">
        <v>215.64</v>
      </c>
      <c r="D77" s="1">
        <v>220.4</v>
      </c>
      <c r="E77" s="1">
        <v>4.76</v>
      </c>
      <c r="F77" s="1">
        <v>0.0</v>
      </c>
      <c r="G77" s="1">
        <v>4.75</v>
      </c>
      <c r="H77" s="1">
        <v>168.0</v>
      </c>
      <c r="I77" s="1">
        <v>35.32</v>
      </c>
      <c r="J77" s="1">
        <v>35.35</v>
      </c>
      <c r="K77" s="1" t="s">
        <v>59</v>
      </c>
      <c r="L77" s="1">
        <v>0.0</v>
      </c>
      <c r="M77" s="1">
        <v>168.0</v>
      </c>
    </row>
    <row r="78">
      <c r="A78" s="1" t="s">
        <v>41</v>
      </c>
      <c r="B78" s="1" t="s">
        <v>42</v>
      </c>
      <c r="C78" s="1">
        <v>220.84</v>
      </c>
      <c r="D78" s="1">
        <v>225.82</v>
      </c>
      <c r="E78" s="1">
        <v>4.98</v>
      </c>
      <c r="F78" s="1">
        <v>0.0</v>
      </c>
      <c r="G78" s="1">
        <v>4.98</v>
      </c>
      <c r="H78" s="1">
        <v>168.0</v>
      </c>
      <c r="I78" s="1">
        <v>33.73</v>
      </c>
      <c r="J78" s="1">
        <v>33.75</v>
      </c>
      <c r="K78" s="1" t="s">
        <v>59</v>
      </c>
      <c r="L78" s="1">
        <v>0.0</v>
      </c>
      <c r="M78" s="1">
        <v>168.0</v>
      </c>
    </row>
    <row r="79">
      <c r="A79" s="1" t="s">
        <v>41</v>
      </c>
      <c r="B79" s="1" t="s">
        <v>42</v>
      </c>
      <c r="C79" s="1">
        <v>226.05</v>
      </c>
      <c r="D79" s="1">
        <v>231.18</v>
      </c>
      <c r="E79" s="1">
        <v>5.12</v>
      </c>
      <c r="F79" s="1">
        <v>0.0</v>
      </c>
      <c r="G79" s="1">
        <v>5.12</v>
      </c>
      <c r="H79" s="1">
        <v>168.0</v>
      </c>
      <c r="I79" s="1">
        <v>32.81</v>
      </c>
      <c r="J79" s="1">
        <v>32.82</v>
      </c>
      <c r="K79" s="1" t="s">
        <v>59</v>
      </c>
      <c r="L79" s="1">
        <v>0.0</v>
      </c>
      <c r="M79" s="1">
        <v>168.0</v>
      </c>
    </row>
    <row r="80">
      <c r="A80" s="1" t="s">
        <v>41</v>
      </c>
      <c r="B80" s="1" t="s">
        <v>42</v>
      </c>
      <c r="C80" s="1">
        <v>231.34</v>
      </c>
      <c r="D80" s="1">
        <v>236.28</v>
      </c>
      <c r="E80" s="1">
        <v>4.94</v>
      </c>
      <c r="F80" s="1">
        <v>0.0</v>
      </c>
      <c r="G80" s="1">
        <v>4.93</v>
      </c>
      <c r="H80" s="1">
        <v>168.0</v>
      </c>
      <c r="I80" s="1">
        <v>34.03</v>
      </c>
      <c r="J80" s="1">
        <v>34.05</v>
      </c>
      <c r="K80" s="1" t="s">
        <v>59</v>
      </c>
      <c r="L80" s="1">
        <v>0.0</v>
      </c>
      <c r="M80" s="1">
        <v>168.0</v>
      </c>
    </row>
    <row r="81">
      <c r="A81" s="1" t="s">
        <v>41</v>
      </c>
      <c r="B81" s="1" t="s">
        <v>42</v>
      </c>
      <c r="C81" s="1">
        <v>236.5</v>
      </c>
      <c r="D81" s="1">
        <v>242.21</v>
      </c>
      <c r="E81" s="1">
        <v>5.71</v>
      </c>
      <c r="F81" s="1">
        <v>0.0</v>
      </c>
      <c r="G81" s="1">
        <v>5.71</v>
      </c>
      <c r="H81" s="1">
        <v>168.0</v>
      </c>
      <c r="I81" s="1">
        <v>29.41</v>
      </c>
      <c r="J81" s="1">
        <v>29.42</v>
      </c>
      <c r="K81" s="1" t="s">
        <v>59</v>
      </c>
      <c r="L81" s="1">
        <v>0.0</v>
      </c>
      <c r="M81" s="1">
        <v>168.0</v>
      </c>
    </row>
    <row r="82">
      <c r="A82" s="1" t="s">
        <v>41</v>
      </c>
      <c r="B82" s="1" t="s">
        <v>42</v>
      </c>
      <c r="C82" s="1">
        <v>242.37</v>
      </c>
      <c r="D82" s="1">
        <v>243.14</v>
      </c>
      <c r="E82" s="1">
        <v>0.77</v>
      </c>
      <c r="F82" s="1">
        <v>0.0</v>
      </c>
      <c r="G82" s="1">
        <v>0.77</v>
      </c>
      <c r="H82" s="1">
        <v>24.0</v>
      </c>
      <c r="I82" s="1">
        <v>31.21</v>
      </c>
      <c r="J82" s="1">
        <v>31.21</v>
      </c>
      <c r="K82" s="1" t="s">
        <v>43</v>
      </c>
      <c r="L82" s="1">
        <v>-24.0</v>
      </c>
      <c r="M82" s="1">
        <v>0.0</v>
      </c>
    </row>
    <row r="83">
      <c r="A83" s="1" t="s">
        <v>41</v>
      </c>
      <c r="B83" s="1" t="s">
        <v>42</v>
      </c>
      <c r="C83" s="1">
        <v>243.26</v>
      </c>
      <c r="D83" s="1">
        <v>246.06</v>
      </c>
      <c r="E83" s="1">
        <v>2.8</v>
      </c>
      <c r="F83" s="1">
        <v>0.0</v>
      </c>
      <c r="G83" s="1">
        <v>2.8</v>
      </c>
      <c r="H83" s="1">
        <v>24.0</v>
      </c>
      <c r="I83" s="1">
        <v>8.56</v>
      </c>
      <c r="J83" s="1">
        <v>8.56</v>
      </c>
      <c r="K83" s="1" t="s">
        <v>43</v>
      </c>
      <c r="L83" s="1">
        <v>-24.0</v>
      </c>
      <c r="M83" s="1">
        <v>0.0</v>
      </c>
    </row>
    <row r="84">
      <c r="A84" s="1" t="s">
        <v>41</v>
      </c>
      <c r="B84" s="1" t="s">
        <v>42</v>
      </c>
      <c r="C84" s="1">
        <v>246.11</v>
      </c>
      <c r="D84" s="1">
        <v>247.51</v>
      </c>
      <c r="E84" s="1">
        <v>1.39</v>
      </c>
      <c r="F84" s="1">
        <v>0.0</v>
      </c>
      <c r="G84" s="1">
        <v>1.39</v>
      </c>
      <c r="H84" s="1">
        <v>24.0</v>
      </c>
      <c r="I84" s="1">
        <v>17.23</v>
      </c>
      <c r="J84" s="1">
        <v>17.23</v>
      </c>
      <c r="K84" s="1" t="s">
        <v>43</v>
      </c>
      <c r="L84" s="1">
        <v>-24.0</v>
      </c>
      <c r="M84" s="1">
        <v>0.0</v>
      </c>
    </row>
    <row r="85">
      <c r="A85" s="1" t="s">
        <v>41</v>
      </c>
      <c r="B85" s="1" t="s">
        <v>42</v>
      </c>
      <c r="C85" s="1">
        <v>247.58</v>
      </c>
      <c r="D85" s="1">
        <v>248.57</v>
      </c>
      <c r="E85" s="1">
        <v>0.99</v>
      </c>
      <c r="F85" s="1">
        <v>0.0</v>
      </c>
      <c r="G85" s="1">
        <v>0.99</v>
      </c>
      <c r="H85" s="1">
        <v>24.0</v>
      </c>
      <c r="I85" s="1">
        <v>24.29</v>
      </c>
      <c r="J85" s="1">
        <v>24.29</v>
      </c>
      <c r="K85" s="1" t="s">
        <v>43</v>
      </c>
      <c r="L85" s="1">
        <v>-24.0</v>
      </c>
      <c r="M85" s="1">
        <v>0.0</v>
      </c>
    </row>
    <row r="86">
      <c r="A86" s="1" t="s">
        <v>41</v>
      </c>
      <c r="B86" s="1" t="s">
        <v>42</v>
      </c>
      <c r="C86" s="1">
        <v>248.66</v>
      </c>
      <c r="D86" s="1">
        <v>250.26</v>
      </c>
      <c r="E86" s="1">
        <v>1.6</v>
      </c>
      <c r="F86" s="1">
        <v>0.0</v>
      </c>
      <c r="G86" s="1">
        <v>1.6</v>
      </c>
      <c r="H86" s="1">
        <v>24.0</v>
      </c>
      <c r="I86" s="1">
        <v>14.99</v>
      </c>
      <c r="J86" s="1">
        <v>14.99</v>
      </c>
      <c r="K86" s="1" t="s">
        <v>43</v>
      </c>
      <c r="L86" s="1">
        <v>-24.0</v>
      </c>
      <c r="M86" s="1">
        <v>0.0</v>
      </c>
    </row>
    <row r="87">
      <c r="A87" s="1" t="s">
        <v>41</v>
      </c>
      <c r="B87" s="1" t="s">
        <v>42</v>
      </c>
      <c r="C87" s="1">
        <v>250.29</v>
      </c>
      <c r="D87" s="1">
        <v>251.6</v>
      </c>
      <c r="E87" s="1">
        <v>1.31</v>
      </c>
      <c r="F87" s="1">
        <v>0.0</v>
      </c>
      <c r="G87" s="1">
        <v>1.31</v>
      </c>
      <c r="H87" s="1">
        <v>24.0</v>
      </c>
      <c r="I87" s="1">
        <v>18.3</v>
      </c>
      <c r="J87" s="1">
        <v>18.3</v>
      </c>
      <c r="K87" s="1" t="s">
        <v>43</v>
      </c>
      <c r="L87" s="1">
        <v>-24.0</v>
      </c>
      <c r="M87" s="1">
        <v>0.0</v>
      </c>
    </row>
    <row r="88">
      <c r="A88" s="1" t="s">
        <v>41</v>
      </c>
      <c r="B88" s="1" t="s">
        <v>42</v>
      </c>
      <c r="C88" s="1">
        <v>251.67</v>
      </c>
      <c r="D88" s="1">
        <v>252.78</v>
      </c>
      <c r="E88" s="1">
        <v>1.11</v>
      </c>
      <c r="F88" s="1">
        <v>0.0</v>
      </c>
      <c r="G88" s="1">
        <v>1.11</v>
      </c>
      <c r="H88" s="1">
        <v>24.0</v>
      </c>
      <c r="I88" s="1">
        <v>21.66</v>
      </c>
      <c r="J88" s="1">
        <v>21.66</v>
      </c>
      <c r="K88" s="1" t="s">
        <v>43</v>
      </c>
      <c r="L88" s="1">
        <v>-24.0</v>
      </c>
      <c r="M88" s="1">
        <v>0.0</v>
      </c>
    </row>
    <row r="89">
      <c r="A89" s="1" t="s">
        <v>41</v>
      </c>
      <c r="B89" s="1" t="s">
        <v>42</v>
      </c>
      <c r="C89" s="1">
        <v>252.96</v>
      </c>
      <c r="D89" s="1">
        <v>253.72</v>
      </c>
      <c r="E89" s="1">
        <v>0.77</v>
      </c>
      <c r="F89" s="1">
        <v>0.0</v>
      </c>
      <c r="G89" s="1">
        <v>0.77</v>
      </c>
      <c r="H89" s="1">
        <v>24.0</v>
      </c>
      <c r="I89" s="1">
        <v>31.3</v>
      </c>
      <c r="J89" s="1">
        <v>31.3</v>
      </c>
      <c r="K89" s="1" t="s">
        <v>43</v>
      </c>
      <c r="L89" s="1">
        <v>-24.0</v>
      </c>
      <c r="M89" s="1">
        <v>0.0</v>
      </c>
    </row>
    <row r="90">
      <c r="A90" s="1" t="s">
        <v>41</v>
      </c>
      <c r="B90" s="1" t="s">
        <v>42</v>
      </c>
      <c r="C90" s="1">
        <v>253.9</v>
      </c>
      <c r="D90" s="1">
        <v>255.63</v>
      </c>
      <c r="E90" s="1">
        <v>1.73</v>
      </c>
      <c r="F90" s="1">
        <v>0.0</v>
      </c>
      <c r="G90" s="1">
        <v>1.73</v>
      </c>
      <c r="H90" s="1">
        <v>24.0</v>
      </c>
      <c r="I90" s="1">
        <v>13.9</v>
      </c>
      <c r="J90" s="1">
        <v>13.9</v>
      </c>
      <c r="K90" s="1" t="s">
        <v>43</v>
      </c>
      <c r="L90" s="1">
        <v>-24.0</v>
      </c>
      <c r="M90" s="1">
        <v>0.0</v>
      </c>
    </row>
    <row r="91">
      <c r="A91" s="1" t="s">
        <v>41</v>
      </c>
      <c r="B91" s="1" t="s">
        <v>42</v>
      </c>
      <c r="C91" s="1">
        <v>255.78</v>
      </c>
      <c r="D91" s="1">
        <v>256.6</v>
      </c>
      <c r="E91" s="1">
        <v>0.82</v>
      </c>
      <c r="F91" s="1">
        <v>0.0</v>
      </c>
      <c r="G91" s="1">
        <v>0.82</v>
      </c>
      <c r="H91" s="1">
        <v>24.0</v>
      </c>
      <c r="I91" s="1">
        <v>29.25</v>
      </c>
      <c r="J91" s="1">
        <v>29.25</v>
      </c>
      <c r="K91" s="1" t="s">
        <v>43</v>
      </c>
      <c r="L91" s="1">
        <v>-24.0</v>
      </c>
      <c r="M91" s="1">
        <v>0.0</v>
      </c>
    </row>
    <row r="92">
      <c r="A92" s="1" t="s">
        <v>41</v>
      </c>
      <c r="B92" s="1" t="s">
        <v>42</v>
      </c>
      <c r="C92" s="1">
        <v>256.68</v>
      </c>
      <c r="D92" s="1">
        <v>259.07</v>
      </c>
      <c r="E92" s="1">
        <v>2.39</v>
      </c>
      <c r="F92" s="1">
        <v>0.0</v>
      </c>
      <c r="G92" s="1">
        <v>2.39</v>
      </c>
      <c r="H92" s="1">
        <v>168.0</v>
      </c>
      <c r="I92" s="1">
        <v>70.27</v>
      </c>
      <c r="J92" s="1">
        <v>70.31</v>
      </c>
      <c r="K92" s="1" t="s">
        <v>44</v>
      </c>
      <c r="L92" s="1">
        <v>84.0</v>
      </c>
      <c r="M92" s="1">
        <v>84.0</v>
      </c>
    </row>
    <row r="93">
      <c r="A93" s="1" t="s">
        <v>41</v>
      </c>
      <c r="B93" s="1" t="s">
        <v>42</v>
      </c>
      <c r="C93" s="1">
        <v>259.46</v>
      </c>
      <c r="D93" s="1">
        <v>262.29</v>
      </c>
      <c r="E93" s="1">
        <v>2.83</v>
      </c>
      <c r="F93" s="1">
        <v>0.0</v>
      </c>
      <c r="G93" s="1">
        <v>2.83</v>
      </c>
      <c r="H93" s="1">
        <v>168.0</v>
      </c>
      <c r="I93" s="1">
        <v>59.41</v>
      </c>
      <c r="J93" s="1">
        <v>59.45</v>
      </c>
      <c r="K93" s="1" t="s">
        <v>44</v>
      </c>
      <c r="L93" s="1">
        <v>84.0</v>
      </c>
      <c r="M93" s="1">
        <v>84.0</v>
      </c>
    </row>
    <row r="94">
      <c r="A94" s="1" t="s">
        <v>41</v>
      </c>
      <c r="B94" s="1" t="s">
        <v>42</v>
      </c>
      <c r="C94" s="1">
        <v>262.62</v>
      </c>
      <c r="D94" s="1">
        <v>265.0</v>
      </c>
      <c r="E94" s="1">
        <v>2.38</v>
      </c>
      <c r="F94" s="1">
        <v>0.0</v>
      </c>
      <c r="G94" s="1">
        <v>2.38</v>
      </c>
      <c r="H94" s="1">
        <v>168.0</v>
      </c>
      <c r="I94" s="1">
        <v>70.45</v>
      </c>
      <c r="J94" s="1">
        <v>70.49</v>
      </c>
      <c r="K94" s="1" t="s">
        <v>57</v>
      </c>
      <c r="L94" s="1">
        <v>72.0</v>
      </c>
      <c r="M94" s="1">
        <v>96.0</v>
      </c>
    </row>
    <row r="95">
      <c r="A95" s="1" t="s">
        <v>41</v>
      </c>
      <c r="B95" s="1" t="s">
        <v>42</v>
      </c>
      <c r="C95" s="1">
        <v>266.46</v>
      </c>
      <c r="D95" s="1">
        <v>271.67</v>
      </c>
      <c r="E95" s="1">
        <v>5.22</v>
      </c>
      <c r="F95" s="1">
        <v>0.0</v>
      </c>
      <c r="G95" s="1">
        <v>5.21</v>
      </c>
      <c r="H95" s="1">
        <v>168.0</v>
      </c>
      <c r="I95" s="1">
        <v>32.21</v>
      </c>
      <c r="J95" s="1">
        <v>32.22</v>
      </c>
      <c r="K95" s="1" t="s">
        <v>59</v>
      </c>
      <c r="L95" s="1">
        <v>0.0</v>
      </c>
      <c r="M95" s="1">
        <v>168.0</v>
      </c>
    </row>
    <row r="96">
      <c r="A96" s="1" t="s">
        <v>41</v>
      </c>
      <c r="B96" s="1" t="s">
        <v>42</v>
      </c>
      <c r="C96" s="1">
        <v>272.52</v>
      </c>
      <c r="D96" s="1">
        <v>276.26</v>
      </c>
      <c r="E96" s="1">
        <v>3.74</v>
      </c>
      <c r="F96" s="1">
        <v>0.0</v>
      </c>
      <c r="G96" s="1">
        <v>3.74</v>
      </c>
      <c r="H96" s="1">
        <v>168.0</v>
      </c>
      <c r="I96" s="1">
        <v>44.9</v>
      </c>
      <c r="J96" s="1">
        <v>44.94</v>
      </c>
      <c r="K96" s="1" t="s">
        <v>59</v>
      </c>
      <c r="L96" s="1">
        <v>0.0</v>
      </c>
      <c r="M96" s="1">
        <v>168.0</v>
      </c>
    </row>
    <row r="97">
      <c r="A97" s="1" t="s">
        <v>41</v>
      </c>
      <c r="B97" s="1" t="s">
        <v>42</v>
      </c>
      <c r="C97" s="1">
        <v>276.61</v>
      </c>
      <c r="D97" s="1">
        <v>281.15</v>
      </c>
      <c r="E97" s="1">
        <v>4.54</v>
      </c>
      <c r="F97" s="1">
        <v>0.0</v>
      </c>
      <c r="G97" s="1">
        <v>4.54</v>
      </c>
      <c r="H97" s="1">
        <v>168.0</v>
      </c>
      <c r="I97" s="1">
        <v>36.97</v>
      </c>
      <c r="J97" s="1">
        <v>36.99</v>
      </c>
      <c r="K97" s="1" t="s">
        <v>59</v>
      </c>
      <c r="L97" s="1">
        <v>0.0</v>
      </c>
      <c r="M97" s="1">
        <v>168.0</v>
      </c>
    </row>
    <row r="98">
      <c r="A98" s="1" t="s">
        <v>41</v>
      </c>
      <c r="B98" s="1" t="s">
        <v>42</v>
      </c>
      <c r="C98" s="1">
        <v>281.5</v>
      </c>
      <c r="D98" s="1">
        <v>286.93</v>
      </c>
      <c r="E98" s="1">
        <v>5.43</v>
      </c>
      <c r="F98" s="1">
        <v>0.0</v>
      </c>
      <c r="G98" s="1">
        <v>5.42</v>
      </c>
      <c r="H98" s="1">
        <v>168.0</v>
      </c>
      <c r="I98" s="1">
        <v>30.96</v>
      </c>
      <c r="J98" s="1">
        <v>30.98</v>
      </c>
      <c r="K98" s="1" t="s">
        <v>59</v>
      </c>
      <c r="L98" s="1">
        <v>0.0</v>
      </c>
      <c r="M98" s="1">
        <v>168.0</v>
      </c>
    </row>
    <row r="99">
      <c r="A99" s="1" t="s">
        <v>41</v>
      </c>
      <c r="B99" s="1" t="s">
        <v>42</v>
      </c>
      <c r="C99" s="1">
        <v>287.46</v>
      </c>
      <c r="D99" s="1">
        <v>292.06</v>
      </c>
      <c r="E99" s="1">
        <v>4.6</v>
      </c>
      <c r="F99" s="1">
        <v>0.0</v>
      </c>
      <c r="G99" s="1">
        <v>4.6</v>
      </c>
      <c r="H99" s="1">
        <v>168.0</v>
      </c>
      <c r="I99" s="1">
        <v>36.48</v>
      </c>
      <c r="J99" s="1">
        <v>36.51</v>
      </c>
      <c r="K99" s="1" t="s">
        <v>59</v>
      </c>
      <c r="L99" s="1">
        <v>0.0</v>
      </c>
      <c r="M99" s="1">
        <v>168.0</v>
      </c>
    </row>
    <row r="100">
      <c r="A100" s="1" t="s">
        <v>41</v>
      </c>
      <c r="B100" s="1" t="s">
        <v>42</v>
      </c>
      <c r="C100" s="1">
        <v>292.2</v>
      </c>
      <c r="D100" s="1">
        <v>297.09</v>
      </c>
      <c r="E100" s="1">
        <v>4.89</v>
      </c>
      <c r="F100" s="1">
        <v>0.0</v>
      </c>
      <c r="G100" s="1">
        <v>4.89</v>
      </c>
      <c r="H100" s="1">
        <v>168.0</v>
      </c>
      <c r="I100" s="1">
        <v>34.33</v>
      </c>
      <c r="J100" s="1">
        <v>34.36</v>
      </c>
      <c r="K100" s="1" t="s">
        <v>59</v>
      </c>
      <c r="L100" s="1">
        <v>0.0</v>
      </c>
      <c r="M100" s="1">
        <v>168.0</v>
      </c>
    </row>
    <row r="101">
      <c r="A101" s="1" t="s">
        <v>41</v>
      </c>
      <c r="B101" s="1" t="s">
        <v>42</v>
      </c>
      <c r="C101" s="1">
        <v>297.34</v>
      </c>
      <c r="D101" s="1">
        <v>302.5</v>
      </c>
      <c r="E101" s="1">
        <v>5.16</v>
      </c>
      <c r="F101" s="1">
        <v>0.0</v>
      </c>
      <c r="G101" s="1">
        <v>5.16</v>
      </c>
      <c r="H101" s="1">
        <v>168.0</v>
      </c>
      <c r="I101" s="1">
        <v>32.55</v>
      </c>
      <c r="J101" s="1">
        <v>32.57</v>
      </c>
      <c r="K101" s="1" t="s">
        <v>59</v>
      </c>
      <c r="L101" s="1">
        <v>0.0</v>
      </c>
      <c r="M101" s="1">
        <v>168.0</v>
      </c>
    </row>
    <row r="102">
      <c r="A102" s="1" t="s">
        <v>41</v>
      </c>
      <c r="B102" s="1" t="s">
        <v>42</v>
      </c>
      <c r="C102" s="1">
        <v>302.77</v>
      </c>
      <c r="D102" s="1">
        <v>304.7</v>
      </c>
      <c r="E102" s="1">
        <v>1.93</v>
      </c>
      <c r="F102" s="1">
        <v>0.0</v>
      </c>
      <c r="G102" s="1">
        <v>1.93</v>
      </c>
      <c r="H102" s="1">
        <v>24.0</v>
      </c>
      <c r="I102" s="1">
        <v>12.44</v>
      </c>
      <c r="J102" s="1">
        <v>12.44</v>
      </c>
      <c r="K102" s="1" t="s">
        <v>43</v>
      </c>
      <c r="L102" s="1">
        <v>-24.0</v>
      </c>
      <c r="M102" s="1">
        <v>0.0</v>
      </c>
    </row>
    <row r="103">
      <c r="A103" s="1" t="s">
        <v>41</v>
      </c>
      <c r="B103" s="1" t="s">
        <v>42</v>
      </c>
      <c r="C103" s="1">
        <v>304.74</v>
      </c>
      <c r="D103" s="1">
        <v>306.1</v>
      </c>
      <c r="E103" s="1">
        <v>1.37</v>
      </c>
      <c r="F103" s="1">
        <v>0.0</v>
      </c>
      <c r="G103" s="1">
        <v>1.37</v>
      </c>
      <c r="H103" s="1">
        <v>24.0</v>
      </c>
      <c r="I103" s="1">
        <v>17.58</v>
      </c>
      <c r="J103" s="1">
        <v>17.58</v>
      </c>
      <c r="K103" s="1" t="s">
        <v>43</v>
      </c>
      <c r="L103" s="1">
        <v>-24.0</v>
      </c>
      <c r="M103" s="1">
        <v>0.0</v>
      </c>
    </row>
    <row r="104">
      <c r="A104" s="1" t="s">
        <v>41</v>
      </c>
      <c r="B104" s="1" t="s">
        <v>42</v>
      </c>
      <c r="C104" s="1">
        <v>306.39</v>
      </c>
      <c r="D104" s="1">
        <v>307.49</v>
      </c>
      <c r="E104" s="1">
        <v>1.1</v>
      </c>
      <c r="F104" s="1">
        <v>0.0</v>
      </c>
      <c r="G104" s="1">
        <v>1.1</v>
      </c>
      <c r="H104" s="1">
        <v>24.0</v>
      </c>
      <c r="I104" s="1">
        <v>21.86</v>
      </c>
      <c r="J104" s="1">
        <v>21.86</v>
      </c>
      <c r="K104" s="1" t="s">
        <v>43</v>
      </c>
      <c r="L104" s="1">
        <v>-24.0</v>
      </c>
      <c r="M104" s="1">
        <v>0.0</v>
      </c>
    </row>
    <row r="105">
      <c r="A105" s="1" t="s">
        <v>41</v>
      </c>
      <c r="B105" s="1" t="s">
        <v>42</v>
      </c>
      <c r="C105" s="1">
        <v>308.12</v>
      </c>
      <c r="D105" s="1">
        <v>309.53</v>
      </c>
      <c r="E105" s="1">
        <v>1.41</v>
      </c>
      <c r="F105" s="1">
        <v>0.0</v>
      </c>
      <c r="G105" s="1">
        <v>1.41</v>
      </c>
      <c r="H105" s="1">
        <v>24.0</v>
      </c>
      <c r="I105" s="1">
        <v>17.06</v>
      </c>
      <c r="J105" s="1">
        <v>17.06</v>
      </c>
      <c r="K105" s="1" t="s">
        <v>43</v>
      </c>
      <c r="L105" s="1">
        <v>-24.0</v>
      </c>
      <c r="M105" s="1">
        <v>0.0</v>
      </c>
    </row>
    <row r="106">
      <c r="A106" s="1" t="s">
        <v>41</v>
      </c>
      <c r="B106" s="1" t="s">
        <v>42</v>
      </c>
      <c r="C106" s="1">
        <v>309.81</v>
      </c>
      <c r="D106" s="1">
        <v>311.72</v>
      </c>
      <c r="E106" s="1">
        <v>1.9</v>
      </c>
      <c r="F106" s="1">
        <v>0.0</v>
      </c>
      <c r="G106" s="1">
        <v>1.9</v>
      </c>
      <c r="H106" s="1">
        <v>24.0</v>
      </c>
      <c r="I106" s="1">
        <v>12.6</v>
      </c>
      <c r="J106" s="1">
        <v>12.6</v>
      </c>
      <c r="K106" s="1" t="s">
        <v>43</v>
      </c>
      <c r="L106" s="1">
        <v>-24.0</v>
      </c>
      <c r="M106" s="1">
        <v>0.0</v>
      </c>
    </row>
    <row r="130">
      <c r="A130" s="77" t="s">
        <v>53</v>
      </c>
      <c r="B130" s="3">
        <f>SUMIF(K2:K103, "epr",H2:H103)</f>
        <v>1248</v>
      </c>
    </row>
    <row r="131">
      <c r="A131" s="77" t="s">
        <v>54</v>
      </c>
      <c r="B131" s="3">
        <f>SUM(H2:H103)-B130</f>
        <v>8400</v>
      </c>
    </row>
    <row r="132">
      <c r="A132" s="77" t="s">
        <v>55</v>
      </c>
      <c r="B132" s="3">
        <f>SUM(M2:M103)</f>
        <v>7200</v>
      </c>
    </row>
    <row r="133">
      <c r="A133" s="77" t="s">
        <v>56</v>
      </c>
      <c r="B133" s="3">
        <f>B131/B132</f>
        <v>1.166666667</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1.56</v>
      </c>
      <c r="D2" s="1">
        <v>2.98</v>
      </c>
      <c r="E2" s="1">
        <v>1.42</v>
      </c>
      <c r="F2" s="1">
        <v>0.0</v>
      </c>
      <c r="G2" s="1">
        <v>1.42</v>
      </c>
      <c r="H2" s="1">
        <v>32.0</v>
      </c>
      <c r="I2" s="1">
        <v>22.5</v>
      </c>
      <c r="J2" s="1">
        <v>22.5</v>
      </c>
      <c r="K2" s="1" t="s">
        <v>43</v>
      </c>
      <c r="L2" s="1">
        <v>-32.0</v>
      </c>
      <c r="M2" s="1">
        <v>0.0</v>
      </c>
    </row>
    <row r="3">
      <c r="A3" s="1" t="s">
        <v>41</v>
      </c>
      <c r="B3" s="1" t="s">
        <v>42</v>
      </c>
      <c r="C3" s="1">
        <v>3.05</v>
      </c>
      <c r="D3" s="1">
        <v>4.96</v>
      </c>
      <c r="E3" s="1">
        <v>1.92</v>
      </c>
      <c r="F3" s="1">
        <v>0.0</v>
      </c>
      <c r="G3" s="1">
        <v>1.92</v>
      </c>
      <c r="H3" s="1">
        <v>32.0</v>
      </c>
      <c r="I3" s="1">
        <v>16.67</v>
      </c>
      <c r="J3" s="1">
        <v>16.67</v>
      </c>
      <c r="K3" s="1" t="s">
        <v>43</v>
      </c>
      <c r="L3" s="1">
        <v>-32.0</v>
      </c>
      <c r="M3" s="1">
        <v>0.0</v>
      </c>
    </row>
    <row r="4">
      <c r="A4" s="1" t="s">
        <v>41</v>
      </c>
      <c r="B4" s="1" t="s">
        <v>42</v>
      </c>
      <c r="C4" s="1">
        <v>5.03</v>
      </c>
      <c r="D4" s="1">
        <v>6.67</v>
      </c>
      <c r="E4" s="1">
        <v>1.64</v>
      </c>
      <c r="F4" s="1">
        <v>0.0</v>
      </c>
      <c r="G4" s="1">
        <v>1.64</v>
      </c>
      <c r="H4" s="1">
        <v>32.0</v>
      </c>
      <c r="I4" s="1">
        <v>19.48</v>
      </c>
      <c r="J4" s="1">
        <v>19.48</v>
      </c>
      <c r="K4" s="1" t="s">
        <v>43</v>
      </c>
      <c r="L4" s="1">
        <v>-32.0</v>
      </c>
      <c r="M4" s="1">
        <v>0.0</v>
      </c>
    </row>
    <row r="5">
      <c r="A5" s="1" t="s">
        <v>41</v>
      </c>
      <c r="B5" s="1" t="s">
        <v>42</v>
      </c>
      <c r="C5" s="1">
        <v>6.81</v>
      </c>
      <c r="D5" s="1">
        <v>8.93</v>
      </c>
      <c r="E5" s="1">
        <v>2.11</v>
      </c>
      <c r="F5" s="1">
        <v>0.0</v>
      </c>
      <c r="G5" s="1">
        <v>2.11</v>
      </c>
      <c r="H5" s="1">
        <v>32.0</v>
      </c>
      <c r="I5" s="1">
        <v>15.15</v>
      </c>
      <c r="J5" s="1">
        <v>15.15</v>
      </c>
      <c r="K5" s="1" t="s">
        <v>43</v>
      </c>
      <c r="L5" s="1">
        <v>-32.0</v>
      </c>
      <c r="M5" s="1">
        <v>0.0</v>
      </c>
    </row>
    <row r="6">
      <c r="A6" s="1" t="s">
        <v>41</v>
      </c>
      <c r="B6" s="1" t="s">
        <v>42</v>
      </c>
      <c r="C6" s="1">
        <v>9.06</v>
      </c>
      <c r="D6" s="1">
        <v>9.88</v>
      </c>
      <c r="E6" s="1">
        <v>0.82</v>
      </c>
      <c r="F6" s="1">
        <v>0.0</v>
      </c>
      <c r="G6" s="1">
        <v>0.82</v>
      </c>
      <c r="H6" s="1">
        <v>32.0</v>
      </c>
      <c r="I6" s="1">
        <v>39.18</v>
      </c>
      <c r="J6" s="1">
        <v>39.18</v>
      </c>
      <c r="K6" s="1" t="s">
        <v>43</v>
      </c>
      <c r="L6" s="1">
        <v>-32.0</v>
      </c>
      <c r="M6" s="1">
        <v>0.0</v>
      </c>
    </row>
    <row r="7">
      <c r="A7" s="1" t="s">
        <v>41</v>
      </c>
      <c r="B7" s="1" t="s">
        <v>42</v>
      </c>
      <c r="C7" s="1">
        <v>10.14</v>
      </c>
      <c r="D7" s="1">
        <v>12.11</v>
      </c>
      <c r="E7" s="1">
        <v>1.97</v>
      </c>
      <c r="F7" s="1">
        <v>0.0</v>
      </c>
      <c r="G7" s="1">
        <v>1.97</v>
      </c>
      <c r="H7" s="1">
        <v>32.0</v>
      </c>
      <c r="I7" s="1">
        <v>16.23</v>
      </c>
      <c r="J7" s="1">
        <v>16.23</v>
      </c>
      <c r="K7" s="1" t="s">
        <v>43</v>
      </c>
      <c r="L7" s="1">
        <v>-32.0</v>
      </c>
      <c r="M7" s="1">
        <v>0.0</v>
      </c>
    </row>
    <row r="8">
      <c r="A8" s="1" t="s">
        <v>41</v>
      </c>
      <c r="B8" s="1" t="s">
        <v>42</v>
      </c>
      <c r="C8" s="1">
        <v>12.23</v>
      </c>
      <c r="D8" s="1">
        <v>13.42</v>
      </c>
      <c r="E8" s="1">
        <v>1.19</v>
      </c>
      <c r="F8" s="1">
        <v>0.0</v>
      </c>
      <c r="G8" s="1">
        <v>1.19</v>
      </c>
      <c r="H8" s="1">
        <v>32.0</v>
      </c>
      <c r="I8" s="1">
        <v>26.82</v>
      </c>
      <c r="J8" s="1">
        <v>26.82</v>
      </c>
      <c r="K8" s="1" t="s">
        <v>43</v>
      </c>
      <c r="L8" s="1">
        <v>-32.0</v>
      </c>
      <c r="M8" s="1">
        <v>0.0</v>
      </c>
    </row>
    <row r="9">
      <c r="A9" s="1" t="s">
        <v>41</v>
      </c>
      <c r="B9" s="1" t="s">
        <v>42</v>
      </c>
      <c r="C9" s="1">
        <v>13.44</v>
      </c>
      <c r="D9" s="1">
        <v>16.94</v>
      </c>
      <c r="E9" s="1">
        <v>3.49</v>
      </c>
      <c r="F9" s="1">
        <v>0.0</v>
      </c>
      <c r="G9" s="1">
        <v>3.49</v>
      </c>
      <c r="H9" s="1">
        <v>32.0</v>
      </c>
      <c r="I9" s="1">
        <v>9.16</v>
      </c>
      <c r="J9" s="1">
        <v>9.16</v>
      </c>
      <c r="K9" s="1" t="s">
        <v>43</v>
      </c>
      <c r="L9" s="1">
        <v>-32.0</v>
      </c>
      <c r="M9" s="1">
        <v>0.0</v>
      </c>
    </row>
    <row r="10">
      <c r="A10" s="1" t="s">
        <v>41</v>
      </c>
      <c r="B10" s="1" t="s">
        <v>42</v>
      </c>
      <c r="C10" s="1">
        <v>17.03</v>
      </c>
      <c r="D10" s="1">
        <v>19.31</v>
      </c>
      <c r="E10" s="1">
        <v>2.28</v>
      </c>
      <c r="F10" s="1">
        <v>0.0</v>
      </c>
      <c r="G10" s="1">
        <v>2.28</v>
      </c>
      <c r="H10" s="1">
        <v>32.0</v>
      </c>
      <c r="I10" s="1">
        <v>14.03</v>
      </c>
      <c r="J10" s="1">
        <v>14.03</v>
      </c>
      <c r="K10" s="1" t="s">
        <v>43</v>
      </c>
      <c r="L10" s="1">
        <v>-32.0</v>
      </c>
      <c r="M10" s="1">
        <v>0.0</v>
      </c>
    </row>
    <row r="11">
      <c r="A11" s="1" t="s">
        <v>41</v>
      </c>
      <c r="B11" s="1" t="s">
        <v>42</v>
      </c>
      <c r="C11" s="1">
        <v>19.35</v>
      </c>
      <c r="D11" s="1">
        <v>21.54</v>
      </c>
      <c r="E11" s="1">
        <v>2.19</v>
      </c>
      <c r="F11" s="1">
        <v>0.0</v>
      </c>
      <c r="G11" s="1">
        <v>2.19</v>
      </c>
      <c r="H11" s="1">
        <v>32.0</v>
      </c>
      <c r="I11" s="1">
        <v>14.64</v>
      </c>
      <c r="J11" s="1">
        <v>14.64</v>
      </c>
      <c r="K11" s="1" t="s">
        <v>43</v>
      </c>
      <c r="L11" s="1">
        <v>-32.0</v>
      </c>
      <c r="M11" s="1">
        <v>0.0</v>
      </c>
    </row>
    <row r="12">
      <c r="A12" s="1" t="s">
        <v>41</v>
      </c>
      <c r="B12" s="1" t="s">
        <v>42</v>
      </c>
      <c r="C12" s="1">
        <v>21.58</v>
      </c>
      <c r="D12" s="1">
        <v>24.31</v>
      </c>
      <c r="E12" s="1">
        <v>2.74</v>
      </c>
      <c r="F12" s="1">
        <v>0.0</v>
      </c>
      <c r="G12" s="1">
        <v>2.73</v>
      </c>
      <c r="H12" s="1">
        <v>168.0</v>
      </c>
      <c r="I12" s="1">
        <v>61.41</v>
      </c>
      <c r="J12" s="1">
        <v>61.44</v>
      </c>
      <c r="K12" s="1" t="s">
        <v>44</v>
      </c>
      <c r="L12" s="1">
        <v>84.0</v>
      </c>
      <c r="M12" s="1">
        <v>84.0</v>
      </c>
    </row>
    <row r="13">
      <c r="A13" s="1" t="s">
        <v>41</v>
      </c>
      <c r="B13" s="1" t="s">
        <v>42</v>
      </c>
      <c r="C13" s="1">
        <v>24.93</v>
      </c>
      <c r="D13" s="1">
        <v>27.45</v>
      </c>
      <c r="E13" s="1">
        <v>2.52</v>
      </c>
      <c r="F13" s="1">
        <v>0.0</v>
      </c>
      <c r="G13" s="1">
        <v>2.52</v>
      </c>
      <c r="H13" s="1">
        <v>168.0</v>
      </c>
      <c r="I13" s="1">
        <v>66.67</v>
      </c>
      <c r="J13" s="1">
        <v>66.72</v>
      </c>
      <c r="K13" s="1" t="s">
        <v>44</v>
      </c>
      <c r="L13" s="1">
        <v>84.0</v>
      </c>
      <c r="M13" s="1">
        <v>84.0</v>
      </c>
    </row>
    <row r="14">
      <c r="A14" s="1" t="s">
        <v>41</v>
      </c>
      <c r="B14" s="1" t="s">
        <v>42</v>
      </c>
      <c r="C14" s="1">
        <v>27.59</v>
      </c>
      <c r="D14" s="1">
        <v>30.86</v>
      </c>
      <c r="E14" s="1">
        <v>3.27</v>
      </c>
      <c r="F14" s="1">
        <v>0.0</v>
      </c>
      <c r="G14" s="1">
        <v>3.27</v>
      </c>
      <c r="H14" s="1">
        <v>168.0</v>
      </c>
      <c r="I14" s="1">
        <v>51.32</v>
      </c>
      <c r="J14" s="1">
        <v>51.35</v>
      </c>
      <c r="K14" s="1" t="s">
        <v>44</v>
      </c>
      <c r="L14" s="1">
        <v>84.0</v>
      </c>
      <c r="M14" s="1">
        <v>84.0</v>
      </c>
    </row>
    <row r="15">
      <c r="A15" s="1" t="s">
        <v>41</v>
      </c>
      <c r="B15" s="1" t="s">
        <v>42</v>
      </c>
      <c r="C15" s="1">
        <v>31.17</v>
      </c>
      <c r="D15" s="1">
        <v>34.7</v>
      </c>
      <c r="E15" s="1">
        <v>3.53</v>
      </c>
      <c r="F15" s="1">
        <v>0.0</v>
      </c>
      <c r="G15" s="1">
        <v>3.53</v>
      </c>
      <c r="H15" s="1">
        <v>168.0</v>
      </c>
      <c r="I15" s="1">
        <v>47.62</v>
      </c>
      <c r="J15" s="1">
        <v>47.65</v>
      </c>
      <c r="K15" s="1" t="s">
        <v>57</v>
      </c>
      <c r="L15" s="1">
        <v>68.0</v>
      </c>
      <c r="M15" s="1">
        <v>100.0</v>
      </c>
    </row>
    <row r="16">
      <c r="A16" s="1" t="s">
        <v>41</v>
      </c>
      <c r="B16" s="1" t="s">
        <v>42</v>
      </c>
      <c r="C16" s="1">
        <v>34.86</v>
      </c>
      <c r="D16" s="1">
        <v>39.67</v>
      </c>
      <c r="E16" s="1">
        <v>4.81</v>
      </c>
      <c r="F16" s="1">
        <v>0.0</v>
      </c>
      <c r="G16" s="1">
        <v>4.8</v>
      </c>
      <c r="H16" s="1">
        <v>168.0</v>
      </c>
      <c r="I16" s="1">
        <v>34.96</v>
      </c>
      <c r="J16" s="1">
        <v>34.98</v>
      </c>
      <c r="K16" s="1" t="s">
        <v>59</v>
      </c>
      <c r="L16" s="1">
        <v>0.0</v>
      </c>
      <c r="M16" s="1">
        <v>168.0</v>
      </c>
    </row>
    <row r="17">
      <c r="A17" s="1" t="s">
        <v>41</v>
      </c>
      <c r="B17" s="1" t="s">
        <v>42</v>
      </c>
      <c r="C17" s="1">
        <v>39.92</v>
      </c>
      <c r="D17" s="1">
        <v>44.73</v>
      </c>
      <c r="E17" s="1">
        <v>4.81</v>
      </c>
      <c r="F17" s="1">
        <v>0.0</v>
      </c>
      <c r="G17" s="1">
        <v>4.8</v>
      </c>
      <c r="H17" s="1">
        <v>168.0</v>
      </c>
      <c r="I17" s="1">
        <v>34.95</v>
      </c>
      <c r="J17" s="1">
        <v>34.97</v>
      </c>
      <c r="K17" s="1" t="s">
        <v>59</v>
      </c>
      <c r="L17" s="1">
        <v>0.0</v>
      </c>
      <c r="M17" s="1">
        <v>168.0</v>
      </c>
    </row>
    <row r="18">
      <c r="A18" s="1" t="s">
        <v>41</v>
      </c>
      <c r="B18" s="1" t="s">
        <v>42</v>
      </c>
      <c r="C18" s="1">
        <v>44.84</v>
      </c>
      <c r="D18" s="1">
        <v>50.21</v>
      </c>
      <c r="E18" s="1">
        <v>5.37</v>
      </c>
      <c r="F18" s="1">
        <v>0.0</v>
      </c>
      <c r="G18" s="1">
        <v>5.37</v>
      </c>
      <c r="H18" s="1">
        <v>168.0</v>
      </c>
      <c r="I18" s="1">
        <v>31.28</v>
      </c>
      <c r="J18" s="1">
        <v>31.29</v>
      </c>
      <c r="K18" s="1" t="s">
        <v>59</v>
      </c>
      <c r="L18" s="1">
        <v>0.0</v>
      </c>
      <c r="M18" s="1">
        <v>168.0</v>
      </c>
    </row>
    <row r="19">
      <c r="A19" s="1" t="s">
        <v>41</v>
      </c>
      <c r="B19" s="1" t="s">
        <v>42</v>
      </c>
      <c r="C19" s="1">
        <v>50.36</v>
      </c>
      <c r="D19" s="1">
        <v>55.02</v>
      </c>
      <c r="E19" s="1">
        <v>4.66</v>
      </c>
      <c r="F19" s="1">
        <v>0.0</v>
      </c>
      <c r="G19" s="1">
        <v>4.66</v>
      </c>
      <c r="H19" s="1">
        <v>168.0</v>
      </c>
      <c r="I19" s="1">
        <v>36.02</v>
      </c>
      <c r="J19" s="1">
        <v>36.04</v>
      </c>
      <c r="K19" s="1" t="s">
        <v>59</v>
      </c>
      <c r="L19" s="1">
        <v>0.0</v>
      </c>
      <c r="M19" s="1">
        <v>168.0</v>
      </c>
    </row>
    <row r="20">
      <c r="A20" s="1" t="s">
        <v>41</v>
      </c>
      <c r="B20" s="1" t="s">
        <v>42</v>
      </c>
      <c r="C20" s="1">
        <v>55.56</v>
      </c>
      <c r="D20" s="1">
        <v>61.09</v>
      </c>
      <c r="E20" s="1">
        <v>5.53</v>
      </c>
      <c r="F20" s="1">
        <v>0.0</v>
      </c>
      <c r="G20" s="1">
        <v>5.53</v>
      </c>
      <c r="H20" s="1">
        <v>168.0</v>
      </c>
      <c r="I20" s="1">
        <v>30.36</v>
      </c>
      <c r="J20" s="1">
        <v>30.37</v>
      </c>
      <c r="K20" s="1" t="s">
        <v>59</v>
      </c>
      <c r="L20" s="1">
        <v>0.0</v>
      </c>
      <c r="M20" s="1">
        <v>168.0</v>
      </c>
    </row>
    <row r="21">
      <c r="A21" s="1" t="s">
        <v>41</v>
      </c>
      <c r="B21" s="1" t="s">
        <v>42</v>
      </c>
      <c r="C21" s="1">
        <v>61.23</v>
      </c>
      <c r="D21" s="1">
        <v>67.13</v>
      </c>
      <c r="E21" s="1">
        <v>5.9</v>
      </c>
      <c r="F21" s="1">
        <v>0.0</v>
      </c>
      <c r="G21" s="1">
        <v>5.9</v>
      </c>
      <c r="H21" s="1">
        <v>168.0</v>
      </c>
      <c r="I21" s="1">
        <v>28.48</v>
      </c>
      <c r="J21" s="1">
        <v>28.49</v>
      </c>
      <c r="K21" s="1" t="s">
        <v>59</v>
      </c>
      <c r="L21" s="1">
        <v>0.0</v>
      </c>
      <c r="M21" s="1">
        <v>168.0</v>
      </c>
    </row>
    <row r="22">
      <c r="A22" s="1" t="s">
        <v>41</v>
      </c>
      <c r="B22" s="1" t="s">
        <v>42</v>
      </c>
      <c r="C22" s="1">
        <v>67.3</v>
      </c>
      <c r="D22" s="1">
        <v>69.08</v>
      </c>
      <c r="E22" s="1">
        <v>1.78</v>
      </c>
      <c r="F22" s="1">
        <v>0.0</v>
      </c>
      <c r="G22" s="1">
        <v>1.78</v>
      </c>
      <c r="H22" s="1">
        <v>32.0</v>
      </c>
      <c r="I22" s="1">
        <v>17.99</v>
      </c>
      <c r="J22" s="1">
        <v>17.99</v>
      </c>
      <c r="K22" s="1" t="s">
        <v>43</v>
      </c>
      <c r="L22" s="1">
        <v>-32.0</v>
      </c>
      <c r="M22" s="1">
        <v>0.0</v>
      </c>
    </row>
    <row r="23">
      <c r="A23" s="1" t="s">
        <v>41</v>
      </c>
      <c r="B23" s="1" t="s">
        <v>42</v>
      </c>
      <c r="C23" s="1">
        <v>69.35</v>
      </c>
      <c r="D23" s="1">
        <v>70.99</v>
      </c>
      <c r="E23" s="1">
        <v>1.64</v>
      </c>
      <c r="F23" s="1">
        <v>0.0</v>
      </c>
      <c r="G23" s="1">
        <v>1.64</v>
      </c>
      <c r="H23" s="1">
        <v>32.0</v>
      </c>
      <c r="I23" s="1">
        <v>19.54</v>
      </c>
      <c r="J23" s="1">
        <v>19.54</v>
      </c>
      <c r="K23" s="1" t="s">
        <v>43</v>
      </c>
      <c r="L23" s="1">
        <v>-32.0</v>
      </c>
      <c r="M23" s="1">
        <v>0.0</v>
      </c>
    </row>
    <row r="24">
      <c r="A24" s="1" t="s">
        <v>41</v>
      </c>
      <c r="B24" s="1" t="s">
        <v>42</v>
      </c>
      <c r="C24" s="1">
        <v>71.12</v>
      </c>
      <c r="D24" s="1">
        <v>73.09</v>
      </c>
      <c r="E24" s="1">
        <v>1.96</v>
      </c>
      <c r="F24" s="1">
        <v>0.0</v>
      </c>
      <c r="G24" s="1">
        <v>1.96</v>
      </c>
      <c r="H24" s="1">
        <v>32.0</v>
      </c>
      <c r="I24" s="1">
        <v>16.29</v>
      </c>
      <c r="J24" s="1">
        <v>16.29</v>
      </c>
      <c r="K24" s="1" t="s">
        <v>43</v>
      </c>
      <c r="L24" s="1">
        <v>-32.0</v>
      </c>
      <c r="M24" s="1">
        <v>0.0</v>
      </c>
    </row>
    <row r="25">
      <c r="A25" s="1" t="s">
        <v>41</v>
      </c>
      <c r="B25" s="1" t="s">
        <v>42</v>
      </c>
      <c r="C25" s="1">
        <v>73.25</v>
      </c>
      <c r="D25" s="1">
        <v>74.82</v>
      </c>
      <c r="E25" s="1">
        <v>1.57</v>
      </c>
      <c r="F25" s="1">
        <v>0.0</v>
      </c>
      <c r="G25" s="1">
        <v>1.57</v>
      </c>
      <c r="H25" s="1">
        <v>32.0</v>
      </c>
      <c r="I25" s="1">
        <v>20.42</v>
      </c>
      <c r="J25" s="1">
        <v>20.42</v>
      </c>
      <c r="K25" s="1" t="s">
        <v>43</v>
      </c>
      <c r="L25" s="1">
        <v>-32.0</v>
      </c>
      <c r="M25" s="1">
        <v>0.0</v>
      </c>
    </row>
    <row r="26">
      <c r="A26" s="1" t="s">
        <v>41</v>
      </c>
      <c r="B26" s="1" t="s">
        <v>42</v>
      </c>
      <c r="C26" s="1">
        <v>74.97</v>
      </c>
      <c r="D26" s="1">
        <v>76.36</v>
      </c>
      <c r="E26" s="1">
        <v>1.39</v>
      </c>
      <c r="F26" s="1">
        <v>0.0</v>
      </c>
      <c r="G26" s="1">
        <v>1.39</v>
      </c>
      <c r="H26" s="1">
        <v>32.0</v>
      </c>
      <c r="I26" s="1">
        <v>23.03</v>
      </c>
      <c r="J26" s="1">
        <v>23.03</v>
      </c>
      <c r="K26" s="1" t="s">
        <v>43</v>
      </c>
      <c r="L26" s="1">
        <v>-32.0</v>
      </c>
      <c r="M26" s="1">
        <v>0.0</v>
      </c>
    </row>
    <row r="27">
      <c r="A27" s="1" t="s">
        <v>41</v>
      </c>
      <c r="B27" s="1" t="s">
        <v>42</v>
      </c>
      <c r="C27" s="1">
        <v>76.42</v>
      </c>
      <c r="D27" s="1">
        <v>79.18</v>
      </c>
      <c r="E27" s="1">
        <v>2.76</v>
      </c>
      <c r="F27" s="1">
        <v>0.0</v>
      </c>
      <c r="G27" s="1">
        <v>2.76</v>
      </c>
      <c r="H27" s="1">
        <v>32.0</v>
      </c>
      <c r="I27" s="1">
        <v>11.58</v>
      </c>
      <c r="J27" s="1">
        <v>11.58</v>
      </c>
      <c r="K27" s="1" t="s">
        <v>43</v>
      </c>
      <c r="L27" s="1">
        <v>-32.0</v>
      </c>
      <c r="M27" s="1">
        <v>0.0</v>
      </c>
    </row>
    <row r="28">
      <c r="A28" s="1" t="s">
        <v>41</v>
      </c>
      <c r="B28" s="1" t="s">
        <v>42</v>
      </c>
      <c r="C28" s="1">
        <v>79.36</v>
      </c>
      <c r="D28" s="1">
        <v>79.99</v>
      </c>
      <c r="E28" s="1">
        <v>0.64</v>
      </c>
      <c r="F28" s="1">
        <v>0.0</v>
      </c>
      <c r="G28" s="1">
        <v>0.64</v>
      </c>
      <c r="H28" s="1">
        <v>32.0</v>
      </c>
      <c r="I28" s="1">
        <v>50.28</v>
      </c>
      <c r="J28" s="1">
        <v>50.28</v>
      </c>
      <c r="K28" s="1" t="s">
        <v>43</v>
      </c>
      <c r="L28" s="1">
        <v>-32.0</v>
      </c>
      <c r="M28" s="1">
        <v>0.0</v>
      </c>
    </row>
    <row r="29">
      <c r="A29" s="1" t="s">
        <v>41</v>
      </c>
      <c r="B29" s="1" t="s">
        <v>42</v>
      </c>
      <c r="C29" s="1">
        <v>80.03</v>
      </c>
      <c r="D29" s="1">
        <v>82.08</v>
      </c>
      <c r="E29" s="1">
        <v>2.06</v>
      </c>
      <c r="F29" s="1">
        <v>0.0</v>
      </c>
      <c r="G29" s="1">
        <v>2.06</v>
      </c>
      <c r="H29" s="1">
        <v>32.0</v>
      </c>
      <c r="I29" s="1">
        <v>15.57</v>
      </c>
      <c r="J29" s="1">
        <v>15.57</v>
      </c>
      <c r="K29" s="1" t="s">
        <v>43</v>
      </c>
      <c r="L29" s="1">
        <v>-32.0</v>
      </c>
      <c r="M29" s="1">
        <v>0.0</v>
      </c>
    </row>
    <row r="30">
      <c r="A30" s="1" t="s">
        <v>41</v>
      </c>
      <c r="B30" s="1" t="s">
        <v>42</v>
      </c>
      <c r="C30" s="1">
        <v>82.23</v>
      </c>
      <c r="D30" s="1">
        <v>82.48</v>
      </c>
      <c r="E30" s="1">
        <v>0.25</v>
      </c>
      <c r="F30" s="1">
        <v>0.0</v>
      </c>
      <c r="G30" s="1">
        <v>0.25</v>
      </c>
      <c r="H30" s="1">
        <v>32.0</v>
      </c>
      <c r="I30" s="1">
        <v>128.09</v>
      </c>
      <c r="J30" s="1">
        <v>128.09</v>
      </c>
      <c r="K30" s="1" t="s">
        <v>43</v>
      </c>
      <c r="L30" s="1">
        <v>-32.0</v>
      </c>
      <c r="M30" s="1">
        <v>0.0</v>
      </c>
    </row>
    <row r="31">
      <c r="A31" s="1" t="s">
        <v>41</v>
      </c>
      <c r="B31" s="1" t="s">
        <v>42</v>
      </c>
      <c r="C31" s="1">
        <v>82.51</v>
      </c>
      <c r="D31" s="1">
        <v>83.66</v>
      </c>
      <c r="E31" s="1">
        <v>1.15</v>
      </c>
      <c r="F31" s="1">
        <v>0.0</v>
      </c>
      <c r="G31" s="1">
        <v>1.15</v>
      </c>
      <c r="H31" s="1">
        <v>32.0</v>
      </c>
      <c r="I31" s="1">
        <v>27.84</v>
      </c>
      <c r="J31" s="1">
        <v>27.84</v>
      </c>
      <c r="K31" s="1" t="s">
        <v>43</v>
      </c>
      <c r="L31" s="1">
        <v>-32.0</v>
      </c>
      <c r="M31" s="1">
        <v>0.0</v>
      </c>
    </row>
    <row r="32">
      <c r="A32" s="1" t="s">
        <v>41</v>
      </c>
      <c r="B32" s="1" t="s">
        <v>42</v>
      </c>
      <c r="C32" s="1">
        <v>84.25</v>
      </c>
      <c r="D32" s="1">
        <v>86.43</v>
      </c>
      <c r="E32" s="1">
        <v>2.17</v>
      </c>
      <c r="F32" s="1">
        <v>0.0</v>
      </c>
      <c r="G32" s="1">
        <v>2.17</v>
      </c>
      <c r="H32" s="1">
        <v>168.0</v>
      </c>
      <c r="I32" s="1">
        <v>77.26</v>
      </c>
      <c r="J32" s="1">
        <v>77.31</v>
      </c>
      <c r="K32" s="1" t="s">
        <v>44</v>
      </c>
      <c r="L32" s="1">
        <v>84.0</v>
      </c>
      <c r="M32" s="1">
        <v>84.0</v>
      </c>
    </row>
    <row r="33">
      <c r="A33" s="1" t="s">
        <v>41</v>
      </c>
      <c r="B33" s="1" t="s">
        <v>42</v>
      </c>
      <c r="C33" s="1">
        <v>86.59</v>
      </c>
      <c r="D33" s="1">
        <v>90.04</v>
      </c>
      <c r="E33" s="1">
        <v>3.44</v>
      </c>
      <c r="F33" s="1">
        <v>0.0</v>
      </c>
      <c r="G33" s="1">
        <v>3.44</v>
      </c>
      <c r="H33" s="1">
        <v>168.0</v>
      </c>
      <c r="I33" s="1">
        <v>48.77</v>
      </c>
      <c r="J33" s="1">
        <v>48.79</v>
      </c>
      <c r="K33" s="1" t="s">
        <v>44</v>
      </c>
      <c r="L33" s="1">
        <v>84.0</v>
      </c>
      <c r="M33" s="1">
        <v>84.0</v>
      </c>
    </row>
    <row r="34">
      <c r="A34" s="1" t="s">
        <v>41</v>
      </c>
      <c r="B34" s="1" t="s">
        <v>42</v>
      </c>
      <c r="C34" s="1">
        <v>90.27</v>
      </c>
      <c r="D34" s="1">
        <v>92.47</v>
      </c>
      <c r="E34" s="1">
        <v>2.21</v>
      </c>
      <c r="F34" s="1">
        <v>0.0</v>
      </c>
      <c r="G34" s="1">
        <v>2.21</v>
      </c>
      <c r="H34" s="1">
        <v>168.0</v>
      </c>
      <c r="I34" s="1">
        <v>76.11</v>
      </c>
      <c r="J34" s="1">
        <v>76.15</v>
      </c>
      <c r="K34" s="1" t="s">
        <v>44</v>
      </c>
      <c r="L34" s="1">
        <v>84.0</v>
      </c>
      <c r="M34" s="1">
        <v>84.0</v>
      </c>
    </row>
    <row r="35">
      <c r="A35" s="1" t="s">
        <v>41</v>
      </c>
      <c r="B35" s="1" t="s">
        <v>42</v>
      </c>
      <c r="C35" s="1">
        <v>93.45</v>
      </c>
      <c r="D35" s="1">
        <v>96.07</v>
      </c>
      <c r="E35" s="1">
        <v>2.62</v>
      </c>
      <c r="F35" s="1">
        <v>0.0</v>
      </c>
      <c r="G35" s="1">
        <v>2.62</v>
      </c>
      <c r="H35" s="1">
        <v>168.0</v>
      </c>
      <c r="I35" s="1">
        <v>64.03</v>
      </c>
      <c r="J35" s="1">
        <v>64.07</v>
      </c>
      <c r="K35" s="1" t="s">
        <v>57</v>
      </c>
      <c r="L35" s="1">
        <v>68.0</v>
      </c>
      <c r="M35" s="1">
        <v>100.0</v>
      </c>
    </row>
    <row r="36">
      <c r="A36" s="1" t="s">
        <v>41</v>
      </c>
      <c r="B36" s="1" t="s">
        <v>42</v>
      </c>
      <c r="C36" s="1">
        <v>96.46</v>
      </c>
      <c r="D36" s="1">
        <v>101.15</v>
      </c>
      <c r="E36" s="1">
        <v>4.7</v>
      </c>
      <c r="F36" s="1">
        <v>0.0</v>
      </c>
      <c r="G36" s="1">
        <v>4.7</v>
      </c>
      <c r="H36" s="1">
        <v>168.0</v>
      </c>
      <c r="I36" s="1">
        <v>35.75</v>
      </c>
      <c r="J36" s="1">
        <v>35.77</v>
      </c>
      <c r="K36" s="1" t="s">
        <v>59</v>
      </c>
      <c r="L36" s="1">
        <v>0.0</v>
      </c>
      <c r="M36" s="1">
        <v>168.0</v>
      </c>
    </row>
    <row r="37">
      <c r="A37" s="1" t="s">
        <v>41</v>
      </c>
      <c r="B37" s="1" t="s">
        <v>42</v>
      </c>
      <c r="C37" s="1">
        <v>101.64</v>
      </c>
      <c r="D37" s="1">
        <v>106.93</v>
      </c>
      <c r="E37" s="1">
        <v>5.29</v>
      </c>
      <c r="F37" s="1">
        <v>0.0</v>
      </c>
      <c r="G37" s="1">
        <v>5.29</v>
      </c>
      <c r="H37" s="1">
        <v>168.0</v>
      </c>
      <c r="I37" s="1">
        <v>31.77</v>
      </c>
      <c r="J37" s="1">
        <v>31.78</v>
      </c>
      <c r="K37" s="1" t="s">
        <v>59</v>
      </c>
      <c r="L37" s="1">
        <v>0.0</v>
      </c>
      <c r="M37" s="1">
        <v>168.0</v>
      </c>
    </row>
    <row r="38">
      <c r="A38" s="1" t="s">
        <v>41</v>
      </c>
      <c r="B38" s="1" t="s">
        <v>42</v>
      </c>
      <c r="C38" s="1">
        <v>107.26</v>
      </c>
      <c r="D38" s="1">
        <v>111.71</v>
      </c>
      <c r="E38" s="1">
        <v>4.46</v>
      </c>
      <c r="F38" s="1">
        <v>0.0</v>
      </c>
      <c r="G38" s="1">
        <v>4.45</v>
      </c>
      <c r="H38" s="1">
        <v>168.0</v>
      </c>
      <c r="I38" s="1">
        <v>37.7</v>
      </c>
      <c r="J38" s="1">
        <v>37.72</v>
      </c>
      <c r="K38" s="1" t="s">
        <v>59</v>
      </c>
      <c r="L38" s="1">
        <v>0.0</v>
      </c>
      <c r="M38" s="1">
        <v>168.0</v>
      </c>
    </row>
    <row r="39">
      <c r="A39" s="1" t="s">
        <v>41</v>
      </c>
      <c r="B39" s="1" t="s">
        <v>42</v>
      </c>
      <c r="C39" s="1">
        <v>111.84</v>
      </c>
      <c r="D39" s="1">
        <v>117.18</v>
      </c>
      <c r="E39" s="1">
        <v>5.35</v>
      </c>
      <c r="F39" s="1">
        <v>0.0</v>
      </c>
      <c r="G39" s="1">
        <v>5.34</v>
      </c>
      <c r="H39" s="1">
        <v>168.0</v>
      </c>
      <c r="I39" s="1">
        <v>31.43</v>
      </c>
      <c r="J39" s="1">
        <v>31.45</v>
      </c>
      <c r="K39" s="1" t="s">
        <v>59</v>
      </c>
      <c r="L39" s="1">
        <v>0.0</v>
      </c>
      <c r="M39" s="1">
        <v>168.0</v>
      </c>
    </row>
    <row r="40">
      <c r="A40" s="1" t="s">
        <v>41</v>
      </c>
      <c r="B40" s="1" t="s">
        <v>42</v>
      </c>
      <c r="C40" s="1">
        <v>117.35</v>
      </c>
      <c r="D40" s="1">
        <v>121.21</v>
      </c>
      <c r="E40" s="1">
        <v>3.86</v>
      </c>
      <c r="F40" s="1">
        <v>0.0</v>
      </c>
      <c r="G40" s="1">
        <v>3.86</v>
      </c>
      <c r="H40" s="1">
        <v>168.0</v>
      </c>
      <c r="I40" s="1">
        <v>43.47</v>
      </c>
      <c r="J40" s="1">
        <v>43.51</v>
      </c>
      <c r="K40" s="1" t="s">
        <v>59</v>
      </c>
      <c r="L40" s="1">
        <v>0.0</v>
      </c>
      <c r="M40" s="1">
        <v>168.0</v>
      </c>
    </row>
    <row r="41">
      <c r="A41" s="1" t="s">
        <v>41</v>
      </c>
      <c r="B41" s="1" t="s">
        <v>42</v>
      </c>
      <c r="C41" s="1">
        <v>121.42</v>
      </c>
      <c r="D41" s="1">
        <v>126.77</v>
      </c>
      <c r="E41" s="1">
        <v>5.35</v>
      </c>
      <c r="F41" s="1">
        <v>0.0</v>
      </c>
      <c r="G41" s="1">
        <v>5.34</v>
      </c>
      <c r="H41" s="1">
        <v>168.0</v>
      </c>
      <c r="I41" s="1">
        <v>31.42</v>
      </c>
      <c r="J41" s="1">
        <v>31.44</v>
      </c>
      <c r="K41" s="1" t="s">
        <v>59</v>
      </c>
      <c r="L41" s="1">
        <v>0.0</v>
      </c>
      <c r="M41" s="1">
        <v>168.0</v>
      </c>
    </row>
    <row r="42">
      <c r="A42" s="1" t="s">
        <v>41</v>
      </c>
      <c r="B42" s="1" t="s">
        <v>42</v>
      </c>
      <c r="C42" s="1">
        <v>127.09</v>
      </c>
      <c r="D42" s="1">
        <v>128.86</v>
      </c>
      <c r="E42" s="1">
        <v>1.77</v>
      </c>
      <c r="F42" s="1">
        <v>0.0</v>
      </c>
      <c r="G42" s="1">
        <v>1.77</v>
      </c>
      <c r="H42" s="1">
        <v>32.0</v>
      </c>
      <c r="I42" s="1">
        <v>18.07</v>
      </c>
      <c r="J42" s="1">
        <v>18.07</v>
      </c>
      <c r="K42" s="1" t="s">
        <v>43</v>
      </c>
      <c r="L42" s="1">
        <v>-32.0</v>
      </c>
      <c r="M42" s="1">
        <v>0.0</v>
      </c>
    </row>
    <row r="43">
      <c r="A43" s="1" t="s">
        <v>41</v>
      </c>
      <c r="B43" s="1" t="s">
        <v>42</v>
      </c>
      <c r="C43" s="1">
        <v>128.89</v>
      </c>
      <c r="D43" s="1">
        <v>130.59</v>
      </c>
      <c r="E43" s="1">
        <v>1.7</v>
      </c>
      <c r="F43" s="1">
        <v>0.0</v>
      </c>
      <c r="G43" s="1">
        <v>1.7</v>
      </c>
      <c r="H43" s="1">
        <v>32.0</v>
      </c>
      <c r="I43" s="1">
        <v>18.86</v>
      </c>
      <c r="J43" s="1">
        <v>18.86</v>
      </c>
      <c r="K43" s="1" t="s">
        <v>43</v>
      </c>
      <c r="L43" s="1">
        <v>-32.0</v>
      </c>
      <c r="M43" s="1">
        <v>0.0</v>
      </c>
    </row>
    <row r="44">
      <c r="A44" s="1" t="s">
        <v>41</v>
      </c>
      <c r="B44" s="1" t="s">
        <v>42</v>
      </c>
      <c r="C44" s="1">
        <v>130.67</v>
      </c>
      <c r="D44" s="1">
        <v>132.86</v>
      </c>
      <c r="E44" s="1">
        <v>2.19</v>
      </c>
      <c r="F44" s="1">
        <v>0.0</v>
      </c>
      <c r="G44" s="1">
        <v>2.19</v>
      </c>
      <c r="H44" s="1">
        <v>32.0</v>
      </c>
      <c r="I44" s="1">
        <v>14.62</v>
      </c>
      <c r="J44" s="1">
        <v>14.62</v>
      </c>
      <c r="K44" s="1" t="s">
        <v>43</v>
      </c>
      <c r="L44" s="1">
        <v>-32.0</v>
      </c>
      <c r="M44" s="1">
        <v>0.0</v>
      </c>
    </row>
    <row r="45">
      <c r="A45" s="1" t="s">
        <v>41</v>
      </c>
      <c r="B45" s="1" t="s">
        <v>42</v>
      </c>
      <c r="C45" s="1">
        <v>132.93</v>
      </c>
      <c r="D45" s="1">
        <v>134.23</v>
      </c>
      <c r="E45" s="1">
        <v>1.3</v>
      </c>
      <c r="F45" s="1">
        <v>0.0</v>
      </c>
      <c r="G45" s="1">
        <v>1.3</v>
      </c>
      <c r="H45" s="1">
        <v>32.0</v>
      </c>
      <c r="I45" s="1">
        <v>24.64</v>
      </c>
      <c r="J45" s="1">
        <v>24.64</v>
      </c>
      <c r="K45" s="1" t="s">
        <v>43</v>
      </c>
      <c r="L45" s="1">
        <v>-32.0</v>
      </c>
      <c r="M45" s="1">
        <v>0.0</v>
      </c>
    </row>
    <row r="46">
      <c r="A46" s="1" t="s">
        <v>41</v>
      </c>
      <c r="B46" s="1" t="s">
        <v>42</v>
      </c>
      <c r="C46" s="1">
        <v>134.34</v>
      </c>
      <c r="D46" s="1">
        <v>136.75</v>
      </c>
      <c r="E46" s="1">
        <v>2.42</v>
      </c>
      <c r="F46" s="1">
        <v>0.0</v>
      </c>
      <c r="G46" s="1">
        <v>2.42</v>
      </c>
      <c r="H46" s="1">
        <v>32.0</v>
      </c>
      <c r="I46" s="1">
        <v>13.24</v>
      </c>
      <c r="J46" s="1">
        <v>13.24</v>
      </c>
      <c r="K46" s="1" t="s">
        <v>43</v>
      </c>
      <c r="L46" s="1">
        <v>-32.0</v>
      </c>
      <c r="M46" s="1">
        <v>0.0</v>
      </c>
    </row>
    <row r="47">
      <c r="A47" s="1" t="s">
        <v>41</v>
      </c>
      <c r="B47" s="1" t="s">
        <v>42</v>
      </c>
      <c r="C47" s="1">
        <v>136.81</v>
      </c>
      <c r="D47" s="1">
        <v>139.0</v>
      </c>
      <c r="E47" s="1">
        <v>2.19</v>
      </c>
      <c r="F47" s="1">
        <v>0.0</v>
      </c>
      <c r="G47" s="1">
        <v>2.19</v>
      </c>
      <c r="H47" s="1">
        <v>32.0</v>
      </c>
      <c r="I47" s="1">
        <v>14.59</v>
      </c>
      <c r="J47" s="1">
        <v>14.59</v>
      </c>
      <c r="K47" s="1" t="s">
        <v>43</v>
      </c>
      <c r="L47" s="1">
        <v>-32.0</v>
      </c>
      <c r="M47" s="1">
        <v>0.0</v>
      </c>
    </row>
    <row r="48">
      <c r="A48" s="1" t="s">
        <v>41</v>
      </c>
      <c r="B48" s="1" t="s">
        <v>42</v>
      </c>
      <c r="C48" s="1">
        <v>139.5</v>
      </c>
      <c r="D48" s="1">
        <v>141.21</v>
      </c>
      <c r="E48" s="1">
        <v>1.72</v>
      </c>
      <c r="F48" s="1">
        <v>0.0</v>
      </c>
      <c r="G48" s="1">
        <v>1.72</v>
      </c>
      <c r="H48" s="1">
        <v>32.0</v>
      </c>
      <c r="I48" s="1">
        <v>18.65</v>
      </c>
      <c r="J48" s="1">
        <v>18.65</v>
      </c>
      <c r="K48" s="1" t="s">
        <v>43</v>
      </c>
      <c r="L48" s="1">
        <v>-32.0</v>
      </c>
      <c r="M48" s="1">
        <v>0.0</v>
      </c>
    </row>
    <row r="49">
      <c r="A49" s="1" t="s">
        <v>41</v>
      </c>
      <c r="B49" s="1" t="s">
        <v>42</v>
      </c>
      <c r="C49" s="1">
        <v>141.26</v>
      </c>
      <c r="D49" s="1">
        <v>142.99</v>
      </c>
      <c r="E49" s="1">
        <v>1.73</v>
      </c>
      <c r="F49" s="1">
        <v>0.0</v>
      </c>
      <c r="G49" s="1">
        <v>1.73</v>
      </c>
      <c r="H49" s="1">
        <v>32.0</v>
      </c>
      <c r="I49" s="1">
        <v>18.45</v>
      </c>
      <c r="J49" s="1">
        <v>18.45</v>
      </c>
      <c r="K49" s="1" t="s">
        <v>43</v>
      </c>
      <c r="L49" s="1">
        <v>-32.0</v>
      </c>
      <c r="M49" s="1">
        <v>0.0</v>
      </c>
    </row>
    <row r="50">
      <c r="A50" s="1" t="s">
        <v>41</v>
      </c>
      <c r="B50" s="1" t="s">
        <v>42</v>
      </c>
      <c r="C50" s="1">
        <v>143.08</v>
      </c>
      <c r="D50" s="1">
        <v>144.31</v>
      </c>
      <c r="E50" s="1">
        <v>1.23</v>
      </c>
      <c r="F50" s="1">
        <v>0.0</v>
      </c>
      <c r="G50" s="1">
        <v>1.23</v>
      </c>
      <c r="H50" s="1">
        <v>32.0</v>
      </c>
      <c r="I50" s="1">
        <v>26.12</v>
      </c>
      <c r="J50" s="1">
        <v>26.12</v>
      </c>
      <c r="K50" s="1" t="s">
        <v>43</v>
      </c>
      <c r="L50" s="1">
        <v>-32.0</v>
      </c>
      <c r="M50" s="1">
        <v>0.0</v>
      </c>
    </row>
    <row r="51">
      <c r="A51" s="1" t="s">
        <v>41</v>
      </c>
      <c r="B51" s="1" t="s">
        <v>42</v>
      </c>
      <c r="C51" s="1">
        <v>144.47</v>
      </c>
      <c r="D51" s="1">
        <v>146.44</v>
      </c>
      <c r="E51" s="1">
        <v>1.97</v>
      </c>
      <c r="F51" s="1">
        <v>0.0</v>
      </c>
      <c r="G51" s="1">
        <v>1.97</v>
      </c>
      <c r="H51" s="1">
        <v>32.0</v>
      </c>
      <c r="I51" s="1">
        <v>16.26</v>
      </c>
      <c r="J51" s="1">
        <v>16.26</v>
      </c>
      <c r="K51" s="1" t="s">
        <v>43</v>
      </c>
      <c r="L51" s="1">
        <v>-32.0</v>
      </c>
      <c r="M51" s="1">
        <v>0.0</v>
      </c>
    </row>
    <row r="52">
      <c r="A52" s="1" t="s">
        <v>41</v>
      </c>
      <c r="B52" s="1" t="s">
        <v>42</v>
      </c>
      <c r="C52" s="1">
        <v>146.45</v>
      </c>
      <c r="D52" s="1">
        <v>149.28</v>
      </c>
      <c r="E52" s="1">
        <v>2.83</v>
      </c>
      <c r="F52" s="1">
        <v>0.0</v>
      </c>
      <c r="G52" s="1">
        <v>2.82</v>
      </c>
      <c r="H52" s="1">
        <v>168.0</v>
      </c>
      <c r="I52" s="1">
        <v>59.45</v>
      </c>
      <c r="J52" s="1">
        <v>59.48</v>
      </c>
      <c r="K52" s="1" t="s">
        <v>44</v>
      </c>
      <c r="L52" s="1">
        <v>84.0</v>
      </c>
      <c r="M52" s="1">
        <v>84.0</v>
      </c>
    </row>
    <row r="53">
      <c r="A53" s="1" t="s">
        <v>41</v>
      </c>
      <c r="B53" s="1" t="s">
        <v>42</v>
      </c>
      <c r="C53" s="1">
        <v>150.1</v>
      </c>
      <c r="D53" s="1">
        <v>154.12</v>
      </c>
      <c r="E53" s="1">
        <v>4.02</v>
      </c>
      <c r="F53" s="1">
        <v>0.0</v>
      </c>
      <c r="G53" s="1">
        <v>4.02</v>
      </c>
      <c r="H53" s="1">
        <v>168.0</v>
      </c>
      <c r="I53" s="1">
        <v>41.77</v>
      </c>
      <c r="J53" s="1">
        <v>41.78</v>
      </c>
      <c r="K53" s="1" t="s">
        <v>44</v>
      </c>
      <c r="L53" s="1">
        <v>84.0</v>
      </c>
      <c r="M53" s="1">
        <v>84.0</v>
      </c>
    </row>
    <row r="54">
      <c r="A54" s="1" t="s">
        <v>41</v>
      </c>
      <c r="B54" s="1" t="s">
        <v>42</v>
      </c>
      <c r="C54" s="1">
        <v>154.31</v>
      </c>
      <c r="D54" s="1">
        <v>157.66</v>
      </c>
      <c r="E54" s="1">
        <v>3.36</v>
      </c>
      <c r="F54" s="1">
        <v>0.0</v>
      </c>
      <c r="G54" s="1">
        <v>3.36</v>
      </c>
      <c r="H54" s="1">
        <v>168.0</v>
      </c>
      <c r="I54" s="1">
        <v>50.05</v>
      </c>
      <c r="J54" s="1">
        <v>50.07</v>
      </c>
      <c r="K54" s="1" t="s">
        <v>44</v>
      </c>
      <c r="L54" s="1">
        <v>84.0</v>
      </c>
      <c r="M54" s="1">
        <v>84.0</v>
      </c>
    </row>
    <row r="55">
      <c r="A55" s="1" t="s">
        <v>41</v>
      </c>
      <c r="B55" s="1" t="s">
        <v>42</v>
      </c>
      <c r="C55" s="1">
        <v>157.91</v>
      </c>
      <c r="D55" s="1">
        <v>160.63</v>
      </c>
      <c r="E55" s="1">
        <v>2.72</v>
      </c>
      <c r="F55" s="1">
        <v>0.0</v>
      </c>
      <c r="G55" s="1">
        <v>2.71</v>
      </c>
      <c r="H55" s="1">
        <v>168.0</v>
      </c>
      <c r="I55" s="1">
        <v>61.88</v>
      </c>
      <c r="J55" s="1">
        <v>61.91</v>
      </c>
      <c r="K55" s="1" t="s">
        <v>57</v>
      </c>
      <c r="L55" s="1">
        <v>68.0</v>
      </c>
      <c r="M55" s="1">
        <v>100.0</v>
      </c>
    </row>
    <row r="56">
      <c r="A56" s="1" t="s">
        <v>41</v>
      </c>
      <c r="B56" s="1" t="s">
        <v>42</v>
      </c>
      <c r="C56" s="1">
        <v>161.01</v>
      </c>
      <c r="D56" s="1">
        <v>166.15</v>
      </c>
      <c r="E56" s="1">
        <v>5.13</v>
      </c>
      <c r="F56" s="1">
        <v>0.0</v>
      </c>
      <c r="G56" s="1">
        <v>5.13</v>
      </c>
      <c r="H56" s="1">
        <v>168.0</v>
      </c>
      <c r="I56" s="1">
        <v>32.72</v>
      </c>
      <c r="J56" s="1">
        <v>32.74</v>
      </c>
      <c r="K56" s="1" t="s">
        <v>59</v>
      </c>
      <c r="L56" s="1">
        <v>0.0</v>
      </c>
      <c r="M56" s="1">
        <v>168.0</v>
      </c>
    </row>
    <row r="57">
      <c r="A57" s="1" t="s">
        <v>41</v>
      </c>
      <c r="B57" s="1" t="s">
        <v>42</v>
      </c>
      <c r="C57" s="1">
        <v>166.42</v>
      </c>
      <c r="D57" s="1">
        <v>171.28</v>
      </c>
      <c r="E57" s="1">
        <v>4.86</v>
      </c>
      <c r="F57" s="1">
        <v>0.0</v>
      </c>
      <c r="G57" s="1">
        <v>4.86</v>
      </c>
      <c r="H57" s="1">
        <v>168.0</v>
      </c>
      <c r="I57" s="1">
        <v>34.58</v>
      </c>
      <c r="J57" s="1">
        <v>34.6</v>
      </c>
      <c r="K57" s="1" t="s">
        <v>59</v>
      </c>
      <c r="L57" s="1">
        <v>0.0</v>
      </c>
      <c r="M57" s="1">
        <v>168.0</v>
      </c>
    </row>
    <row r="58">
      <c r="A58" s="1" t="s">
        <v>41</v>
      </c>
      <c r="B58" s="1" t="s">
        <v>42</v>
      </c>
      <c r="C58" s="1">
        <v>171.44</v>
      </c>
      <c r="D58" s="1">
        <v>175.48</v>
      </c>
      <c r="E58" s="1">
        <v>4.04</v>
      </c>
      <c r="F58" s="1">
        <v>0.0</v>
      </c>
      <c r="G58" s="1">
        <v>4.04</v>
      </c>
      <c r="H58" s="1">
        <v>168.0</v>
      </c>
      <c r="I58" s="1">
        <v>41.61</v>
      </c>
      <c r="J58" s="1">
        <v>41.63</v>
      </c>
      <c r="K58" s="1" t="s">
        <v>59</v>
      </c>
      <c r="L58" s="1">
        <v>0.0</v>
      </c>
      <c r="M58" s="1">
        <v>168.0</v>
      </c>
    </row>
    <row r="59">
      <c r="A59" s="1" t="s">
        <v>41</v>
      </c>
      <c r="B59" s="1" t="s">
        <v>42</v>
      </c>
      <c r="C59" s="1">
        <v>175.69</v>
      </c>
      <c r="D59" s="1">
        <v>180.11</v>
      </c>
      <c r="E59" s="1">
        <v>4.42</v>
      </c>
      <c r="F59" s="1">
        <v>0.0</v>
      </c>
      <c r="G59" s="1">
        <v>4.42</v>
      </c>
      <c r="H59" s="1">
        <v>168.0</v>
      </c>
      <c r="I59" s="1">
        <v>38.0</v>
      </c>
      <c r="J59" s="1">
        <v>38.02</v>
      </c>
      <c r="K59" s="1" t="s">
        <v>59</v>
      </c>
      <c r="L59" s="1">
        <v>0.0</v>
      </c>
      <c r="M59" s="1">
        <v>168.0</v>
      </c>
    </row>
    <row r="60">
      <c r="A60" s="1" t="s">
        <v>41</v>
      </c>
      <c r="B60" s="1" t="s">
        <v>42</v>
      </c>
      <c r="C60" s="1">
        <v>180.27</v>
      </c>
      <c r="D60" s="1">
        <v>185.94</v>
      </c>
      <c r="E60" s="1">
        <v>5.67</v>
      </c>
      <c r="F60" s="1">
        <v>0.0</v>
      </c>
      <c r="G60" s="1">
        <v>5.67</v>
      </c>
      <c r="H60" s="1">
        <v>168.0</v>
      </c>
      <c r="I60" s="1">
        <v>29.62</v>
      </c>
      <c r="J60" s="1">
        <v>29.63</v>
      </c>
      <c r="K60" s="1" t="s">
        <v>59</v>
      </c>
      <c r="L60" s="1">
        <v>0.0</v>
      </c>
      <c r="M60" s="1">
        <v>168.0</v>
      </c>
    </row>
    <row r="61">
      <c r="A61" s="1" t="s">
        <v>41</v>
      </c>
      <c r="B61" s="1" t="s">
        <v>42</v>
      </c>
      <c r="C61" s="1">
        <v>186.14</v>
      </c>
      <c r="D61" s="1">
        <v>191.23</v>
      </c>
      <c r="E61" s="1">
        <v>5.09</v>
      </c>
      <c r="F61" s="1">
        <v>0.0</v>
      </c>
      <c r="G61" s="1">
        <v>5.09</v>
      </c>
      <c r="H61" s="1">
        <v>168.0</v>
      </c>
      <c r="I61" s="1">
        <v>33.02</v>
      </c>
      <c r="J61" s="1">
        <v>33.03</v>
      </c>
      <c r="K61" s="1" t="s">
        <v>59</v>
      </c>
      <c r="L61" s="1">
        <v>0.0</v>
      </c>
      <c r="M61" s="1">
        <v>168.0</v>
      </c>
    </row>
    <row r="62">
      <c r="A62" s="1" t="s">
        <v>41</v>
      </c>
      <c r="B62" s="1" t="s">
        <v>42</v>
      </c>
      <c r="C62" s="1">
        <v>191.59</v>
      </c>
      <c r="D62" s="1">
        <v>193.47</v>
      </c>
      <c r="E62" s="1">
        <v>1.88</v>
      </c>
      <c r="F62" s="1">
        <v>0.0</v>
      </c>
      <c r="G62" s="1">
        <v>1.88</v>
      </c>
      <c r="H62" s="1">
        <v>32.0</v>
      </c>
      <c r="I62" s="1">
        <v>17.03</v>
      </c>
      <c r="J62" s="1">
        <v>17.03</v>
      </c>
      <c r="K62" s="1" t="s">
        <v>43</v>
      </c>
      <c r="L62" s="1">
        <v>-32.0</v>
      </c>
      <c r="M62" s="1">
        <v>0.0</v>
      </c>
    </row>
    <row r="63">
      <c r="A63" s="1" t="s">
        <v>41</v>
      </c>
      <c r="B63" s="1" t="s">
        <v>42</v>
      </c>
      <c r="C63" s="1">
        <v>193.66</v>
      </c>
      <c r="D63" s="1">
        <v>195.65</v>
      </c>
      <c r="E63" s="1">
        <v>1.99</v>
      </c>
      <c r="F63" s="1">
        <v>0.0</v>
      </c>
      <c r="G63" s="1">
        <v>1.99</v>
      </c>
      <c r="H63" s="1">
        <v>32.0</v>
      </c>
      <c r="I63" s="1">
        <v>16.08</v>
      </c>
      <c r="J63" s="1">
        <v>16.08</v>
      </c>
      <c r="K63" s="1" t="s">
        <v>43</v>
      </c>
      <c r="L63" s="1">
        <v>-32.0</v>
      </c>
      <c r="M63" s="1">
        <v>0.0</v>
      </c>
    </row>
    <row r="64">
      <c r="A64" s="1" t="s">
        <v>41</v>
      </c>
      <c r="B64" s="1" t="s">
        <v>42</v>
      </c>
      <c r="C64" s="1">
        <v>195.88</v>
      </c>
      <c r="D64" s="1">
        <v>198.9</v>
      </c>
      <c r="E64" s="1">
        <v>3.01</v>
      </c>
      <c r="F64" s="1">
        <v>0.0</v>
      </c>
      <c r="G64" s="1">
        <v>3.01</v>
      </c>
      <c r="H64" s="1">
        <v>32.0</v>
      </c>
      <c r="I64" s="1">
        <v>10.62</v>
      </c>
      <c r="J64" s="1">
        <v>10.62</v>
      </c>
      <c r="K64" s="1" t="s">
        <v>43</v>
      </c>
      <c r="L64" s="1">
        <v>-32.0</v>
      </c>
      <c r="M64" s="1">
        <v>0.0</v>
      </c>
    </row>
    <row r="65">
      <c r="A65" s="1" t="s">
        <v>41</v>
      </c>
      <c r="B65" s="1" t="s">
        <v>42</v>
      </c>
      <c r="C65" s="1">
        <v>199.13</v>
      </c>
      <c r="D65" s="1">
        <v>201.02</v>
      </c>
      <c r="E65" s="1">
        <v>1.88</v>
      </c>
      <c r="F65" s="1">
        <v>0.0</v>
      </c>
      <c r="G65" s="1">
        <v>1.88</v>
      </c>
      <c r="H65" s="1">
        <v>32.0</v>
      </c>
      <c r="I65" s="1">
        <v>16.98</v>
      </c>
      <c r="J65" s="1">
        <v>16.98</v>
      </c>
      <c r="K65" s="1" t="s">
        <v>43</v>
      </c>
      <c r="L65" s="1">
        <v>-32.0</v>
      </c>
      <c r="M65" s="1">
        <v>0.0</v>
      </c>
    </row>
    <row r="66">
      <c r="A66" s="1" t="s">
        <v>41</v>
      </c>
      <c r="B66" s="1" t="s">
        <v>42</v>
      </c>
      <c r="C66" s="1">
        <v>201.59</v>
      </c>
      <c r="D66" s="1">
        <v>203.02</v>
      </c>
      <c r="E66" s="1">
        <v>1.43</v>
      </c>
      <c r="F66" s="1">
        <v>0.0</v>
      </c>
      <c r="G66" s="1">
        <v>1.43</v>
      </c>
      <c r="H66" s="1">
        <v>32.0</v>
      </c>
      <c r="I66" s="1">
        <v>22.37</v>
      </c>
      <c r="J66" s="1">
        <v>22.37</v>
      </c>
      <c r="K66" s="1" t="s">
        <v>43</v>
      </c>
      <c r="L66" s="1">
        <v>-32.0</v>
      </c>
      <c r="M66" s="1">
        <v>0.0</v>
      </c>
    </row>
    <row r="67">
      <c r="A67" s="1" t="s">
        <v>41</v>
      </c>
      <c r="B67" s="1" t="s">
        <v>42</v>
      </c>
      <c r="C67" s="1">
        <v>203.14</v>
      </c>
      <c r="D67" s="1">
        <v>205.44</v>
      </c>
      <c r="E67" s="1">
        <v>2.3</v>
      </c>
      <c r="F67" s="1">
        <v>0.0</v>
      </c>
      <c r="G67" s="1">
        <v>2.3</v>
      </c>
      <c r="H67" s="1">
        <v>32.0</v>
      </c>
      <c r="I67" s="1">
        <v>13.9</v>
      </c>
      <c r="J67" s="1">
        <v>13.9</v>
      </c>
      <c r="K67" s="1" t="s">
        <v>43</v>
      </c>
      <c r="L67" s="1">
        <v>-32.0</v>
      </c>
      <c r="M67" s="1">
        <v>0.0</v>
      </c>
    </row>
    <row r="68">
      <c r="A68" s="1" t="s">
        <v>41</v>
      </c>
      <c r="B68" s="1" t="s">
        <v>42</v>
      </c>
      <c r="C68" s="1">
        <v>205.54</v>
      </c>
      <c r="D68" s="1">
        <v>207.24</v>
      </c>
      <c r="E68" s="1">
        <v>1.7</v>
      </c>
      <c r="F68" s="1">
        <v>0.0</v>
      </c>
      <c r="G68" s="1">
        <v>1.7</v>
      </c>
      <c r="H68" s="1">
        <v>32.0</v>
      </c>
      <c r="I68" s="1">
        <v>18.8</v>
      </c>
      <c r="J68" s="1">
        <v>18.8</v>
      </c>
      <c r="K68" s="1" t="s">
        <v>43</v>
      </c>
      <c r="L68" s="1">
        <v>-32.0</v>
      </c>
      <c r="M68" s="1">
        <v>0.0</v>
      </c>
    </row>
    <row r="69">
      <c r="A69" s="1" t="s">
        <v>41</v>
      </c>
      <c r="B69" s="1" t="s">
        <v>42</v>
      </c>
      <c r="C69" s="1">
        <v>207.25</v>
      </c>
      <c r="D69" s="1">
        <v>209.14</v>
      </c>
      <c r="E69" s="1">
        <v>1.89</v>
      </c>
      <c r="F69" s="1">
        <v>0.0</v>
      </c>
      <c r="G69" s="1">
        <v>1.89</v>
      </c>
      <c r="H69" s="1">
        <v>32.0</v>
      </c>
      <c r="I69" s="1">
        <v>16.97</v>
      </c>
      <c r="J69" s="1">
        <v>16.97</v>
      </c>
      <c r="K69" s="1" t="s">
        <v>43</v>
      </c>
      <c r="L69" s="1">
        <v>-32.0</v>
      </c>
      <c r="M69" s="1">
        <v>0.0</v>
      </c>
    </row>
    <row r="70">
      <c r="A70" s="1" t="s">
        <v>41</v>
      </c>
      <c r="B70" s="1" t="s">
        <v>42</v>
      </c>
      <c r="C70" s="1">
        <v>209.23</v>
      </c>
      <c r="D70" s="1">
        <v>211.3</v>
      </c>
      <c r="E70" s="1">
        <v>2.06</v>
      </c>
      <c r="F70" s="1">
        <v>0.0</v>
      </c>
      <c r="G70" s="1">
        <v>2.06</v>
      </c>
      <c r="H70" s="1">
        <v>32.0</v>
      </c>
      <c r="I70" s="1">
        <v>15.5</v>
      </c>
      <c r="J70" s="1">
        <v>15.5</v>
      </c>
      <c r="K70" s="1" t="s">
        <v>43</v>
      </c>
      <c r="L70" s="1">
        <v>-32.0</v>
      </c>
      <c r="M70" s="1">
        <v>0.0</v>
      </c>
    </row>
    <row r="71">
      <c r="A71" s="1" t="s">
        <v>41</v>
      </c>
      <c r="B71" s="1" t="s">
        <v>42</v>
      </c>
      <c r="C71" s="1">
        <v>211.5</v>
      </c>
      <c r="D71" s="1">
        <v>212.91</v>
      </c>
      <c r="E71" s="1">
        <v>1.41</v>
      </c>
      <c r="F71" s="1">
        <v>0.0</v>
      </c>
      <c r="G71" s="1">
        <v>1.41</v>
      </c>
      <c r="H71" s="1">
        <v>32.0</v>
      </c>
      <c r="I71" s="1">
        <v>22.63</v>
      </c>
      <c r="J71" s="1">
        <v>22.63</v>
      </c>
      <c r="K71" s="1" t="s">
        <v>43</v>
      </c>
      <c r="L71" s="1">
        <v>-32.0</v>
      </c>
      <c r="M71" s="1">
        <v>0.0</v>
      </c>
    </row>
    <row r="72">
      <c r="A72" s="1" t="s">
        <v>41</v>
      </c>
      <c r="B72" s="1" t="s">
        <v>42</v>
      </c>
      <c r="C72" s="1">
        <v>212.94</v>
      </c>
      <c r="D72" s="1">
        <v>216.22</v>
      </c>
      <c r="E72" s="1">
        <v>3.28</v>
      </c>
      <c r="F72" s="1">
        <v>0.0</v>
      </c>
      <c r="G72" s="1">
        <v>3.28</v>
      </c>
      <c r="H72" s="1">
        <v>168.0</v>
      </c>
      <c r="I72" s="1">
        <v>51.22</v>
      </c>
      <c r="J72" s="1">
        <v>51.24</v>
      </c>
      <c r="K72" s="1" t="s">
        <v>44</v>
      </c>
      <c r="L72" s="1">
        <v>84.0</v>
      </c>
      <c r="M72" s="1">
        <v>84.0</v>
      </c>
    </row>
    <row r="73">
      <c r="A73" s="1" t="s">
        <v>41</v>
      </c>
      <c r="B73" s="1" t="s">
        <v>42</v>
      </c>
      <c r="C73" s="1">
        <v>216.52</v>
      </c>
      <c r="D73" s="1">
        <v>218.93</v>
      </c>
      <c r="E73" s="1">
        <v>2.42</v>
      </c>
      <c r="F73" s="1">
        <v>0.0</v>
      </c>
      <c r="G73" s="1">
        <v>2.42</v>
      </c>
      <c r="H73" s="1">
        <v>168.0</v>
      </c>
      <c r="I73" s="1">
        <v>69.49</v>
      </c>
      <c r="J73" s="1">
        <v>69.52</v>
      </c>
      <c r="K73" s="1" t="s">
        <v>44</v>
      </c>
      <c r="L73" s="1">
        <v>84.0</v>
      </c>
      <c r="M73" s="1">
        <v>84.0</v>
      </c>
    </row>
    <row r="74">
      <c r="A74" s="1" t="s">
        <v>41</v>
      </c>
      <c r="B74" s="1" t="s">
        <v>42</v>
      </c>
      <c r="C74" s="1">
        <v>219.14</v>
      </c>
      <c r="D74" s="1">
        <v>221.64</v>
      </c>
      <c r="E74" s="1">
        <v>2.51</v>
      </c>
      <c r="F74" s="1">
        <v>0.0</v>
      </c>
      <c r="G74" s="1">
        <v>2.5</v>
      </c>
      <c r="H74" s="1">
        <v>168.0</v>
      </c>
      <c r="I74" s="1">
        <v>67.04</v>
      </c>
      <c r="J74" s="1">
        <v>67.07</v>
      </c>
      <c r="K74" s="1" t="s">
        <v>44</v>
      </c>
      <c r="L74" s="1">
        <v>84.0</v>
      </c>
      <c r="M74" s="1">
        <v>84.0</v>
      </c>
    </row>
    <row r="75">
      <c r="A75" s="1" t="s">
        <v>41</v>
      </c>
      <c r="B75" s="1" t="s">
        <v>42</v>
      </c>
      <c r="C75" s="1">
        <v>221.77</v>
      </c>
      <c r="D75" s="1">
        <v>225.87</v>
      </c>
      <c r="E75" s="1">
        <v>4.1</v>
      </c>
      <c r="F75" s="1">
        <v>0.0</v>
      </c>
      <c r="G75" s="1">
        <v>4.09</v>
      </c>
      <c r="H75" s="1">
        <v>168.0</v>
      </c>
      <c r="I75" s="1">
        <v>41.02</v>
      </c>
      <c r="J75" s="1">
        <v>41.04</v>
      </c>
      <c r="K75" s="1" t="s">
        <v>57</v>
      </c>
      <c r="L75" s="1">
        <v>68.0</v>
      </c>
      <c r="M75" s="1">
        <v>100.0</v>
      </c>
    </row>
    <row r="76">
      <c r="A76" s="1" t="s">
        <v>41</v>
      </c>
      <c r="B76" s="1" t="s">
        <v>42</v>
      </c>
      <c r="C76" s="1">
        <v>226.12</v>
      </c>
      <c r="D76" s="1">
        <v>230.23</v>
      </c>
      <c r="E76" s="1">
        <v>4.11</v>
      </c>
      <c r="F76" s="1">
        <v>0.0</v>
      </c>
      <c r="G76" s="1">
        <v>4.1</v>
      </c>
      <c r="H76" s="1">
        <v>168.0</v>
      </c>
      <c r="I76" s="1">
        <v>40.91</v>
      </c>
      <c r="J76" s="1">
        <v>40.93</v>
      </c>
      <c r="K76" s="1" t="s">
        <v>59</v>
      </c>
      <c r="L76" s="1">
        <v>0.0</v>
      </c>
      <c r="M76" s="1">
        <v>168.0</v>
      </c>
    </row>
    <row r="77">
      <c r="A77" s="1" t="s">
        <v>41</v>
      </c>
      <c r="B77" s="1" t="s">
        <v>42</v>
      </c>
      <c r="C77" s="1">
        <v>230.43</v>
      </c>
      <c r="D77" s="1">
        <v>235.52</v>
      </c>
      <c r="E77" s="1">
        <v>5.09</v>
      </c>
      <c r="F77" s="1">
        <v>0.0</v>
      </c>
      <c r="G77" s="1">
        <v>5.09</v>
      </c>
      <c r="H77" s="1">
        <v>168.0</v>
      </c>
      <c r="I77" s="1">
        <v>32.98</v>
      </c>
      <c r="J77" s="1">
        <v>33.0</v>
      </c>
      <c r="K77" s="1" t="s">
        <v>59</v>
      </c>
      <c r="L77" s="1">
        <v>0.0</v>
      </c>
      <c r="M77" s="1">
        <v>168.0</v>
      </c>
    </row>
    <row r="78">
      <c r="A78" s="1" t="s">
        <v>41</v>
      </c>
      <c r="B78" s="1" t="s">
        <v>42</v>
      </c>
      <c r="C78" s="1">
        <v>235.61</v>
      </c>
      <c r="D78" s="1">
        <v>240.62</v>
      </c>
      <c r="E78" s="1">
        <v>5.01</v>
      </c>
      <c r="F78" s="1">
        <v>0.0</v>
      </c>
      <c r="G78" s="1">
        <v>5.01</v>
      </c>
      <c r="H78" s="1">
        <v>168.0</v>
      </c>
      <c r="I78" s="1">
        <v>33.52</v>
      </c>
      <c r="J78" s="1">
        <v>33.54</v>
      </c>
      <c r="K78" s="1" t="s">
        <v>59</v>
      </c>
      <c r="L78" s="1">
        <v>0.0</v>
      </c>
      <c r="M78" s="1">
        <v>168.0</v>
      </c>
    </row>
    <row r="79">
      <c r="A79" s="1" t="s">
        <v>41</v>
      </c>
      <c r="B79" s="1" t="s">
        <v>42</v>
      </c>
      <c r="C79" s="1">
        <v>240.96</v>
      </c>
      <c r="D79" s="1">
        <v>244.9</v>
      </c>
      <c r="E79" s="1">
        <v>3.94</v>
      </c>
      <c r="F79" s="1">
        <v>0.0</v>
      </c>
      <c r="G79" s="1">
        <v>3.94</v>
      </c>
      <c r="H79" s="1">
        <v>168.0</v>
      </c>
      <c r="I79" s="1">
        <v>42.62</v>
      </c>
      <c r="J79" s="1">
        <v>42.65</v>
      </c>
      <c r="K79" s="1" t="s">
        <v>59</v>
      </c>
      <c r="L79" s="1">
        <v>0.0</v>
      </c>
      <c r="M79" s="1">
        <v>168.0</v>
      </c>
    </row>
    <row r="80">
      <c r="A80" s="1" t="s">
        <v>41</v>
      </c>
      <c r="B80" s="1" t="s">
        <v>42</v>
      </c>
      <c r="C80" s="1">
        <v>245.05</v>
      </c>
      <c r="D80" s="1">
        <v>249.25</v>
      </c>
      <c r="E80" s="1">
        <v>4.2</v>
      </c>
      <c r="F80" s="1">
        <v>0.0</v>
      </c>
      <c r="G80" s="1">
        <v>4.2</v>
      </c>
      <c r="H80" s="1">
        <v>168.0</v>
      </c>
      <c r="I80" s="1">
        <v>39.98</v>
      </c>
      <c r="J80" s="1">
        <v>40.01</v>
      </c>
      <c r="K80" s="1" t="s">
        <v>59</v>
      </c>
      <c r="L80" s="1">
        <v>0.0</v>
      </c>
      <c r="M80" s="1">
        <v>168.0</v>
      </c>
    </row>
    <row r="81">
      <c r="A81" s="1" t="s">
        <v>41</v>
      </c>
      <c r="B81" s="1" t="s">
        <v>42</v>
      </c>
      <c r="C81" s="1">
        <v>249.57</v>
      </c>
      <c r="D81" s="1">
        <v>254.93</v>
      </c>
      <c r="E81" s="1">
        <v>5.37</v>
      </c>
      <c r="F81" s="1">
        <v>0.0</v>
      </c>
      <c r="G81" s="1">
        <v>5.36</v>
      </c>
      <c r="H81" s="1">
        <v>168.0</v>
      </c>
      <c r="I81" s="1">
        <v>31.31</v>
      </c>
      <c r="J81" s="1">
        <v>31.33</v>
      </c>
      <c r="K81" s="1" t="s">
        <v>59</v>
      </c>
      <c r="L81" s="1">
        <v>0.0</v>
      </c>
      <c r="M81" s="1">
        <v>168.0</v>
      </c>
    </row>
    <row r="82">
      <c r="A82" s="1" t="s">
        <v>41</v>
      </c>
      <c r="B82" s="1" t="s">
        <v>42</v>
      </c>
      <c r="C82" s="1">
        <v>255.23</v>
      </c>
      <c r="D82" s="1">
        <v>257.43</v>
      </c>
      <c r="E82" s="1">
        <v>2.2</v>
      </c>
      <c r="F82" s="1">
        <v>0.0</v>
      </c>
      <c r="G82" s="1">
        <v>2.2</v>
      </c>
      <c r="H82" s="1">
        <v>32.0</v>
      </c>
      <c r="I82" s="1">
        <v>14.57</v>
      </c>
      <c r="J82" s="1">
        <v>14.57</v>
      </c>
      <c r="K82" s="1" t="s">
        <v>43</v>
      </c>
      <c r="L82" s="1">
        <v>-32.0</v>
      </c>
      <c r="M82" s="1">
        <v>0.0</v>
      </c>
    </row>
    <row r="83">
      <c r="A83" s="1" t="s">
        <v>41</v>
      </c>
      <c r="B83" s="1" t="s">
        <v>42</v>
      </c>
      <c r="C83" s="1">
        <v>257.83</v>
      </c>
      <c r="D83" s="1">
        <v>258.37</v>
      </c>
      <c r="E83" s="1">
        <v>0.54</v>
      </c>
      <c r="F83" s="1">
        <v>0.0</v>
      </c>
      <c r="G83" s="1">
        <v>0.54</v>
      </c>
      <c r="H83" s="1">
        <v>32.0</v>
      </c>
      <c r="I83" s="1">
        <v>59.27</v>
      </c>
      <c r="J83" s="1">
        <v>59.27</v>
      </c>
      <c r="K83" s="1" t="s">
        <v>43</v>
      </c>
      <c r="L83" s="1">
        <v>-32.0</v>
      </c>
      <c r="M83" s="1">
        <v>0.0</v>
      </c>
    </row>
    <row r="84">
      <c r="A84" s="1" t="s">
        <v>41</v>
      </c>
      <c r="B84" s="1" t="s">
        <v>42</v>
      </c>
      <c r="C84" s="1">
        <v>258.52</v>
      </c>
      <c r="D84" s="1">
        <v>259.58</v>
      </c>
      <c r="E84" s="1">
        <v>1.06</v>
      </c>
      <c r="F84" s="1">
        <v>0.0</v>
      </c>
      <c r="G84" s="1">
        <v>1.06</v>
      </c>
      <c r="H84" s="1">
        <v>32.0</v>
      </c>
      <c r="I84" s="1">
        <v>30.14</v>
      </c>
      <c r="J84" s="1">
        <v>30.14</v>
      </c>
      <c r="K84" s="1" t="s">
        <v>43</v>
      </c>
      <c r="L84" s="1">
        <v>-32.0</v>
      </c>
      <c r="M84" s="1">
        <v>0.0</v>
      </c>
    </row>
    <row r="85">
      <c r="A85" s="1" t="s">
        <v>41</v>
      </c>
      <c r="B85" s="1" t="s">
        <v>42</v>
      </c>
      <c r="C85" s="1">
        <v>259.61</v>
      </c>
      <c r="D85" s="1">
        <v>261.13</v>
      </c>
      <c r="E85" s="1">
        <v>1.52</v>
      </c>
      <c r="F85" s="1">
        <v>0.0</v>
      </c>
      <c r="G85" s="1">
        <v>1.52</v>
      </c>
      <c r="H85" s="1">
        <v>32.0</v>
      </c>
      <c r="I85" s="1">
        <v>21.07</v>
      </c>
      <c r="J85" s="1">
        <v>21.07</v>
      </c>
      <c r="K85" s="1" t="s">
        <v>43</v>
      </c>
      <c r="L85" s="1">
        <v>-32.0</v>
      </c>
      <c r="M85" s="1">
        <v>0.0</v>
      </c>
    </row>
    <row r="86">
      <c r="A86" s="1" t="s">
        <v>41</v>
      </c>
      <c r="B86" s="1" t="s">
        <v>42</v>
      </c>
      <c r="C86" s="1">
        <v>261.17</v>
      </c>
      <c r="D86" s="1">
        <v>262.93</v>
      </c>
      <c r="E86" s="1">
        <v>1.76</v>
      </c>
      <c r="F86" s="1">
        <v>0.0</v>
      </c>
      <c r="G86" s="1">
        <v>1.76</v>
      </c>
      <c r="H86" s="1">
        <v>32.0</v>
      </c>
      <c r="I86" s="1">
        <v>18.18</v>
      </c>
      <c r="J86" s="1">
        <v>18.18</v>
      </c>
      <c r="K86" s="1" t="s">
        <v>43</v>
      </c>
      <c r="L86" s="1">
        <v>-32.0</v>
      </c>
      <c r="M86" s="1">
        <v>0.0</v>
      </c>
    </row>
    <row r="87">
      <c r="A87" s="1" t="s">
        <v>41</v>
      </c>
      <c r="B87" s="1" t="s">
        <v>42</v>
      </c>
      <c r="C87" s="1">
        <v>263.0</v>
      </c>
      <c r="D87" s="1">
        <v>265.66</v>
      </c>
      <c r="E87" s="1">
        <v>2.66</v>
      </c>
      <c r="F87" s="1">
        <v>0.0</v>
      </c>
      <c r="G87" s="1">
        <v>2.66</v>
      </c>
      <c r="H87" s="1">
        <v>32.0</v>
      </c>
      <c r="I87" s="1">
        <v>12.03</v>
      </c>
      <c r="J87" s="1">
        <v>12.03</v>
      </c>
      <c r="K87" s="1" t="s">
        <v>43</v>
      </c>
      <c r="L87" s="1">
        <v>-32.0</v>
      </c>
      <c r="M87" s="1">
        <v>0.0</v>
      </c>
    </row>
    <row r="88">
      <c r="A88" s="1" t="s">
        <v>41</v>
      </c>
      <c r="B88" s="1" t="s">
        <v>42</v>
      </c>
      <c r="C88" s="1">
        <v>265.72</v>
      </c>
      <c r="D88" s="1">
        <v>268.26</v>
      </c>
      <c r="E88" s="1">
        <v>2.54</v>
      </c>
      <c r="F88" s="1">
        <v>0.0</v>
      </c>
      <c r="G88" s="1">
        <v>2.54</v>
      </c>
      <c r="H88" s="1">
        <v>32.0</v>
      </c>
      <c r="I88" s="1">
        <v>12.6</v>
      </c>
      <c r="J88" s="1">
        <v>12.6</v>
      </c>
      <c r="K88" s="1" t="s">
        <v>43</v>
      </c>
      <c r="L88" s="1">
        <v>-32.0</v>
      </c>
      <c r="M88" s="1">
        <v>0.0</v>
      </c>
    </row>
    <row r="89">
      <c r="A89" s="1" t="s">
        <v>41</v>
      </c>
      <c r="B89" s="1" t="s">
        <v>42</v>
      </c>
      <c r="C89" s="1">
        <v>268.34</v>
      </c>
      <c r="D89" s="1">
        <v>271.06</v>
      </c>
      <c r="E89" s="1">
        <v>2.72</v>
      </c>
      <c r="F89" s="1">
        <v>0.0</v>
      </c>
      <c r="G89" s="1">
        <v>2.72</v>
      </c>
      <c r="H89" s="1">
        <v>32.0</v>
      </c>
      <c r="I89" s="1">
        <v>11.75</v>
      </c>
      <c r="J89" s="1">
        <v>11.75</v>
      </c>
      <c r="K89" s="1" t="s">
        <v>43</v>
      </c>
      <c r="L89" s="1">
        <v>-32.0</v>
      </c>
      <c r="M89" s="1">
        <v>0.0</v>
      </c>
    </row>
    <row r="90">
      <c r="A90" s="1" t="s">
        <v>41</v>
      </c>
      <c r="B90" s="1" t="s">
        <v>42</v>
      </c>
      <c r="C90" s="1">
        <v>271.19</v>
      </c>
      <c r="D90" s="1">
        <v>273.06</v>
      </c>
      <c r="E90" s="1">
        <v>1.87</v>
      </c>
      <c r="F90" s="1">
        <v>0.0</v>
      </c>
      <c r="G90" s="1">
        <v>1.87</v>
      </c>
      <c r="H90" s="1">
        <v>32.0</v>
      </c>
      <c r="I90" s="1">
        <v>17.13</v>
      </c>
      <c r="J90" s="1">
        <v>17.13</v>
      </c>
      <c r="K90" s="1" t="s">
        <v>43</v>
      </c>
      <c r="L90" s="1">
        <v>-32.0</v>
      </c>
      <c r="M90" s="1">
        <v>0.0</v>
      </c>
    </row>
    <row r="91">
      <c r="A91" s="1" t="s">
        <v>41</v>
      </c>
      <c r="B91" s="1" t="s">
        <v>42</v>
      </c>
      <c r="C91" s="1">
        <v>273.1</v>
      </c>
      <c r="D91" s="1">
        <v>274.7</v>
      </c>
      <c r="E91" s="1">
        <v>1.6</v>
      </c>
      <c r="F91" s="1">
        <v>0.0</v>
      </c>
      <c r="G91" s="1">
        <v>1.6</v>
      </c>
      <c r="H91" s="1">
        <v>32.0</v>
      </c>
      <c r="I91" s="1">
        <v>20.01</v>
      </c>
      <c r="J91" s="1">
        <v>20.01</v>
      </c>
      <c r="K91" s="1" t="s">
        <v>43</v>
      </c>
      <c r="L91" s="1">
        <v>-32.0</v>
      </c>
      <c r="M91" s="1">
        <v>0.0</v>
      </c>
    </row>
    <row r="92">
      <c r="A92" s="1" t="s">
        <v>41</v>
      </c>
      <c r="B92" s="1" t="s">
        <v>42</v>
      </c>
      <c r="C92" s="1">
        <v>274.79</v>
      </c>
      <c r="D92" s="1">
        <v>277.97</v>
      </c>
      <c r="E92" s="1">
        <v>3.18</v>
      </c>
      <c r="F92" s="1">
        <v>0.0</v>
      </c>
      <c r="G92" s="1">
        <v>3.18</v>
      </c>
      <c r="H92" s="1">
        <v>168.0</v>
      </c>
      <c r="I92" s="1">
        <v>52.77</v>
      </c>
      <c r="J92" s="1">
        <v>52.79</v>
      </c>
      <c r="K92" s="1" t="s">
        <v>44</v>
      </c>
      <c r="L92" s="1">
        <v>84.0</v>
      </c>
      <c r="M92" s="1">
        <v>84.0</v>
      </c>
    </row>
    <row r="93">
      <c r="A93" s="1" t="s">
        <v>41</v>
      </c>
      <c r="B93" s="1" t="s">
        <v>42</v>
      </c>
      <c r="C93" s="1">
        <v>278.48</v>
      </c>
      <c r="D93" s="1">
        <v>282.39</v>
      </c>
      <c r="E93" s="1">
        <v>3.91</v>
      </c>
      <c r="F93" s="1">
        <v>0.0</v>
      </c>
      <c r="G93" s="1">
        <v>3.91</v>
      </c>
      <c r="H93" s="1">
        <v>168.0</v>
      </c>
      <c r="I93" s="1">
        <v>42.94</v>
      </c>
      <c r="J93" s="1">
        <v>42.96</v>
      </c>
      <c r="K93" s="1" t="s">
        <v>44</v>
      </c>
      <c r="L93" s="1">
        <v>84.0</v>
      </c>
      <c r="M93" s="1">
        <v>84.0</v>
      </c>
    </row>
    <row r="94">
      <c r="A94" s="1" t="s">
        <v>41</v>
      </c>
      <c r="B94" s="1" t="s">
        <v>42</v>
      </c>
      <c r="C94" s="1">
        <v>282.78</v>
      </c>
      <c r="D94" s="1">
        <v>284.93</v>
      </c>
      <c r="E94" s="1">
        <v>2.15</v>
      </c>
      <c r="F94" s="1">
        <v>0.0</v>
      </c>
      <c r="G94" s="1">
        <v>2.15</v>
      </c>
      <c r="H94" s="1">
        <v>168.0</v>
      </c>
      <c r="I94" s="1">
        <v>78.02</v>
      </c>
      <c r="J94" s="1">
        <v>78.07</v>
      </c>
      <c r="K94" s="1" t="s">
        <v>44</v>
      </c>
      <c r="L94" s="1">
        <v>84.0</v>
      </c>
      <c r="M94" s="1">
        <v>84.0</v>
      </c>
    </row>
    <row r="95">
      <c r="A95" s="1" t="s">
        <v>41</v>
      </c>
      <c r="B95" s="1" t="s">
        <v>42</v>
      </c>
      <c r="C95" s="1">
        <v>285.21</v>
      </c>
      <c r="D95" s="1">
        <v>288.13</v>
      </c>
      <c r="E95" s="1">
        <v>2.92</v>
      </c>
      <c r="F95" s="1">
        <v>0.0</v>
      </c>
      <c r="G95" s="1">
        <v>2.92</v>
      </c>
      <c r="H95" s="1">
        <v>168.0</v>
      </c>
      <c r="I95" s="1">
        <v>57.53</v>
      </c>
      <c r="J95" s="1">
        <v>57.56</v>
      </c>
      <c r="K95" s="1" t="s">
        <v>57</v>
      </c>
      <c r="L95" s="1">
        <v>68.0</v>
      </c>
      <c r="M95" s="1">
        <v>100.0</v>
      </c>
    </row>
    <row r="96">
      <c r="A96" s="1" t="s">
        <v>41</v>
      </c>
      <c r="B96" s="1" t="s">
        <v>42</v>
      </c>
      <c r="C96" s="1">
        <v>288.3</v>
      </c>
      <c r="D96" s="1">
        <v>293.72</v>
      </c>
      <c r="E96" s="1">
        <v>5.42</v>
      </c>
      <c r="F96" s="1">
        <v>0.0</v>
      </c>
      <c r="G96" s="1">
        <v>5.41</v>
      </c>
      <c r="H96" s="1">
        <v>168.0</v>
      </c>
      <c r="I96" s="1">
        <v>31.02</v>
      </c>
      <c r="J96" s="1">
        <v>31.04</v>
      </c>
      <c r="K96" s="1" t="s">
        <v>59</v>
      </c>
      <c r="L96" s="1">
        <v>0.0</v>
      </c>
      <c r="M96" s="1">
        <v>168.0</v>
      </c>
    </row>
    <row r="97">
      <c r="A97" s="1" t="s">
        <v>41</v>
      </c>
      <c r="B97" s="1" t="s">
        <v>42</v>
      </c>
      <c r="C97" s="1">
        <v>293.99</v>
      </c>
      <c r="D97" s="1">
        <v>299.38</v>
      </c>
      <c r="E97" s="1">
        <v>5.39</v>
      </c>
      <c r="F97" s="1">
        <v>0.0</v>
      </c>
      <c r="G97" s="1">
        <v>5.38</v>
      </c>
      <c r="H97" s="1">
        <v>168.0</v>
      </c>
      <c r="I97" s="1">
        <v>31.2</v>
      </c>
      <c r="J97" s="1">
        <v>31.21</v>
      </c>
      <c r="K97" s="1" t="s">
        <v>59</v>
      </c>
      <c r="L97" s="1">
        <v>0.0</v>
      </c>
      <c r="M97" s="1">
        <v>168.0</v>
      </c>
    </row>
    <row r="98">
      <c r="A98" s="1" t="s">
        <v>41</v>
      </c>
      <c r="B98" s="1" t="s">
        <v>42</v>
      </c>
      <c r="C98" s="1">
        <v>299.55</v>
      </c>
      <c r="D98" s="1">
        <v>304.1</v>
      </c>
      <c r="E98" s="1">
        <v>4.55</v>
      </c>
      <c r="F98" s="1">
        <v>0.0</v>
      </c>
      <c r="G98" s="1">
        <v>4.55</v>
      </c>
      <c r="H98" s="1">
        <v>168.0</v>
      </c>
      <c r="I98" s="1">
        <v>36.91</v>
      </c>
      <c r="J98" s="1">
        <v>36.93</v>
      </c>
      <c r="K98" s="1" t="s">
        <v>59</v>
      </c>
      <c r="L98" s="1">
        <v>0.0</v>
      </c>
      <c r="M98" s="1">
        <v>168.0</v>
      </c>
    </row>
    <row r="99">
      <c r="A99" s="1" t="s">
        <v>41</v>
      </c>
      <c r="B99" s="1" t="s">
        <v>42</v>
      </c>
      <c r="C99" s="1">
        <v>304.32</v>
      </c>
      <c r="D99" s="1">
        <v>309.23</v>
      </c>
      <c r="E99" s="1">
        <v>4.91</v>
      </c>
      <c r="F99" s="1">
        <v>0.0</v>
      </c>
      <c r="G99" s="1">
        <v>4.91</v>
      </c>
      <c r="H99" s="1">
        <v>168.0</v>
      </c>
      <c r="I99" s="1">
        <v>34.19</v>
      </c>
      <c r="J99" s="1">
        <v>34.21</v>
      </c>
      <c r="K99" s="1" t="s">
        <v>59</v>
      </c>
      <c r="L99" s="1">
        <v>0.0</v>
      </c>
      <c r="M99" s="1">
        <v>168.0</v>
      </c>
    </row>
    <row r="100">
      <c r="A100" s="1" t="s">
        <v>41</v>
      </c>
      <c r="B100" s="1" t="s">
        <v>42</v>
      </c>
      <c r="C100" s="1">
        <v>309.39</v>
      </c>
      <c r="D100" s="1">
        <v>315.45</v>
      </c>
      <c r="E100" s="1">
        <v>6.07</v>
      </c>
      <c r="F100" s="1">
        <v>0.0</v>
      </c>
      <c r="G100" s="1">
        <v>6.07</v>
      </c>
      <c r="H100" s="1">
        <v>168.0</v>
      </c>
      <c r="I100" s="1">
        <v>27.68</v>
      </c>
      <c r="J100" s="1">
        <v>27.7</v>
      </c>
      <c r="K100" s="1" t="s">
        <v>59</v>
      </c>
      <c r="L100" s="1">
        <v>0.0</v>
      </c>
      <c r="M100" s="1">
        <v>168.0</v>
      </c>
    </row>
    <row r="101">
      <c r="A101" s="1" t="s">
        <v>41</v>
      </c>
      <c r="B101" s="1" t="s">
        <v>42</v>
      </c>
      <c r="C101" s="1">
        <v>315.69</v>
      </c>
      <c r="D101" s="1">
        <v>321.25</v>
      </c>
      <c r="E101" s="1">
        <v>5.57</v>
      </c>
      <c r="F101" s="1">
        <v>0.0</v>
      </c>
      <c r="G101" s="1">
        <v>5.56</v>
      </c>
      <c r="H101" s="1">
        <v>168.0</v>
      </c>
      <c r="I101" s="1">
        <v>30.19</v>
      </c>
      <c r="J101" s="1">
        <v>30.2</v>
      </c>
      <c r="K101" s="1" t="s">
        <v>59</v>
      </c>
      <c r="L101" s="1">
        <v>0.0</v>
      </c>
      <c r="M101" s="1">
        <v>168.0</v>
      </c>
    </row>
    <row r="102">
      <c r="A102" s="1" t="s">
        <v>41</v>
      </c>
      <c r="B102" s="1" t="s">
        <v>42</v>
      </c>
      <c r="C102" s="1">
        <v>321.48</v>
      </c>
      <c r="D102" s="1">
        <v>323.35</v>
      </c>
      <c r="E102" s="1">
        <v>1.88</v>
      </c>
      <c r="F102" s="1">
        <v>0.0</v>
      </c>
      <c r="G102" s="1">
        <v>1.88</v>
      </c>
      <c r="H102" s="1">
        <v>32.0</v>
      </c>
      <c r="I102" s="1">
        <v>17.05</v>
      </c>
      <c r="J102" s="1">
        <v>17.05</v>
      </c>
      <c r="K102" s="1" t="s">
        <v>43</v>
      </c>
      <c r="L102" s="1">
        <v>-32.0</v>
      </c>
      <c r="M102" s="1">
        <v>0.0</v>
      </c>
    </row>
    <row r="103">
      <c r="A103" s="1" t="s">
        <v>41</v>
      </c>
      <c r="B103" s="1" t="s">
        <v>42</v>
      </c>
      <c r="C103" s="1">
        <v>323.5</v>
      </c>
      <c r="D103" s="1">
        <v>325.18</v>
      </c>
      <c r="E103" s="1">
        <v>1.69</v>
      </c>
      <c r="F103" s="1">
        <v>0.0</v>
      </c>
      <c r="G103" s="1">
        <v>1.69</v>
      </c>
      <c r="H103" s="1">
        <v>32.0</v>
      </c>
      <c r="I103" s="1">
        <v>18.96</v>
      </c>
      <c r="J103" s="1">
        <v>18.96</v>
      </c>
      <c r="K103" s="1" t="s">
        <v>43</v>
      </c>
      <c r="L103" s="1">
        <v>-32.0</v>
      </c>
      <c r="M103" s="1">
        <v>0.0</v>
      </c>
    </row>
    <row r="104">
      <c r="A104" s="1" t="s">
        <v>41</v>
      </c>
      <c r="B104" s="1" t="s">
        <v>42</v>
      </c>
      <c r="C104" s="1">
        <v>325.31</v>
      </c>
      <c r="D104" s="1">
        <v>326.68</v>
      </c>
      <c r="E104" s="1">
        <v>1.37</v>
      </c>
      <c r="F104" s="1">
        <v>0.0</v>
      </c>
      <c r="G104" s="1">
        <v>1.37</v>
      </c>
      <c r="H104" s="1">
        <v>32.0</v>
      </c>
      <c r="I104" s="1">
        <v>23.41</v>
      </c>
      <c r="J104" s="1">
        <v>23.41</v>
      </c>
      <c r="K104" s="1" t="s">
        <v>43</v>
      </c>
      <c r="L104" s="1">
        <v>-32.0</v>
      </c>
      <c r="M104" s="1">
        <v>0.0</v>
      </c>
    </row>
    <row r="105">
      <c r="A105" s="1" t="s">
        <v>41</v>
      </c>
      <c r="B105" s="1" t="s">
        <v>42</v>
      </c>
      <c r="C105" s="1">
        <v>326.71</v>
      </c>
      <c r="D105" s="1">
        <v>328.65</v>
      </c>
      <c r="E105" s="1">
        <v>1.94</v>
      </c>
      <c r="F105" s="1">
        <v>0.0</v>
      </c>
      <c r="G105" s="1">
        <v>1.94</v>
      </c>
      <c r="H105" s="1">
        <v>32.0</v>
      </c>
      <c r="I105" s="1">
        <v>16.48</v>
      </c>
      <c r="J105" s="1">
        <v>16.48</v>
      </c>
      <c r="K105" s="1" t="s">
        <v>43</v>
      </c>
      <c r="L105" s="1">
        <v>-32.0</v>
      </c>
      <c r="M105" s="1">
        <v>0.0</v>
      </c>
    </row>
    <row r="106">
      <c r="A106" s="1" t="s">
        <v>41</v>
      </c>
      <c r="B106" s="1" t="s">
        <v>42</v>
      </c>
      <c r="C106" s="1">
        <v>328.79</v>
      </c>
      <c r="D106" s="1">
        <v>331.31</v>
      </c>
      <c r="E106" s="1">
        <v>2.53</v>
      </c>
      <c r="F106" s="1">
        <v>0.0</v>
      </c>
      <c r="G106" s="1">
        <v>2.53</v>
      </c>
      <c r="H106" s="1">
        <v>32.0</v>
      </c>
      <c r="I106" s="1">
        <v>12.67</v>
      </c>
      <c r="J106" s="1">
        <v>12.67</v>
      </c>
      <c r="K106" s="1" t="s">
        <v>43</v>
      </c>
      <c r="L106" s="1">
        <v>-32.0</v>
      </c>
      <c r="M106" s="1">
        <v>0.0</v>
      </c>
    </row>
    <row r="107">
      <c r="A107" s="1" t="s">
        <v>41</v>
      </c>
      <c r="B107" s="1" t="s">
        <v>42</v>
      </c>
      <c r="C107" s="1">
        <v>331.46</v>
      </c>
      <c r="D107" s="1">
        <v>333.13</v>
      </c>
      <c r="E107" s="1">
        <v>1.67</v>
      </c>
      <c r="F107" s="1">
        <v>0.0</v>
      </c>
      <c r="G107" s="1">
        <v>1.67</v>
      </c>
      <c r="H107" s="1">
        <v>32.0</v>
      </c>
      <c r="I107" s="1">
        <v>19.15</v>
      </c>
      <c r="J107" s="1">
        <v>19.15</v>
      </c>
      <c r="K107" s="1" t="s">
        <v>43</v>
      </c>
      <c r="L107" s="1">
        <v>-32.0</v>
      </c>
      <c r="M107" s="1">
        <v>0.0</v>
      </c>
    </row>
    <row r="130">
      <c r="A130" s="77" t="s">
        <v>53</v>
      </c>
      <c r="B130" s="3">
        <f>SUMIF(K2:K103, "epr",H2:H103)</f>
        <v>1664</v>
      </c>
    </row>
    <row r="131">
      <c r="A131" s="77" t="s">
        <v>54</v>
      </c>
      <c r="B131" s="3">
        <f>SUM(H2:H103)-B130</f>
        <v>8400</v>
      </c>
    </row>
    <row r="132">
      <c r="A132" s="77" t="s">
        <v>55</v>
      </c>
      <c r="B132" s="3">
        <f>SUM(M2:M103)</f>
        <v>6800</v>
      </c>
    </row>
    <row r="133">
      <c r="A133" s="77" t="s">
        <v>56</v>
      </c>
      <c r="B133" s="3">
        <f>B131/B132</f>
        <v>1.235294118</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2.05</v>
      </c>
      <c r="D2" s="1">
        <v>3.72</v>
      </c>
      <c r="E2" s="1">
        <v>1.68</v>
      </c>
      <c r="F2" s="1">
        <v>0.0</v>
      </c>
      <c r="G2" s="1">
        <v>1.68</v>
      </c>
      <c r="H2" s="1">
        <v>40.0</v>
      </c>
      <c r="I2" s="1">
        <v>23.87</v>
      </c>
      <c r="J2" s="1">
        <v>23.87</v>
      </c>
      <c r="K2" s="1" t="s">
        <v>43</v>
      </c>
      <c r="L2" s="1">
        <v>-40.0</v>
      </c>
      <c r="M2" s="1">
        <v>0.0</v>
      </c>
    </row>
    <row r="3">
      <c r="A3" s="1" t="s">
        <v>41</v>
      </c>
      <c r="B3" s="1" t="s">
        <v>42</v>
      </c>
      <c r="C3" s="1">
        <v>3.75</v>
      </c>
      <c r="D3" s="1">
        <v>6.05</v>
      </c>
      <c r="E3" s="1">
        <v>2.31</v>
      </c>
      <c r="F3" s="1">
        <v>0.0</v>
      </c>
      <c r="G3" s="1">
        <v>2.31</v>
      </c>
      <c r="H3" s="1">
        <v>40.0</v>
      </c>
      <c r="I3" s="1">
        <v>17.34</v>
      </c>
      <c r="J3" s="1">
        <v>17.34</v>
      </c>
      <c r="K3" s="1" t="s">
        <v>43</v>
      </c>
      <c r="L3" s="1">
        <v>-40.0</v>
      </c>
      <c r="M3" s="1">
        <v>0.0</v>
      </c>
    </row>
    <row r="4">
      <c r="A4" s="1" t="s">
        <v>41</v>
      </c>
      <c r="B4" s="1" t="s">
        <v>42</v>
      </c>
      <c r="C4" s="1">
        <v>6.07</v>
      </c>
      <c r="D4" s="1">
        <v>7.86</v>
      </c>
      <c r="E4" s="1">
        <v>1.79</v>
      </c>
      <c r="F4" s="1">
        <v>0.0</v>
      </c>
      <c r="G4" s="1">
        <v>1.79</v>
      </c>
      <c r="H4" s="1">
        <v>40.0</v>
      </c>
      <c r="I4" s="1">
        <v>22.39</v>
      </c>
      <c r="J4" s="1">
        <v>22.39</v>
      </c>
      <c r="K4" s="1" t="s">
        <v>43</v>
      </c>
      <c r="L4" s="1">
        <v>-40.0</v>
      </c>
      <c r="M4" s="1">
        <v>0.0</v>
      </c>
    </row>
    <row r="5">
      <c r="A5" s="1" t="s">
        <v>41</v>
      </c>
      <c r="B5" s="1" t="s">
        <v>42</v>
      </c>
      <c r="C5" s="1">
        <v>7.87</v>
      </c>
      <c r="D5" s="1">
        <v>10.22</v>
      </c>
      <c r="E5" s="1">
        <v>2.35</v>
      </c>
      <c r="F5" s="1">
        <v>0.0</v>
      </c>
      <c r="G5" s="1">
        <v>2.35</v>
      </c>
      <c r="H5" s="1">
        <v>40.0</v>
      </c>
      <c r="I5" s="1">
        <v>17.03</v>
      </c>
      <c r="J5" s="1">
        <v>17.03</v>
      </c>
      <c r="K5" s="1" t="s">
        <v>43</v>
      </c>
      <c r="L5" s="1">
        <v>-40.0</v>
      </c>
      <c r="M5" s="1">
        <v>0.0</v>
      </c>
    </row>
    <row r="6">
      <c r="A6" s="1" t="s">
        <v>41</v>
      </c>
      <c r="B6" s="1" t="s">
        <v>42</v>
      </c>
      <c r="C6" s="1">
        <v>10.24</v>
      </c>
      <c r="D6" s="1">
        <v>12.27</v>
      </c>
      <c r="E6" s="1">
        <v>2.02</v>
      </c>
      <c r="F6" s="1">
        <v>0.0</v>
      </c>
      <c r="G6" s="1">
        <v>2.02</v>
      </c>
      <c r="H6" s="1">
        <v>40.0</v>
      </c>
      <c r="I6" s="1">
        <v>19.79</v>
      </c>
      <c r="J6" s="1">
        <v>19.79</v>
      </c>
      <c r="K6" s="1" t="s">
        <v>43</v>
      </c>
      <c r="L6" s="1">
        <v>-40.0</v>
      </c>
      <c r="M6" s="1">
        <v>0.0</v>
      </c>
    </row>
    <row r="7">
      <c r="A7" s="1" t="s">
        <v>41</v>
      </c>
      <c r="B7" s="1" t="s">
        <v>42</v>
      </c>
      <c r="C7" s="1">
        <v>12.64</v>
      </c>
      <c r="D7" s="1">
        <v>15.1</v>
      </c>
      <c r="E7" s="1">
        <v>2.46</v>
      </c>
      <c r="F7" s="1">
        <v>0.0</v>
      </c>
      <c r="G7" s="1">
        <v>2.46</v>
      </c>
      <c r="H7" s="1">
        <v>40.0</v>
      </c>
      <c r="I7" s="1">
        <v>16.26</v>
      </c>
      <c r="J7" s="1">
        <v>16.26</v>
      </c>
      <c r="K7" s="1" t="s">
        <v>43</v>
      </c>
      <c r="L7" s="1">
        <v>-40.0</v>
      </c>
      <c r="M7" s="1">
        <v>0.0</v>
      </c>
    </row>
    <row r="8">
      <c r="A8" s="1" t="s">
        <v>41</v>
      </c>
      <c r="B8" s="1" t="s">
        <v>42</v>
      </c>
      <c r="C8" s="1">
        <v>15.14</v>
      </c>
      <c r="D8" s="1">
        <v>15.84</v>
      </c>
      <c r="E8" s="1">
        <v>0.7</v>
      </c>
      <c r="F8" s="1">
        <v>0.0</v>
      </c>
      <c r="G8" s="1">
        <v>0.7</v>
      </c>
      <c r="H8" s="1">
        <v>40.0</v>
      </c>
      <c r="I8" s="1">
        <v>56.91</v>
      </c>
      <c r="J8" s="1">
        <v>56.91</v>
      </c>
      <c r="K8" s="1" t="s">
        <v>43</v>
      </c>
      <c r="L8" s="1">
        <v>-40.0</v>
      </c>
      <c r="M8" s="1">
        <v>0.0</v>
      </c>
    </row>
    <row r="9">
      <c r="A9" s="1" t="s">
        <v>41</v>
      </c>
      <c r="B9" s="1" t="s">
        <v>42</v>
      </c>
      <c r="C9" s="1">
        <v>15.87</v>
      </c>
      <c r="D9" s="1">
        <v>18.25</v>
      </c>
      <c r="E9" s="1">
        <v>2.38</v>
      </c>
      <c r="F9" s="1">
        <v>0.0</v>
      </c>
      <c r="G9" s="1">
        <v>2.38</v>
      </c>
      <c r="H9" s="1">
        <v>40.0</v>
      </c>
      <c r="I9" s="1">
        <v>16.8</v>
      </c>
      <c r="J9" s="1">
        <v>16.8</v>
      </c>
      <c r="K9" s="1" t="s">
        <v>43</v>
      </c>
      <c r="L9" s="1">
        <v>-40.0</v>
      </c>
      <c r="M9" s="1">
        <v>0.0</v>
      </c>
    </row>
    <row r="10">
      <c r="A10" s="1" t="s">
        <v>41</v>
      </c>
      <c r="B10" s="1" t="s">
        <v>42</v>
      </c>
      <c r="C10" s="1">
        <v>18.82</v>
      </c>
      <c r="D10" s="1">
        <v>21.0</v>
      </c>
      <c r="E10" s="1">
        <v>2.18</v>
      </c>
      <c r="F10" s="1">
        <v>0.0</v>
      </c>
      <c r="G10" s="1">
        <v>2.18</v>
      </c>
      <c r="H10" s="1">
        <v>40.0</v>
      </c>
      <c r="I10" s="1">
        <v>18.34</v>
      </c>
      <c r="J10" s="1">
        <v>18.34</v>
      </c>
      <c r="K10" s="1" t="s">
        <v>43</v>
      </c>
      <c r="L10" s="1">
        <v>-40.0</v>
      </c>
      <c r="M10" s="1">
        <v>0.0</v>
      </c>
    </row>
    <row r="11">
      <c r="A11" s="1" t="s">
        <v>41</v>
      </c>
      <c r="B11" s="1" t="s">
        <v>42</v>
      </c>
      <c r="C11" s="1">
        <v>21.12</v>
      </c>
      <c r="D11" s="1">
        <v>23.33</v>
      </c>
      <c r="E11" s="1">
        <v>2.21</v>
      </c>
      <c r="F11" s="1">
        <v>0.0</v>
      </c>
      <c r="G11" s="1">
        <v>2.21</v>
      </c>
      <c r="H11" s="1">
        <v>40.0</v>
      </c>
      <c r="I11" s="1">
        <v>18.12</v>
      </c>
      <c r="J11" s="1">
        <v>18.12</v>
      </c>
      <c r="K11" s="1" t="s">
        <v>43</v>
      </c>
      <c r="L11" s="1">
        <v>-40.0</v>
      </c>
      <c r="M11" s="1">
        <v>0.0</v>
      </c>
    </row>
    <row r="12">
      <c r="A12" s="1" t="s">
        <v>41</v>
      </c>
      <c r="B12" s="1" t="s">
        <v>42</v>
      </c>
      <c r="C12" s="1">
        <v>23.52</v>
      </c>
      <c r="D12" s="1">
        <v>27.09</v>
      </c>
      <c r="E12" s="1">
        <v>3.57</v>
      </c>
      <c r="F12" s="1">
        <v>0.0</v>
      </c>
      <c r="G12" s="1">
        <v>3.57</v>
      </c>
      <c r="H12" s="1">
        <v>168.0</v>
      </c>
      <c r="I12" s="1">
        <v>47.06</v>
      </c>
      <c r="J12" s="1">
        <v>47.07</v>
      </c>
      <c r="K12" s="1" t="s">
        <v>44</v>
      </c>
      <c r="L12" s="1">
        <v>84.0</v>
      </c>
      <c r="M12" s="1">
        <v>84.0</v>
      </c>
    </row>
    <row r="13">
      <c r="A13" s="1" t="s">
        <v>41</v>
      </c>
      <c r="B13" s="1" t="s">
        <v>42</v>
      </c>
      <c r="C13" s="1">
        <v>27.63</v>
      </c>
      <c r="D13" s="1">
        <v>29.66</v>
      </c>
      <c r="E13" s="1">
        <v>2.04</v>
      </c>
      <c r="F13" s="1">
        <v>0.0</v>
      </c>
      <c r="G13" s="1">
        <v>2.04</v>
      </c>
      <c r="H13" s="1">
        <v>168.0</v>
      </c>
      <c r="I13" s="1">
        <v>82.45</v>
      </c>
      <c r="J13" s="1">
        <v>82.51</v>
      </c>
      <c r="K13" s="1" t="s">
        <v>44</v>
      </c>
      <c r="L13" s="1">
        <v>84.0</v>
      </c>
      <c r="M13" s="1">
        <v>84.0</v>
      </c>
    </row>
    <row r="14">
      <c r="A14" s="1" t="s">
        <v>41</v>
      </c>
      <c r="B14" s="1" t="s">
        <v>42</v>
      </c>
      <c r="C14" s="1">
        <v>29.99</v>
      </c>
      <c r="D14" s="1">
        <v>32.79</v>
      </c>
      <c r="E14" s="1">
        <v>2.8</v>
      </c>
      <c r="F14" s="1">
        <v>0.0</v>
      </c>
      <c r="G14" s="1">
        <v>2.8</v>
      </c>
      <c r="H14" s="1">
        <v>168.0</v>
      </c>
      <c r="I14" s="1">
        <v>60.07</v>
      </c>
      <c r="J14" s="1">
        <v>60.1</v>
      </c>
      <c r="K14" s="1" t="s">
        <v>44</v>
      </c>
      <c r="L14" s="1">
        <v>84.0</v>
      </c>
      <c r="M14" s="1">
        <v>84.0</v>
      </c>
    </row>
    <row r="15">
      <c r="A15" s="1" t="s">
        <v>41</v>
      </c>
      <c r="B15" s="1" t="s">
        <v>42</v>
      </c>
      <c r="C15" s="1">
        <v>33.17</v>
      </c>
      <c r="D15" s="1">
        <v>37.34</v>
      </c>
      <c r="E15" s="1">
        <v>4.17</v>
      </c>
      <c r="F15" s="1">
        <v>0.0</v>
      </c>
      <c r="G15" s="1">
        <v>4.17</v>
      </c>
      <c r="H15" s="1">
        <v>168.0</v>
      </c>
      <c r="I15" s="1">
        <v>40.3</v>
      </c>
      <c r="J15" s="1">
        <v>40.31</v>
      </c>
      <c r="K15" s="1" t="s">
        <v>44</v>
      </c>
      <c r="L15" s="1">
        <v>84.0</v>
      </c>
      <c r="M15" s="1">
        <v>84.0</v>
      </c>
    </row>
    <row r="16">
      <c r="A16" s="1" t="s">
        <v>41</v>
      </c>
      <c r="B16" s="1" t="s">
        <v>42</v>
      </c>
      <c r="C16" s="1">
        <v>37.56</v>
      </c>
      <c r="D16" s="1">
        <v>40.48</v>
      </c>
      <c r="E16" s="1">
        <v>2.92</v>
      </c>
      <c r="F16" s="1">
        <v>0.0</v>
      </c>
      <c r="G16" s="1">
        <v>2.92</v>
      </c>
      <c r="H16" s="1">
        <v>168.0</v>
      </c>
      <c r="I16" s="1">
        <v>57.48</v>
      </c>
      <c r="J16" s="1">
        <v>57.52</v>
      </c>
      <c r="K16" s="1" t="s">
        <v>57</v>
      </c>
      <c r="L16" s="1">
        <v>64.0</v>
      </c>
      <c r="M16" s="1">
        <v>104.0</v>
      </c>
    </row>
    <row r="17">
      <c r="A17" s="1" t="s">
        <v>41</v>
      </c>
      <c r="B17" s="1" t="s">
        <v>42</v>
      </c>
      <c r="C17" s="1">
        <v>40.57</v>
      </c>
      <c r="D17" s="1">
        <v>45.39</v>
      </c>
      <c r="E17" s="1">
        <v>4.82</v>
      </c>
      <c r="F17" s="1">
        <v>0.0</v>
      </c>
      <c r="G17" s="1">
        <v>4.82</v>
      </c>
      <c r="H17" s="1">
        <v>168.0</v>
      </c>
      <c r="I17" s="1">
        <v>34.86</v>
      </c>
      <c r="J17" s="1">
        <v>34.87</v>
      </c>
      <c r="K17" s="1" t="s">
        <v>59</v>
      </c>
      <c r="L17" s="1">
        <v>0.0</v>
      </c>
      <c r="M17" s="1">
        <v>168.0</v>
      </c>
    </row>
    <row r="18">
      <c r="A18" s="1" t="s">
        <v>41</v>
      </c>
      <c r="B18" s="1" t="s">
        <v>42</v>
      </c>
      <c r="C18" s="1">
        <v>45.69</v>
      </c>
      <c r="D18" s="1">
        <v>50.1</v>
      </c>
      <c r="E18" s="1">
        <v>4.41</v>
      </c>
      <c r="F18" s="1">
        <v>0.0</v>
      </c>
      <c r="G18" s="1">
        <v>4.41</v>
      </c>
      <c r="H18" s="1">
        <v>168.0</v>
      </c>
      <c r="I18" s="1">
        <v>38.09</v>
      </c>
      <c r="J18" s="1">
        <v>38.12</v>
      </c>
      <c r="K18" s="1" t="s">
        <v>59</v>
      </c>
      <c r="L18" s="1">
        <v>0.0</v>
      </c>
      <c r="M18" s="1">
        <v>168.0</v>
      </c>
    </row>
    <row r="19">
      <c r="A19" s="1" t="s">
        <v>41</v>
      </c>
      <c r="B19" s="1" t="s">
        <v>42</v>
      </c>
      <c r="C19" s="1">
        <v>50.54</v>
      </c>
      <c r="D19" s="1">
        <v>55.48</v>
      </c>
      <c r="E19" s="1">
        <v>4.94</v>
      </c>
      <c r="F19" s="1">
        <v>0.0</v>
      </c>
      <c r="G19" s="1">
        <v>4.94</v>
      </c>
      <c r="H19" s="1">
        <v>168.0</v>
      </c>
      <c r="I19" s="1">
        <v>34.02</v>
      </c>
      <c r="J19" s="1">
        <v>34.04</v>
      </c>
      <c r="K19" s="1" t="s">
        <v>59</v>
      </c>
      <c r="L19" s="1">
        <v>0.0</v>
      </c>
      <c r="M19" s="1">
        <v>168.0</v>
      </c>
    </row>
    <row r="20">
      <c r="A20" s="1" t="s">
        <v>41</v>
      </c>
      <c r="B20" s="1" t="s">
        <v>42</v>
      </c>
      <c r="C20" s="1">
        <v>55.67</v>
      </c>
      <c r="D20" s="1">
        <v>60.71</v>
      </c>
      <c r="E20" s="1">
        <v>5.04</v>
      </c>
      <c r="F20" s="1">
        <v>0.0</v>
      </c>
      <c r="G20" s="1">
        <v>5.04</v>
      </c>
      <c r="H20" s="1">
        <v>168.0</v>
      </c>
      <c r="I20" s="1">
        <v>33.34</v>
      </c>
      <c r="J20" s="1">
        <v>33.35</v>
      </c>
      <c r="K20" s="1" t="s">
        <v>59</v>
      </c>
      <c r="L20" s="1">
        <v>0.0</v>
      </c>
      <c r="M20" s="1">
        <v>168.0</v>
      </c>
    </row>
    <row r="21">
      <c r="A21" s="1" t="s">
        <v>41</v>
      </c>
      <c r="B21" s="1" t="s">
        <v>42</v>
      </c>
      <c r="C21" s="1">
        <v>60.97</v>
      </c>
      <c r="D21" s="1">
        <v>66.28</v>
      </c>
      <c r="E21" s="1">
        <v>5.31</v>
      </c>
      <c r="F21" s="1">
        <v>0.0</v>
      </c>
      <c r="G21" s="1">
        <v>5.31</v>
      </c>
      <c r="H21" s="1">
        <v>168.0</v>
      </c>
      <c r="I21" s="1">
        <v>31.65</v>
      </c>
      <c r="J21" s="1">
        <v>31.67</v>
      </c>
      <c r="K21" s="1" t="s">
        <v>59</v>
      </c>
      <c r="L21" s="1">
        <v>0.0</v>
      </c>
      <c r="M21" s="1">
        <v>168.0</v>
      </c>
    </row>
    <row r="22">
      <c r="A22" s="1" t="s">
        <v>41</v>
      </c>
      <c r="B22" s="1" t="s">
        <v>42</v>
      </c>
      <c r="C22" s="1">
        <v>67.24</v>
      </c>
      <c r="D22" s="1">
        <v>67.96</v>
      </c>
      <c r="E22" s="1">
        <v>0.72</v>
      </c>
      <c r="F22" s="1">
        <v>0.0</v>
      </c>
      <c r="G22" s="1">
        <v>0.72</v>
      </c>
      <c r="H22" s="1">
        <v>40.0</v>
      </c>
      <c r="I22" s="1">
        <v>55.6</v>
      </c>
      <c r="J22" s="1">
        <v>55.6</v>
      </c>
      <c r="K22" s="1" t="s">
        <v>43</v>
      </c>
      <c r="L22" s="1">
        <v>-40.0</v>
      </c>
      <c r="M22" s="1">
        <v>0.0</v>
      </c>
    </row>
    <row r="23">
      <c r="A23" s="1" t="s">
        <v>41</v>
      </c>
      <c r="B23" s="1" t="s">
        <v>42</v>
      </c>
      <c r="C23" s="1">
        <v>68.07</v>
      </c>
      <c r="D23" s="1">
        <v>69.07</v>
      </c>
      <c r="E23" s="1">
        <v>1.0</v>
      </c>
      <c r="F23" s="1">
        <v>0.0</v>
      </c>
      <c r="G23" s="1">
        <v>1.0</v>
      </c>
      <c r="H23" s="1">
        <v>40.0</v>
      </c>
      <c r="I23" s="1">
        <v>39.93</v>
      </c>
      <c r="J23" s="1">
        <v>39.93</v>
      </c>
      <c r="K23" s="1" t="s">
        <v>43</v>
      </c>
      <c r="L23" s="1">
        <v>-40.0</v>
      </c>
      <c r="M23" s="1">
        <v>0.0</v>
      </c>
    </row>
    <row r="24">
      <c r="A24" s="1" t="s">
        <v>41</v>
      </c>
      <c r="B24" s="1" t="s">
        <v>42</v>
      </c>
      <c r="C24" s="1">
        <v>69.11</v>
      </c>
      <c r="D24" s="1">
        <v>70.74</v>
      </c>
      <c r="E24" s="1">
        <v>1.64</v>
      </c>
      <c r="F24" s="1">
        <v>0.0</v>
      </c>
      <c r="G24" s="1">
        <v>1.64</v>
      </c>
      <c r="H24" s="1">
        <v>40.0</v>
      </c>
      <c r="I24" s="1">
        <v>24.44</v>
      </c>
      <c r="J24" s="1">
        <v>24.44</v>
      </c>
      <c r="K24" s="1" t="s">
        <v>43</v>
      </c>
      <c r="L24" s="1">
        <v>-40.0</v>
      </c>
      <c r="M24" s="1">
        <v>0.0</v>
      </c>
    </row>
    <row r="25">
      <c r="A25" s="1" t="s">
        <v>41</v>
      </c>
      <c r="B25" s="1" t="s">
        <v>42</v>
      </c>
      <c r="C25" s="1">
        <v>71.02</v>
      </c>
      <c r="D25" s="1">
        <v>72.87</v>
      </c>
      <c r="E25" s="1">
        <v>1.85</v>
      </c>
      <c r="F25" s="1">
        <v>0.0</v>
      </c>
      <c r="G25" s="1">
        <v>1.85</v>
      </c>
      <c r="H25" s="1">
        <v>40.0</v>
      </c>
      <c r="I25" s="1">
        <v>21.63</v>
      </c>
      <c r="J25" s="1">
        <v>21.63</v>
      </c>
      <c r="K25" s="1" t="s">
        <v>43</v>
      </c>
      <c r="L25" s="1">
        <v>-40.0</v>
      </c>
      <c r="M25" s="1">
        <v>0.0</v>
      </c>
    </row>
    <row r="26">
      <c r="A26" s="1" t="s">
        <v>41</v>
      </c>
      <c r="B26" s="1" t="s">
        <v>42</v>
      </c>
      <c r="C26" s="1">
        <v>73.07</v>
      </c>
      <c r="D26" s="1">
        <v>74.9</v>
      </c>
      <c r="E26" s="1">
        <v>1.83</v>
      </c>
      <c r="F26" s="1">
        <v>0.0</v>
      </c>
      <c r="G26" s="1">
        <v>1.83</v>
      </c>
      <c r="H26" s="1">
        <v>40.0</v>
      </c>
      <c r="I26" s="1">
        <v>21.91</v>
      </c>
      <c r="J26" s="1">
        <v>21.91</v>
      </c>
      <c r="K26" s="1" t="s">
        <v>43</v>
      </c>
      <c r="L26" s="1">
        <v>-40.0</v>
      </c>
      <c r="M26" s="1">
        <v>0.0</v>
      </c>
    </row>
    <row r="27">
      <c r="A27" s="1" t="s">
        <v>41</v>
      </c>
      <c r="B27" s="1" t="s">
        <v>42</v>
      </c>
      <c r="C27" s="1">
        <v>75.07</v>
      </c>
      <c r="D27" s="1">
        <v>77.98</v>
      </c>
      <c r="E27" s="1">
        <v>2.91</v>
      </c>
      <c r="F27" s="1">
        <v>0.0</v>
      </c>
      <c r="G27" s="1">
        <v>2.91</v>
      </c>
      <c r="H27" s="1">
        <v>40.0</v>
      </c>
      <c r="I27" s="1">
        <v>13.74</v>
      </c>
      <c r="J27" s="1">
        <v>13.74</v>
      </c>
      <c r="K27" s="1" t="s">
        <v>43</v>
      </c>
      <c r="L27" s="1">
        <v>-40.0</v>
      </c>
      <c r="M27" s="1">
        <v>0.0</v>
      </c>
    </row>
    <row r="28">
      <c r="A28" s="1" t="s">
        <v>41</v>
      </c>
      <c r="B28" s="1" t="s">
        <v>42</v>
      </c>
      <c r="C28" s="1">
        <v>78.04</v>
      </c>
      <c r="D28" s="1">
        <v>81.21</v>
      </c>
      <c r="E28" s="1">
        <v>3.17</v>
      </c>
      <c r="F28" s="1">
        <v>0.0</v>
      </c>
      <c r="G28" s="1">
        <v>3.17</v>
      </c>
      <c r="H28" s="1">
        <v>40.0</v>
      </c>
      <c r="I28" s="1">
        <v>12.63</v>
      </c>
      <c r="J28" s="1">
        <v>12.63</v>
      </c>
      <c r="K28" s="1" t="s">
        <v>43</v>
      </c>
      <c r="L28" s="1">
        <v>-40.0</v>
      </c>
      <c r="M28" s="1">
        <v>0.0</v>
      </c>
    </row>
    <row r="29">
      <c r="A29" s="1" t="s">
        <v>41</v>
      </c>
      <c r="B29" s="1" t="s">
        <v>42</v>
      </c>
      <c r="C29" s="1">
        <v>81.29</v>
      </c>
      <c r="D29" s="1">
        <v>83.84</v>
      </c>
      <c r="E29" s="1">
        <v>2.55</v>
      </c>
      <c r="F29" s="1">
        <v>0.0</v>
      </c>
      <c r="G29" s="1">
        <v>2.55</v>
      </c>
      <c r="H29" s="1">
        <v>40.0</v>
      </c>
      <c r="I29" s="1">
        <v>15.67</v>
      </c>
      <c r="J29" s="1">
        <v>15.67</v>
      </c>
      <c r="K29" s="1" t="s">
        <v>43</v>
      </c>
      <c r="L29" s="1">
        <v>-40.0</v>
      </c>
      <c r="M29" s="1">
        <v>0.0</v>
      </c>
    </row>
    <row r="30">
      <c r="A30" s="1" t="s">
        <v>41</v>
      </c>
      <c r="B30" s="1" t="s">
        <v>42</v>
      </c>
      <c r="C30" s="1">
        <v>83.85</v>
      </c>
      <c r="D30" s="1">
        <v>85.49</v>
      </c>
      <c r="E30" s="1">
        <v>1.64</v>
      </c>
      <c r="F30" s="1">
        <v>0.0</v>
      </c>
      <c r="G30" s="1">
        <v>1.64</v>
      </c>
      <c r="H30" s="1">
        <v>40.0</v>
      </c>
      <c r="I30" s="1">
        <v>24.42</v>
      </c>
      <c r="J30" s="1">
        <v>24.42</v>
      </c>
      <c r="K30" s="1" t="s">
        <v>43</v>
      </c>
      <c r="L30" s="1">
        <v>-40.0</v>
      </c>
      <c r="M30" s="1">
        <v>0.0</v>
      </c>
    </row>
    <row r="31">
      <c r="A31" s="1" t="s">
        <v>41</v>
      </c>
      <c r="B31" s="1" t="s">
        <v>42</v>
      </c>
      <c r="C31" s="1">
        <v>85.56</v>
      </c>
      <c r="D31" s="1">
        <v>86.67</v>
      </c>
      <c r="E31" s="1">
        <v>1.12</v>
      </c>
      <c r="F31" s="1">
        <v>0.0</v>
      </c>
      <c r="G31" s="1">
        <v>1.12</v>
      </c>
      <c r="H31" s="1">
        <v>40.0</v>
      </c>
      <c r="I31" s="1">
        <v>35.86</v>
      </c>
      <c r="J31" s="1">
        <v>35.86</v>
      </c>
      <c r="K31" s="1" t="s">
        <v>43</v>
      </c>
      <c r="L31" s="1">
        <v>-40.0</v>
      </c>
      <c r="M31" s="1">
        <v>0.0</v>
      </c>
    </row>
    <row r="32">
      <c r="A32" s="1" t="s">
        <v>41</v>
      </c>
      <c r="B32" s="1" t="s">
        <v>42</v>
      </c>
      <c r="C32" s="1">
        <v>86.69</v>
      </c>
      <c r="D32" s="1">
        <v>89.42</v>
      </c>
      <c r="E32" s="1">
        <v>2.73</v>
      </c>
      <c r="F32" s="1">
        <v>0.0</v>
      </c>
      <c r="G32" s="1">
        <v>2.73</v>
      </c>
      <c r="H32" s="1">
        <v>168.0</v>
      </c>
      <c r="I32" s="1">
        <v>61.54</v>
      </c>
      <c r="J32" s="1">
        <v>61.57</v>
      </c>
      <c r="K32" s="1" t="s">
        <v>44</v>
      </c>
      <c r="L32" s="1">
        <v>84.0</v>
      </c>
      <c r="M32" s="1">
        <v>84.0</v>
      </c>
    </row>
    <row r="33">
      <c r="A33" s="1" t="s">
        <v>41</v>
      </c>
      <c r="B33" s="1" t="s">
        <v>42</v>
      </c>
      <c r="C33" s="1">
        <v>89.68</v>
      </c>
      <c r="D33" s="1">
        <v>92.28</v>
      </c>
      <c r="E33" s="1">
        <v>2.6</v>
      </c>
      <c r="F33" s="1">
        <v>0.0</v>
      </c>
      <c r="G33" s="1">
        <v>2.6</v>
      </c>
      <c r="H33" s="1">
        <v>168.0</v>
      </c>
      <c r="I33" s="1">
        <v>64.6</v>
      </c>
      <c r="J33" s="1">
        <v>64.63</v>
      </c>
      <c r="K33" s="1" t="s">
        <v>44</v>
      </c>
      <c r="L33" s="1">
        <v>84.0</v>
      </c>
      <c r="M33" s="1">
        <v>84.0</v>
      </c>
    </row>
    <row r="34">
      <c r="A34" s="1" t="s">
        <v>41</v>
      </c>
      <c r="B34" s="1" t="s">
        <v>42</v>
      </c>
      <c r="C34" s="1">
        <v>92.56</v>
      </c>
      <c r="D34" s="1">
        <v>95.39</v>
      </c>
      <c r="E34" s="1">
        <v>2.83</v>
      </c>
      <c r="F34" s="1">
        <v>0.0</v>
      </c>
      <c r="G34" s="1">
        <v>2.83</v>
      </c>
      <c r="H34" s="1">
        <v>168.0</v>
      </c>
      <c r="I34" s="1">
        <v>59.28</v>
      </c>
      <c r="J34" s="1">
        <v>59.31</v>
      </c>
      <c r="K34" s="1" t="s">
        <v>44</v>
      </c>
      <c r="L34" s="1">
        <v>84.0</v>
      </c>
      <c r="M34" s="1">
        <v>84.0</v>
      </c>
    </row>
    <row r="35">
      <c r="A35" s="1" t="s">
        <v>41</v>
      </c>
      <c r="B35" s="1" t="s">
        <v>42</v>
      </c>
      <c r="C35" s="1">
        <v>95.61</v>
      </c>
      <c r="D35" s="1">
        <v>98.36</v>
      </c>
      <c r="E35" s="1">
        <v>2.75</v>
      </c>
      <c r="F35" s="1">
        <v>0.0</v>
      </c>
      <c r="G35" s="1">
        <v>2.74</v>
      </c>
      <c r="H35" s="1">
        <v>168.0</v>
      </c>
      <c r="I35" s="1">
        <v>61.18</v>
      </c>
      <c r="J35" s="1">
        <v>61.21</v>
      </c>
      <c r="K35" s="1" t="s">
        <v>44</v>
      </c>
      <c r="L35" s="1">
        <v>84.0</v>
      </c>
      <c r="M35" s="1">
        <v>84.0</v>
      </c>
    </row>
    <row r="36">
      <c r="A36" s="1" t="s">
        <v>41</v>
      </c>
      <c r="B36" s="1" t="s">
        <v>42</v>
      </c>
      <c r="C36" s="1">
        <v>98.59</v>
      </c>
      <c r="D36" s="1">
        <v>101.06</v>
      </c>
      <c r="E36" s="1">
        <v>2.47</v>
      </c>
      <c r="F36" s="1">
        <v>0.0</v>
      </c>
      <c r="G36" s="1">
        <v>2.47</v>
      </c>
      <c r="H36" s="1">
        <v>168.0</v>
      </c>
      <c r="I36" s="1">
        <v>68.02</v>
      </c>
      <c r="J36" s="1">
        <v>68.06</v>
      </c>
      <c r="K36" s="1" t="s">
        <v>57</v>
      </c>
      <c r="L36" s="1">
        <v>64.0</v>
      </c>
      <c r="M36" s="1">
        <v>104.0</v>
      </c>
    </row>
    <row r="37">
      <c r="A37" s="1" t="s">
        <v>41</v>
      </c>
      <c r="B37" s="1" t="s">
        <v>42</v>
      </c>
      <c r="C37" s="1">
        <v>101.16</v>
      </c>
      <c r="D37" s="1">
        <v>105.07</v>
      </c>
      <c r="E37" s="1">
        <v>3.9</v>
      </c>
      <c r="F37" s="1">
        <v>0.0</v>
      </c>
      <c r="G37" s="1">
        <v>3.9</v>
      </c>
      <c r="H37" s="1">
        <v>168.0</v>
      </c>
      <c r="I37" s="1">
        <v>43.02</v>
      </c>
      <c r="J37" s="1">
        <v>43.04</v>
      </c>
      <c r="K37" s="1" t="s">
        <v>59</v>
      </c>
      <c r="L37" s="1">
        <v>0.0</v>
      </c>
      <c r="M37" s="1">
        <v>168.0</v>
      </c>
    </row>
    <row r="38">
      <c r="A38" s="1" t="s">
        <v>41</v>
      </c>
      <c r="B38" s="1" t="s">
        <v>42</v>
      </c>
      <c r="C38" s="1">
        <v>105.21</v>
      </c>
      <c r="D38" s="1">
        <v>109.58</v>
      </c>
      <c r="E38" s="1">
        <v>4.37</v>
      </c>
      <c r="F38" s="1">
        <v>0.0</v>
      </c>
      <c r="G38" s="1">
        <v>4.37</v>
      </c>
      <c r="H38" s="1">
        <v>168.0</v>
      </c>
      <c r="I38" s="1">
        <v>38.41</v>
      </c>
      <c r="J38" s="1">
        <v>38.43</v>
      </c>
      <c r="K38" s="1" t="s">
        <v>59</v>
      </c>
      <c r="L38" s="1">
        <v>0.0</v>
      </c>
      <c r="M38" s="1">
        <v>168.0</v>
      </c>
    </row>
    <row r="39">
      <c r="A39" s="1" t="s">
        <v>41</v>
      </c>
      <c r="B39" s="1" t="s">
        <v>42</v>
      </c>
      <c r="C39" s="1">
        <v>109.7</v>
      </c>
      <c r="D39" s="1">
        <v>115.07</v>
      </c>
      <c r="E39" s="1">
        <v>5.37</v>
      </c>
      <c r="F39" s="1">
        <v>0.0</v>
      </c>
      <c r="G39" s="1">
        <v>5.37</v>
      </c>
      <c r="H39" s="1">
        <v>168.0</v>
      </c>
      <c r="I39" s="1">
        <v>31.29</v>
      </c>
      <c r="J39" s="1">
        <v>31.3</v>
      </c>
      <c r="K39" s="1" t="s">
        <v>59</v>
      </c>
      <c r="L39" s="1">
        <v>0.0</v>
      </c>
      <c r="M39" s="1">
        <v>168.0</v>
      </c>
    </row>
    <row r="40">
      <c r="A40" s="1" t="s">
        <v>41</v>
      </c>
      <c r="B40" s="1" t="s">
        <v>42</v>
      </c>
      <c r="C40" s="1">
        <v>115.33</v>
      </c>
      <c r="D40" s="1">
        <v>120.66</v>
      </c>
      <c r="E40" s="1">
        <v>5.33</v>
      </c>
      <c r="F40" s="1">
        <v>0.0</v>
      </c>
      <c r="G40" s="1">
        <v>5.32</v>
      </c>
      <c r="H40" s="1">
        <v>168.0</v>
      </c>
      <c r="I40" s="1">
        <v>31.54</v>
      </c>
      <c r="J40" s="1">
        <v>31.56</v>
      </c>
      <c r="K40" s="1" t="s">
        <v>59</v>
      </c>
      <c r="L40" s="1">
        <v>0.0</v>
      </c>
      <c r="M40" s="1">
        <v>168.0</v>
      </c>
    </row>
    <row r="41">
      <c r="A41" s="1" t="s">
        <v>41</v>
      </c>
      <c r="B41" s="1" t="s">
        <v>42</v>
      </c>
      <c r="C41" s="1">
        <v>121.04</v>
      </c>
      <c r="D41" s="1">
        <v>126.16</v>
      </c>
      <c r="E41" s="1">
        <v>5.12</v>
      </c>
      <c r="F41" s="1">
        <v>0.0</v>
      </c>
      <c r="G41" s="1">
        <v>5.12</v>
      </c>
      <c r="H41" s="1">
        <v>168.0</v>
      </c>
      <c r="I41" s="1">
        <v>32.81</v>
      </c>
      <c r="J41" s="1">
        <v>32.82</v>
      </c>
      <c r="K41" s="1" t="s">
        <v>59</v>
      </c>
      <c r="L41" s="1">
        <v>0.0</v>
      </c>
      <c r="M41" s="1">
        <v>168.0</v>
      </c>
    </row>
    <row r="42">
      <c r="A42" s="1" t="s">
        <v>41</v>
      </c>
      <c r="B42" s="1" t="s">
        <v>42</v>
      </c>
      <c r="C42" s="1">
        <v>126.36</v>
      </c>
      <c r="D42" s="1">
        <v>129.14</v>
      </c>
      <c r="E42" s="1">
        <v>2.78</v>
      </c>
      <c r="F42" s="1">
        <v>0.0</v>
      </c>
      <c r="G42" s="1">
        <v>2.78</v>
      </c>
      <c r="H42" s="1">
        <v>40.0</v>
      </c>
      <c r="I42" s="1">
        <v>14.39</v>
      </c>
      <c r="J42" s="1">
        <v>14.39</v>
      </c>
      <c r="K42" s="1" t="s">
        <v>43</v>
      </c>
      <c r="L42" s="1">
        <v>-40.0</v>
      </c>
      <c r="M42" s="1">
        <v>0.0</v>
      </c>
    </row>
    <row r="43">
      <c r="A43" s="1" t="s">
        <v>41</v>
      </c>
      <c r="B43" s="1" t="s">
        <v>42</v>
      </c>
      <c r="C43" s="1">
        <v>129.4</v>
      </c>
      <c r="D43" s="1">
        <v>132.21</v>
      </c>
      <c r="E43" s="1">
        <v>2.81</v>
      </c>
      <c r="F43" s="1">
        <v>0.0</v>
      </c>
      <c r="G43" s="1">
        <v>2.81</v>
      </c>
      <c r="H43" s="1">
        <v>40.0</v>
      </c>
      <c r="I43" s="1">
        <v>14.21</v>
      </c>
      <c r="J43" s="1">
        <v>14.21</v>
      </c>
      <c r="K43" s="1" t="s">
        <v>43</v>
      </c>
      <c r="L43" s="1">
        <v>-40.0</v>
      </c>
      <c r="M43" s="1">
        <v>0.0</v>
      </c>
    </row>
    <row r="44">
      <c r="A44" s="1" t="s">
        <v>41</v>
      </c>
      <c r="B44" s="1" t="s">
        <v>42</v>
      </c>
      <c r="C44" s="1">
        <v>132.42</v>
      </c>
      <c r="D44" s="1">
        <v>134.51</v>
      </c>
      <c r="E44" s="1">
        <v>2.09</v>
      </c>
      <c r="F44" s="1">
        <v>0.0</v>
      </c>
      <c r="G44" s="1">
        <v>2.09</v>
      </c>
      <c r="H44" s="1">
        <v>40.0</v>
      </c>
      <c r="I44" s="1">
        <v>19.14</v>
      </c>
      <c r="J44" s="1">
        <v>19.14</v>
      </c>
      <c r="K44" s="1" t="s">
        <v>43</v>
      </c>
      <c r="L44" s="1">
        <v>-40.0</v>
      </c>
      <c r="M44" s="1">
        <v>0.0</v>
      </c>
    </row>
    <row r="45">
      <c r="A45" s="1" t="s">
        <v>41</v>
      </c>
      <c r="B45" s="1" t="s">
        <v>42</v>
      </c>
      <c r="C45" s="1">
        <v>134.53</v>
      </c>
      <c r="D45" s="1">
        <v>136.5</v>
      </c>
      <c r="E45" s="1">
        <v>1.98</v>
      </c>
      <c r="F45" s="1">
        <v>0.0</v>
      </c>
      <c r="G45" s="1">
        <v>1.98</v>
      </c>
      <c r="H45" s="1">
        <v>40.0</v>
      </c>
      <c r="I45" s="1">
        <v>20.24</v>
      </c>
      <c r="J45" s="1">
        <v>20.24</v>
      </c>
      <c r="K45" s="1" t="s">
        <v>43</v>
      </c>
      <c r="L45" s="1">
        <v>-40.0</v>
      </c>
      <c r="M45" s="1">
        <v>0.0</v>
      </c>
    </row>
    <row r="46">
      <c r="A46" s="1" t="s">
        <v>41</v>
      </c>
      <c r="B46" s="1" t="s">
        <v>42</v>
      </c>
      <c r="C46" s="1">
        <v>136.74</v>
      </c>
      <c r="D46" s="1">
        <v>139.46</v>
      </c>
      <c r="E46" s="1">
        <v>2.72</v>
      </c>
      <c r="F46" s="1">
        <v>0.0</v>
      </c>
      <c r="G46" s="1">
        <v>2.72</v>
      </c>
      <c r="H46" s="1">
        <v>40.0</v>
      </c>
      <c r="I46" s="1">
        <v>14.7</v>
      </c>
      <c r="J46" s="1">
        <v>14.7</v>
      </c>
      <c r="K46" s="1" t="s">
        <v>43</v>
      </c>
      <c r="L46" s="1">
        <v>-40.0</v>
      </c>
      <c r="M46" s="1">
        <v>0.0</v>
      </c>
    </row>
    <row r="47">
      <c r="A47" s="1" t="s">
        <v>41</v>
      </c>
      <c r="B47" s="1" t="s">
        <v>42</v>
      </c>
      <c r="C47" s="1">
        <v>139.5</v>
      </c>
      <c r="D47" s="1">
        <v>141.42</v>
      </c>
      <c r="E47" s="1">
        <v>1.93</v>
      </c>
      <c r="F47" s="1">
        <v>0.0</v>
      </c>
      <c r="G47" s="1">
        <v>1.93</v>
      </c>
      <c r="H47" s="1">
        <v>40.0</v>
      </c>
      <c r="I47" s="1">
        <v>20.77</v>
      </c>
      <c r="J47" s="1">
        <v>20.77</v>
      </c>
      <c r="K47" s="1" t="s">
        <v>43</v>
      </c>
      <c r="L47" s="1">
        <v>-40.0</v>
      </c>
      <c r="M47" s="1">
        <v>0.0</v>
      </c>
    </row>
    <row r="48">
      <c r="A48" s="1" t="s">
        <v>41</v>
      </c>
      <c r="B48" s="1" t="s">
        <v>42</v>
      </c>
      <c r="C48" s="1">
        <v>141.45</v>
      </c>
      <c r="D48" s="1">
        <v>142.7</v>
      </c>
      <c r="E48" s="1">
        <v>1.25</v>
      </c>
      <c r="F48" s="1">
        <v>0.0</v>
      </c>
      <c r="G48" s="1">
        <v>1.25</v>
      </c>
      <c r="H48" s="1">
        <v>40.0</v>
      </c>
      <c r="I48" s="1">
        <v>32.07</v>
      </c>
      <c r="J48" s="1">
        <v>32.07</v>
      </c>
      <c r="K48" s="1" t="s">
        <v>43</v>
      </c>
      <c r="L48" s="1">
        <v>-40.0</v>
      </c>
      <c r="M48" s="1">
        <v>0.0</v>
      </c>
    </row>
    <row r="49">
      <c r="A49" s="1" t="s">
        <v>41</v>
      </c>
      <c r="B49" s="1" t="s">
        <v>42</v>
      </c>
      <c r="C49" s="1">
        <v>142.74</v>
      </c>
      <c r="D49" s="1">
        <v>144.51</v>
      </c>
      <c r="E49" s="1">
        <v>1.77</v>
      </c>
      <c r="F49" s="1">
        <v>0.0</v>
      </c>
      <c r="G49" s="1">
        <v>1.77</v>
      </c>
      <c r="H49" s="1">
        <v>40.0</v>
      </c>
      <c r="I49" s="1">
        <v>22.62</v>
      </c>
      <c r="J49" s="1">
        <v>22.62</v>
      </c>
      <c r="K49" s="1" t="s">
        <v>43</v>
      </c>
      <c r="L49" s="1">
        <v>-40.0</v>
      </c>
      <c r="M49" s="1">
        <v>0.0</v>
      </c>
    </row>
    <row r="50">
      <c r="A50" s="1" t="s">
        <v>41</v>
      </c>
      <c r="B50" s="1" t="s">
        <v>42</v>
      </c>
      <c r="C50" s="1">
        <v>144.54</v>
      </c>
      <c r="D50" s="1">
        <v>145.19</v>
      </c>
      <c r="E50" s="1">
        <v>0.65</v>
      </c>
      <c r="F50" s="1">
        <v>0.0</v>
      </c>
      <c r="G50" s="1">
        <v>0.65</v>
      </c>
      <c r="H50" s="1">
        <v>40.0</v>
      </c>
      <c r="I50" s="1">
        <v>61.24</v>
      </c>
      <c r="J50" s="1">
        <v>61.24</v>
      </c>
      <c r="K50" s="1" t="s">
        <v>43</v>
      </c>
      <c r="L50" s="1">
        <v>-40.0</v>
      </c>
      <c r="M50" s="1">
        <v>0.0</v>
      </c>
    </row>
    <row r="51">
      <c r="A51" s="1" t="s">
        <v>41</v>
      </c>
      <c r="B51" s="1" t="s">
        <v>42</v>
      </c>
      <c r="C51" s="1">
        <v>145.38</v>
      </c>
      <c r="D51" s="1">
        <v>147.73</v>
      </c>
      <c r="E51" s="1">
        <v>2.35</v>
      </c>
      <c r="F51" s="1">
        <v>0.0</v>
      </c>
      <c r="G51" s="1">
        <v>2.35</v>
      </c>
      <c r="H51" s="1">
        <v>40.0</v>
      </c>
      <c r="I51" s="1">
        <v>17.01</v>
      </c>
      <c r="J51" s="1">
        <v>17.01</v>
      </c>
      <c r="K51" s="1" t="s">
        <v>43</v>
      </c>
      <c r="L51" s="1">
        <v>-40.0</v>
      </c>
      <c r="M51" s="1">
        <v>0.0</v>
      </c>
    </row>
    <row r="52">
      <c r="A52" s="1" t="s">
        <v>41</v>
      </c>
      <c r="B52" s="1" t="s">
        <v>42</v>
      </c>
      <c r="C52" s="1">
        <v>147.8</v>
      </c>
      <c r="D52" s="1">
        <v>150.87</v>
      </c>
      <c r="E52" s="1">
        <v>3.06</v>
      </c>
      <c r="F52" s="1">
        <v>0.0</v>
      </c>
      <c r="G52" s="1">
        <v>3.06</v>
      </c>
      <c r="H52" s="1">
        <v>168.0</v>
      </c>
      <c r="I52" s="1">
        <v>54.85</v>
      </c>
      <c r="J52" s="1">
        <v>54.87</v>
      </c>
      <c r="K52" s="1" t="s">
        <v>44</v>
      </c>
      <c r="L52" s="1">
        <v>84.0</v>
      </c>
      <c r="M52" s="1">
        <v>84.0</v>
      </c>
    </row>
    <row r="53">
      <c r="A53" s="1" t="s">
        <v>41</v>
      </c>
      <c r="B53" s="1" t="s">
        <v>42</v>
      </c>
      <c r="C53" s="1">
        <v>151.51</v>
      </c>
      <c r="D53" s="1">
        <v>155.35</v>
      </c>
      <c r="E53" s="1">
        <v>3.85</v>
      </c>
      <c r="F53" s="1">
        <v>0.0</v>
      </c>
      <c r="G53" s="1">
        <v>3.84</v>
      </c>
      <c r="H53" s="1">
        <v>168.0</v>
      </c>
      <c r="I53" s="1">
        <v>43.69</v>
      </c>
      <c r="J53" s="1">
        <v>43.71</v>
      </c>
      <c r="K53" s="1" t="s">
        <v>44</v>
      </c>
      <c r="L53" s="1">
        <v>84.0</v>
      </c>
      <c r="M53" s="1">
        <v>84.0</v>
      </c>
    </row>
    <row r="54">
      <c r="A54" s="1" t="s">
        <v>41</v>
      </c>
      <c r="B54" s="1" t="s">
        <v>42</v>
      </c>
      <c r="C54" s="1">
        <v>155.45</v>
      </c>
      <c r="D54" s="1">
        <v>158.42</v>
      </c>
      <c r="E54" s="1">
        <v>2.97</v>
      </c>
      <c r="F54" s="1">
        <v>0.0</v>
      </c>
      <c r="G54" s="1">
        <v>2.97</v>
      </c>
      <c r="H54" s="1">
        <v>168.0</v>
      </c>
      <c r="I54" s="1">
        <v>56.6</v>
      </c>
      <c r="J54" s="1">
        <v>56.62</v>
      </c>
      <c r="K54" s="1" t="s">
        <v>44</v>
      </c>
      <c r="L54" s="1">
        <v>84.0</v>
      </c>
      <c r="M54" s="1">
        <v>84.0</v>
      </c>
    </row>
    <row r="55">
      <c r="A55" s="1" t="s">
        <v>41</v>
      </c>
      <c r="B55" s="1" t="s">
        <v>42</v>
      </c>
      <c r="C55" s="1">
        <v>158.64</v>
      </c>
      <c r="D55" s="1">
        <v>160.76</v>
      </c>
      <c r="E55" s="1">
        <v>2.12</v>
      </c>
      <c r="F55" s="1">
        <v>0.0</v>
      </c>
      <c r="G55" s="1">
        <v>2.11</v>
      </c>
      <c r="H55" s="1">
        <v>168.0</v>
      </c>
      <c r="I55" s="1">
        <v>79.41</v>
      </c>
      <c r="J55" s="1">
        <v>79.46</v>
      </c>
      <c r="K55" s="1" t="s">
        <v>44</v>
      </c>
      <c r="L55" s="1">
        <v>84.0</v>
      </c>
      <c r="M55" s="1">
        <v>84.0</v>
      </c>
    </row>
    <row r="56">
      <c r="A56" s="1" t="s">
        <v>41</v>
      </c>
      <c r="B56" s="1" t="s">
        <v>42</v>
      </c>
      <c r="C56" s="1">
        <v>160.92</v>
      </c>
      <c r="D56" s="1">
        <v>164.25</v>
      </c>
      <c r="E56" s="1">
        <v>3.33</v>
      </c>
      <c r="F56" s="1">
        <v>0.0</v>
      </c>
      <c r="G56" s="1">
        <v>3.33</v>
      </c>
      <c r="H56" s="1">
        <v>168.0</v>
      </c>
      <c r="I56" s="1">
        <v>50.45</v>
      </c>
      <c r="J56" s="1">
        <v>50.47</v>
      </c>
      <c r="K56" s="1" t="s">
        <v>57</v>
      </c>
      <c r="L56" s="1">
        <v>64.0</v>
      </c>
      <c r="M56" s="1">
        <v>104.0</v>
      </c>
    </row>
    <row r="57">
      <c r="A57" s="1" t="s">
        <v>41</v>
      </c>
      <c r="B57" s="1" t="s">
        <v>42</v>
      </c>
      <c r="C57" s="1">
        <v>164.4</v>
      </c>
      <c r="D57" s="1">
        <v>168.53</v>
      </c>
      <c r="E57" s="1">
        <v>4.13</v>
      </c>
      <c r="F57" s="1">
        <v>0.0</v>
      </c>
      <c r="G57" s="1">
        <v>4.13</v>
      </c>
      <c r="H57" s="1">
        <v>168.0</v>
      </c>
      <c r="I57" s="1">
        <v>40.64</v>
      </c>
      <c r="J57" s="1">
        <v>40.66</v>
      </c>
      <c r="K57" s="1" t="s">
        <v>59</v>
      </c>
      <c r="L57" s="1">
        <v>0.0</v>
      </c>
      <c r="M57" s="1">
        <v>168.0</v>
      </c>
    </row>
    <row r="58">
      <c r="A58" s="1" t="s">
        <v>41</v>
      </c>
      <c r="B58" s="1" t="s">
        <v>42</v>
      </c>
      <c r="C58" s="1">
        <v>168.65</v>
      </c>
      <c r="D58" s="1">
        <v>173.5</v>
      </c>
      <c r="E58" s="1">
        <v>4.84</v>
      </c>
      <c r="F58" s="1">
        <v>0.0</v>
      </c>
      <c r="G58" s="1">
        <v>4.84</v>
      </c>
      <c r="H58" s="1">
        <v>168.0</v>
      </c>
      <c r="I58" s="1">
        <v>34.69</v>
      </c>
      <c r="J58" s="1">
        <v>34.7</v>
      </c>
      <c r="K58" s="1" t="s">
        <v>59</v>
      </c>
      <c r="L58" s="1">
        <v>0.0</v>
      </c>
      <c r="M58" s="1">
        <v>168.0</v>
      </c>
    </row>
    <row r="59">
      <c r="A59" s="1" t="s">
        <v>41</v>
      </c>
      <c r="B59" s="1" t="s">
        <v>42</v>
      </c>
      <c r="C59" s="1">
        <v>173.67</v>
      </c>
      <c r="D59" s="1">
        <v>178.37</v>
      </c>
      <c r="E59" s="1">
        <v>4.7</v>
      </c>
      <c r="F59" s="1">
        <v>0.0</v>
      </c>
      <c r="G59" s="1">
        <v>4.69</v>
      </c>
      <c r="H59" s="1">
        <v>168.0</v>
      </c>
      <c r="I59" s="1">
        <v>35.78</v>
      </c>
      <c r="J59" s="1">
        <v>35.8</v>
      </c>
      <c r="K59" s="1" t="s">
        <v>59</v>
      </c>
      <c r="L59" s="1">
        <v>0.0</v>
      </c>
      <c r="M59" s="1">
        <v>168.0</v>
      </c>
    </row>
    <row r="60">
      <c r="A60" s="1" t="s">
        <v>41</v>
      </c>
      <c r="B60" s="1" t="s">
        <v>42</v>
      </c>
      <c r="C60" s="1">
        <v>178.66</v>
      </c>
      <c r="D60" s="1">
        <v>184.05</v>
      </c>
      <c r="E60" s="1">
        <v>5.4</v>
      </c>
      <c r="F60" s="1">
        <v>0.0</v>
      </c>
      <c r="G60" s="1">
        <v>5.39</v>
      </c>
      <c r="H60" s="1">
        <v>168.0</v>
      </c>
      <c r="I60" s="1">
        <v>31.14</v>
      </c>
      <c r="J60" s="1">
        <v>31.15</v>
      </c>
      <c r="K60" s="1" t="s">
        <v>59</v>
      </c>
      <c r="L60" s="1">
        <v>0.0</v>
      </c>
      <c r="M60" s="1">
        <v>168.0</v>
      </c>
    </row>
    <row r="61">
      <c r="A61" s="1" t="s">
        <v>41</v>
      </c>
      <c r="B61" s="1" t="s">
        <v>42</v>
      </c>
      <c r="C61" s="1">
        <v>184.27</v>
      </c>
      <c r="D61" s="1">
        <v>188.68</v>
      </c>
      <c r="E61" s="1">
        <v>4.41</v>
      </c>
      <c r="F61" s="1">
        <v>0.0</v>
      </c>
      <c r="G61" s="1">
        <v>4.41</v>
      </c>
      <c r="H61" s="1">
        <v>168.0</v>
      </c>
      <c r="I61" s="1">
        <v>38.11</v>
      </c>
      <c r="J61" s="1">
        <v>38.13</v>
      </c>
      <c r="K61" s="1" t="s">
        <v>59</v>
      </c>
      <c r="L61" s="1">
        <v>0.0</v>
      </c>
      <c r="M61" s="1">
        <v>168.0</v>
      </c>
    </row>
    <row r="62">
      <c r="A62" s="1" t="s">
        <v>41</v>
      </c>
      <c r="B62" s="1" t="s">
        <v>42</v>
      </c>
      <c r="C62" s="1">
        <v>189.01</v>
      </c>
      <c r="D62" s="1">
        <v>191.91</v>
      </c>
      <c r="E62" s="1">
        <v>2.9</v>
      </c>
      <c r="F62" s="1">
        <v>0.0</v>
      </c>
      <c r="G62" s="1">
        <v>2.9</v>
      </c>
      <c r="H62" s="1">
        <v>40.0</v>
      </c>
      <c r="I62" s="1">
        <v>13.8</v>
      </c>
      <c r="J62" s="1">
        <v>13.8</v>
      </c>
      <c r="K62" s="1" t="s">
        <v>43</v>
      </c>
      <c r="L62" s="1">
        <v>-40.0</v>
      </c>
      <c r="M62" s="1">
        <v>0.0</v>
      </c>
    </row>
    <row r="63">
      <c r="A63" s="1" t="s">
        <v>41</v>
      </c>
      <c r="B63" s="1" t="s">
        <v>42</v>
      </c>
      <c r="C63" s="1">
        <v>192.57</v>
      </c>
      <c r="D63" s="1">
        <v>195.53</v>
      </c>
      <c r="E63" s="1">
        <v>2.95</v>
      </c>
      <c r="F63" s="1">
        <v>0.0</v>
      </c>
      <c r="G63" s="1">
        <v>2.95</v>
      </c>
      <c r="H63" s="1">
        <v>40.0</v>
      </c>
      <c r="I63" s="1">
        <v>13.54</v>
      </c>
      <c r="J63" s="1">
        <v>13.54</v>
      </c>
      <c r="K63" s="1" t="s">
        <v>43</v>
      </c>
      <c r="L63" s="1">
        <v>-40.0</v>
      </c>
      <c r="M63" s="1">
        <v>0.0</v>
      </c>
    </row>
    <row r="64">
      <c r="A64" s="1" t="s">
        <v>41</v>
      </c>
      <c r="B64" s="1" t="s">
        <v>42</v>
      </c>
      <c r="C64" s="1">
        <v>195.59</v>
      </c>
      <c r="D64" s="1">
        <v>198.24</v>
      </c>
      <c r="E64" s="1">
        <v>2.65</v>
      </c>
      <c r="F64" s="1">
        <v>0.0</v>
      </c>
      <c r="G64" s="1">
        <v>2.65</v>
      </c>
      <c r="H64" s="1">
        <v>40.0</v>
      </c>
      <c r="I64" s="1">
        <v>15.11</v>
      </c>
      <c r="J64" s="1">
        <v>15.11</v>
      </c>
      <c r="K64" s="1" t="s">
        <v>43</v>
      </c>
      <c r="L64" s="1">
        <v>-40.0</v>
      </c>
      <c r="M64" s="1">
        <v>0.0</v>
      </c>
    </row>
    <row r="65">
      <c r="A65" s="1" t="s">
        <v>41</v>
      </c>
      <c r="B65" s="1" t="s">
        <v>42</v>
      </c>
      <c r="C65" s="1">
        <v>198.46</v>
      </c>
      <c r="D65" s="1">
        <v>200.62</v>
      </c>
      <c r="E65" s="1">
        <v>2.16</v>
      </c>
      <c r="F65" s="1">
        <v>0.0</v>
      </c>
      <c r="G65" s="1">
        <v>2.16</v>
      </c>
      <c r="H65" s="1">
        <v>40.0</v>
      </c>
      <c r="I65" s="1">
        <v>18.54</v>
      </c>
      <c r="J65" s="1">
        <v>18.54</v>
      </c>
      <c r="K65" s="1" t="s">
        <v>43</v>
      </c>
      <c r="L65" s="1">
        <v>-40.0</v>
      </c>
      <c r="M65" s="1">
        <v>0.0</v>
      </c>
    </row>
    <row r="66">
      <c r="A66" s="1" t="s">
        <v>41</v>
      </c>
      <c r="B66" s="1" t="s">
        <v>42</v>
      </c>
      <c r="C66" s="1">
        <v>200.8</v>
      </c>
      <c r="D66" s="1">
        <v>204.16</v>
      </c>
      <c r="E66" s="1">
        <v>3.36</v>
      </c>
      <c r="F66" s="1">
        <v>0.0</v>
      </c>
      <c r="G66" s="1">
        <v>3.36</v>
      </c>
      <c r="H66" s="1">
        <v>40.0</v>
      </c>
      <c r="I66" s="1">
        <v>11.9</v>
      </c>
      <c r="J66" s="1">
        <v>11.9</v>
      </c>
      <c r="K66" s="1" t="s">
        <v>43</v>
      </c>
      <c r="L66" s="1">
        <v>-40.0</v>
      </c>
      <c r="M66" s="1">
        <v>0.0</v>
      </c>
    </row>
    <row r="67">
      <c r="A67" s="1" t="s">
        <v>41</v>
      </c>
      <c r="B67" s="1" t="s">
        <v>42</v>
      </c>
      <c r="C67" s="1">
        <v>204.19</v>
      </c>
      <c r="D67" s="1">
        <v>205.34</v>
      </c>
      <c r="E67" s="1">
        <v>1.15</v>
      </c>
      <c r="F67" s="1">
        <v>0.0</v>
      </c>
      <c r="G67" s="1">
        <v>1.15</v>
      </c>
      <c r="H67" s="1">
        <v>40.0</v>
      </c>
      <c r="I67" s="1">
        <v>34.65</v>
      </c>
      <c r="J67" s="1">
        <v>34.65</v>
      </c>
      <c r="K67" s="1" t="s">
        <v>43</v>
      </c>
      <c r="L67" s="1">
        <v>-40.0</v>
      </c>
      <c r="M67" s="1">
        <v>0.0</v>
      </c>
    </row>
    <row r="68">
      <c r="A68" s="1" t="s">
        <v>41</v>
      </c>
      <c r="B68" s="1" t="s">
        <v>42</v>
      </c>
      <c r="C68" s="1">
        <v>205.4</v>
      </c>
      <c r="D68" s="1">
        <v>207.86</v>
      </c>
      <c r="E68" s="1">
        <v>2.47</v>
      </c>
      <c r="F68" s="1">
        <v>0.0</v>
      </c>
      <c r="G68" s="1">
        <v>2.47</v>
      </c>
      <c r="H68" s="1">
        <v>40.0</v>
      </c>
      <c r="I68" s="1">
        <v>16.21</v>
      </c>
      <c r="J68" s="1">
        <v>16.21</v>
      </c>
      <c r="K68" s="1" t="s">
        <v>43</v>
      </c>
      <c r="L68" s="1">
        <v>-40.0</v>
      </c>
      <c r="M68" s="1">
        <v>0.0</v>
      </c>
    </row>
    <row r="69">
      <c r="A69" s="1" t="s">
        <v>41</v>
      </c>
      <c r="B69" s="1" t="s">
        <v>42</v>
      </c>
      <c r="C69" s="1">
        <v>207.87</v>
      </c>
      <c r="D69" s="1">
        <v>210.56</v>
      </c>
      <c r="E69" s="1">
        <v>2.69</v>
      </c>
      <c r="F69" s="1">
        <v>0.0</v>
      </c>
      <c r="G69" s="1">
        <v>2.69</v>
      </c>
      <c r="H69" s="1">
        <v>40.0</v>
      </c>
      <c r="I69" s="1">
        <v>14.88</v>
      </c>
      <c r="J69" s="1">
        <v>14.88</v>
      </c>
      <c r="K69" s="1" t="s">
        <v>43</v>
      </c>
      <c r="L69" s="1">
        <v>-40.0</v>
      </c>
      <c r="M69" s="1">
        <v>0.0</v>
      </c>
    </row>
    <row r="70">
      <c r="A70" s="1" t="s">
        <v>41</v>
      </c>
      <c r="B70" s="1" t="s">
        <v>42</v>
      </c>
      <c r="C70" s="1">
        <v>210.69</v>
      </c>
      <c r="D70" s="1">
        <v>213.02</v>
      </c>
      <c r="E70" s="1">
        <v>2.32</v>
      </c>
      <c r="F70" s="1">
        <v>0.0</v>
      </c>
      <c r="G70" s="1">
        <v>2.32</v>
      </c>
      <c r="H70" s="1">
        <v>40.0</v>
      </c>
      <c r="I70" s="1">
        <v>17.22</v>
      </c>
      <c r="J70" s="1">
        <v>17.22</v>
      </c>
      <c r="K70" s="1" t="s">
        <v>43</v>
      </c>
      <c r="L70" s="1">
        <v>-40.0</v>
      </c>
      <c r="M70" s="1">
        <v>0.0</v>
      </c>
    </row>
    <row r="71">
      <c r="A71" s="1" t="s">
        <v>41</v>
      </c>
      <c r="B71" s="1" t="s">
        <v>42</v>
      </c>
      <c r="C71" s="1">
        <v>213.04</v>
      </c>
      <c r="D71" s="1">
        <v>215.63</v>
      </c>
      <c r="E71" s="1">
        <v>2.59</v>
      </c>
      <c r="F71" s="1">
        <v>0.0</v>
      </c>
      <c r="G71" s="1">
        <v>2.59</v>
      </c>
      <c r="H71" s="1">
        <v>40.0</v>
      </c>
      <c r="I71" s="1">
        <v>15.47</v>
      </c>
      <c r="J71" s="1">
        <v>15.47</v>
      </c>
      <c r="K71" s="1" t="s">
        <v>43</v>
      </c>
      <c r="L71" s="1">
        <v>-40.0</v>
      </c>
      <c r="M71" s="1">
        <v>0.0</v>
      </c>
    </row>
    <row r="72">
      <c r="A72" s="1" t="s">
        <v>41</v>
      </c>
      <c r="B72" s="1" t="s">
        <v>42</v>
      </c>
      <c r="C72" s="1">
        <v>215.89</v>
      </c>
      <c r="D72" s="1">
        <v>218.16</v>
      </c>
      <c r="E72" s="1">
        <v>2.27</v>
      </c>
      <c r="F72" s="1">
        <v>0.0</v>
      </c>
      <c r="G72" s="1">
        <v>2.27</v>
      </c>
      <c r="H72" s="1">
        <v>168.0</v>
      </c>
      <c r="I72" s="1">
        <v>74.04</v>
      </c>
      <c r="J72" s="1">
        <v>74.08</v>
      </c>
      <c r="K72" s="1" t="s">
        <v>44</v>
      </c>
      <c r="L72" s="1">
        <v>84.0</v>
      </c>
      <c r="M72" s="1">
        <v>84.0</v>
      </c>
    </row>
    <row r="73">
      <c r="A73" s="1" t="s">
        <v>41</v>
      </c>
      <c r="B73" s="1" t="s">
        <v>42</v>
      </c>
      <c r="C73" s="1">
        <v>218.34</v>
      </c>
      <c r="D73" s="1">
        <v>222.12</v>
      </c>
      <c r="E73" s="1">
        <v>3.78</v>
      </c>
      <c r="F73" s="1">
        <v>0.0</v>
      </c>
      <c r="G73" s="1">
        <v>3.78</v>
      </c>
      <c r="H73" s="1">
        <v>168.0</v>
      </c>
      <c r="I73" s="1">
        <v>44.44</v>
      </c>
      <c r="J73" s="1">
        <v>44.46</v>
      </c>
      <c r="K73" s="1" t="s">
        <v>44</v>
      </c>
      <c r="L73" s="1">
        <v>84.0</v>
      </c>
      <c r="M73" s="1">
        <v>84.0</v>
      </c>
    </row>
    <row r="74">
      <c r="A74" s="1" t="s">
        <v>41</v>
      </c>
      <c r="B74" s="1" t="s">
        <v>42</v>
      </c>
      <c r="C74" s="1">
        <v>222.25</v>
      </c>
      <c r="D74" s="1">
        <v>224.39</v>
      </c>
      <c r="E74" s="1">
        <v>2.14</v>
      </c>
      <c r="F74" s="1">
        <v>0.0</v>
      </c>
      <c r="G74" s="1">
        <v>2.14</v>
      </c>
      <c r="H74" s="1">
        <v>168.0</v>
      </c>
      <c r="I74" s="1">
        <v>78.5</v>
      </c>
      <c r="J74" s="1">
        <v>78.54</v>
      </c>
      <c r="K74" s="1" t="s">
        <v>44</v>
      </c>
      <c r="L74" s="1">
        <v>84.0</v>
      </c>
      <c r="M74" s="1">
        <v>84.0</v>
      </c>
    </row>
    <row r="75">
      <c r="A75" s="1" t="s">
        <v>41</v>
      </c>
      <c r="B75" s="1" t="s">
        <v>42</v>
      </c>
      <c r="C75" s="1">
        <v>224.66</v>
      </c>
      <c r="D75" s="1">
        <v>228.11</v>
      </c>
      <c r="E75" s="1">
        <v>3.45</v>
      </c>
      <c r="F75" s="1">
        <v>0.0</v>
      </c>
      <c r="G75" s="1">
        <v>3.45</v>
      </c>
      <c r="H75" s="1">
        <v>168.0</v>
      </c>
      <c r="I75" s="1">
        <v>48.67</v>
      </c>
      <c r="J75" s="1">
        <v>48.69</v>
      </c>
      <c r="K75" s="1" t="s">
        <v>44</v>
      </c>
      <c r="L75" s="1">
        <v>84.0</v>
      </c>
      <c r="M75" s="1">
        <v>84.0</v>
      </c>
    </row>
    <row r="76">
      <c r="A76" s="1" t="s">
        <v>41</v>
      </c>
      <c r="B76" s="1" t="s">
        <v>42</v>
      </c>
      <c r="C76" s="1">
        <v>228.4</v>
      </c>
      <c r="D76" s="1">
        <v>232.68</v>
      </c>
      <c r="E76" s="1">
        <v>4.28</v>
      </c>
      <c r="F76" s="1">
        <v>0.0</v>
      </c>
      <c r="G76" s="1">
        <v>4.27</v>
      </c>
      <c r="H76" s="1">
        <v>168.0</v>
      </c>
      <c r="I76" s="1">
        <v>39.29</v>
      </c>
      <c r="J76" s="1">
        <v>39.31</v>
      </c>
      <c r="K76" s="1" t="s">
        <v>57</v>
      </c>
      <c r="L76" s="1">
        <v>64.0</v>
      </c>
      <c r="M76" s="1">
        <v>104.0</v>
      </c>
    </row>
    <row r="77">
      <c r="A77" s="1" t="s">
        <v>41</v>
      </c>
      <c r="B77" s="1" t="s">
        <v>42</v>
      </c>
      <c r="C77" s="1">
        <v>232.91</v>
      </c>
      <c r="D77" s="1">
        <v>237.17</v>
      </c>
      <c r="E77" s="1">
        <v>4.27</v>
      </c>
      <c r="F77" s="1">
        <v>0.0</v>
      </c>
      <c r="G77" s="1">
        <v>4.26</v>
      </c>
      <c r="H77" s="1">
        <v>168.0</v>
      </c>
      <c r="I77" s="1">
        <v>39.38</v>
      </c>
      <c r="J77" s="1">
        <v>39.4</v>
      </c>
      <c r="K77" s="1" t="s">
        <v>59</v>
      </c>
      <c r="L77" s="1">
        <v>0.0</v>
      </c>
      <c r="M77" s="1">
        <v>168.0</v>
      </c>
    </row>
    <row r="78">
      <c r="A78" s="1" t="s">
        <v>41</v>
      </c>
      <c r="B78" s="1" t="s">
        <v>42</v>
      </c>
      <c r="C78" s="1">
        <v>237.31</v>
      </c>
      <c r="D78" s="1">
        <v>241.27</v>
      </c>
      <c r="E78" s="1">
        <v>3.96</v>
      </c>
      <c r="F78" s="1">
        <v>0.0</v>
      </c>
      <c r="G78" s="1">
        <v>3.96</v>
      </c>
      <c r="H78" s="1">
        <v>168.0</v>
      </c>
      <c r="I78" s="1">
        <v>42.41</v>
      </c>
      <c r="J78" s="1">
        <v>42.44</v>
      </c>
      <c r="K78" s="1" t="s">
        <v>59</v>
      </c>
      <c r="L78" s="1">
        <v>0.0</v>
      </c>
      <c r="M78" s="1">
        <v>168.0</v>
      </c>
    </row>
    <row r="79">
      <c r="A79" s="1" t="s">
        <v>41</v>
      </c>
      <c r="B79" s="1" t="s">
        <v>42</v>
      </c>
      <c r="C79" s="1">
        <v>241.48</v>
      </c>
      <c r="D79" s="1">
        <v>246.31</v>
      </c>
      <c r="E79" s="1">
        <v>4.83</v>
      </c>
      <c r="F79" s="1">
        <v>0.0</v>
      </c>
      <c r="G79" s="1">
        <v>4.83</v>
      </c>
      <c r="H79" s="1">
        <v>168.0</v>
      </c>
      <c r="I79" s="1">
        <v>34.75</v>
      </c>
      <c r="J79" s="1">
        <v>34.77</v>
      </c>
      <c r="K79" s="1" t="s">
        <v>59</v>
      </c>
      <c r="L79" s="1">
        <v>0.0</v>
      </c>
      <c r="M79" s="1">
        <v>168.0</v>
      </c>
    </row>
    <row r="80">
      <c r="A80" s="1" t="s">
        <v>41</v>
      </c>
      <c r="B80" s="1" t="s">
        <v>42</v>
      </c>
      <c r="C80" s="1">
        <v>246.48</v>
      </c>
      <c r="D80" s="1">
        <v>251.48</v>
      </c>
      <c r="E80" s="1">
        <v>5.0</v>
      </c>
      <c r="F80" s="1">
        <v>0.0</v>
      </c>
      <c r="G80" s="1">
        <v>4.99</v>
      </c>
      <c r="H80" s="1">
        <v>168.0</v>
      </c>
      <c r="I80" s="1">
        <v>33.63</v>
      </c>
      <c r="J80" s="1">
        <v>33.64</v>
      </c>
      <c r="K80" s="1" t="s">
        <v>59</v>
      </c>
      <c r="L80" s="1">
        <v>0.0</v>
      </c>
      <c r="M80" s="1">
        <v>168.0</v>
      </c>
    </row>
    <row r="81">
      <c r="A81" s="1" t="s">
        <v>41</v>
      </c>
      <c r="B81" s="1" t="s">
        <v>42</v>
      </c>
      <c r="C81" s="1">
        <v>251.89</v>
      </c>
      <c r="D81" s="1">
        <v>256.49</v>
      </c>
      <c r="E81" s="1">
        <v>4.6</v>
      </c>
      <c r="F81" s="1">
        <v>0.0</v>
      </c>
      <c r="G81" s="1">
        <v>4.6</v>
      </c>
      <c r="H81" s="1">
        <v>168.0</v>
      </c>
      <c r="I81" s="1">
        <v>36.5</v>
      </c>
      <c r="J81" s="1">
        <v>36.53</v>
      </c>
      <c r="K81" s="1" t="s">
        <v>59</v>
      </c>
      <c r="L81" s="1">
        <v>0.0</v>
      </c>
      <c r="M81" s="1">
        <v>168.0</v>
      </c>
    </row>
    <row r="82">
      <c r="A82" s="1" t="s">
        <v>41</v>
      </c>
      <c r="B82" s="1" t="s">
        <v>42</v>
      </c>
      <c r="C82" s="1">
        <v>256.64</v>
      </c>
      <c r="D82" s="1">
        <v>259.13</v>
      </c>
      <c r="E82" s="1">
        <v>2.49</v>
      </c>
      <c r="F82" s="1">
        <v>0.0</v>
      </c>
      <c r="G82" s="1">
        <v>2.49</v>
      </c>
      <c r="H82" s="1">
        <v>40.0</v>
      </c>
      <c r="I82" s="1">
        <v>16.04</v>
      </c>
      <c r="J82" s="1">
        <v>16.04</v>
      </c>
      <c r="K82" s="1" t="s">
        <v>43</v>
      </c>
      <c r="L82" s="1">
        <v>-40.0</v>
      </c>
      <c r="M82" s="1">
        <v>0.0</v>
      </c>
    </row>
    <row r="83">
      <c r="A83" s="1" t="s">
        <v>41</v>
      </c>
      <c r="B83" s="1" t="s">
        <v>42</v>
      </c>
      <c r="C83" s="1">
        <v>259.41</v>
      </c>
      <c r="D83" s="1">
        <v>261.76</v>
      </c>
      <c r="E83" s="1">
        <v>2.35</v>
      </c>
      <c r="F83" s="1">
        <v>0.0</v>
      </c>
      <c r="G83" s="1">
        <v>2.35</v>
      </c>
      <c r="H83" s="1">
        <v>40.0</v>
      </c>
      <c r="I83" s="1">
        <v>17.02</v>
      </c>
      <c r="J83" s="1">
        <v>17.02</v>
      </c>
      <c r="K83" s="1" t="s">
        <v>43</v>
      </c>
      <c r="L83" s="1">
        <v>-40.0</v>
      </c>
      <c r="M83" s="1">
        <v>0.0</v>
      </c>
    </row>
    <row r="84">
      <c r="A84" s="1" t="s">
        <v>41</v>
      </c>
      <c r="B84" s="1" t="s">
        <v>42</v>
      </c>
      <c r="C84" s="1">
        <v>261.88</v>
      </c>
      <c r="D84" s="1">
        <v>265.02</v>
      </c>
      <c r="E84" s="1">
        <v>3.14</v>
      </c>
      <c r="F84" s="1">
        <v>0.0</v>
      </c>
      <c r="G84" s="1">
        <v>3.14</v>
      </c>
      <c r="H84" s="1">
        <v>40.0</v>
      </c>
      <c r="I84" s="1">
        <v>12.74</v>
      </c>
      <c r="J84" s="1">
        <v>12.74</v>
      </c>
      <c r="K84" s="1" t="s">
        <v>43</v>
      </c>
      <c r="L84" s="1">
        <v>-40.0</v>
      </c>
      <c r="M84" s="1">
        <v>0.0</v>
      </c>
    </row>
    <row r="85">
      <c r="A85" s="1" t="s">
        <v>41</v>
      </c>
      <c r="B85" s="1" t="s">
        <v>42</v>
      </c>
      <c r="C85" s="1">
        <v>265.14</v>
      </c>
      <c r="D85" s="1">
        <v>267.66</v>
      </c>
      <c r="E85" s="1">
        <v>2.52</v>
      </c>
      <c r="F85" s="1">
        <v>0.0</v>
      </c>
      <c r="G85" s="1">
        <v>2.52</v>
      </c>
      <c r="H85" s="1">
        <v>40.0</v>
      </c>
      <c r="I85" s="1">
        <v>15.85</v>
      </c>
      <c r="J85" s="1">
        <v>15.85</v>
      </c>
      <c r="K85" s="1" t="s">
        <v>43</v>
      </c>
      <c r="L85" s="1">
        <v>-40.0</v>
      </c>
      <c r="M85" s="1">
        <v>0.0</v>
      </c>
    </row>
    <row r="86">
      <c r="A86" s="1" t="s">
        <v>41</v>
      </c>
      <c r="B86" s="1" t="s">
        <v>42</v>
      </c>
      <c r="C86" s="1">
        <v>267.8</v>
      </c>
      <c r="D86" s="1">
        <v>270.02</v>
      </c>
      <c r="E86" s="1">
        <v>2.21</v>
      </c>
      <c r="F86" s="1">
        <v>0.0</v>
      </c>
      <c r="G86" s="1">
        <v>2.21</v>
      </c>
      <c r="H86" s="1">
        <v>40.0</v>
      </c>
      <c r="I86" s="1">
        <v>18.06</v>
      </c>
      <c r="J86" s="1">
        <v>18.06</v>
      </c>
      <c r="K86" s="1" t="s">
        <v>43</v>
      </c>
      <c r="L86" s="1">
        <v>-40.0</v>
      </c>
      <c r="M86" s="1">
        <v>0.0</v>
      </c>
    </row>
    <row r="87">
      <c r="A87" s="1" t="s">
        <v>41</v>
      </c>
      <c r="B87" s="1" t="s">
        <v>42</v>
      </c>
      <c r="C87" s="1">
        <v>270.13</v>
      </c>
      <c r="D87" s="1">
        <v>272.69</v>
      </c>
      <c r="E87" s="1">
        <v>2.56</v>
      </c>
      <c r="F87" s="1">
        <v>0.0</v>
      </c>
      <c r="G87" s="1">
        <v>2.56</v>
      </c>
      <c r="H87" s="1">
        <v>40.0</v>
      </c>
      <c r="I87" s="1">
        <v>15.61</v>
      </c>
      <c r="J87" s="1">
        <v>15.61</v>
      </c>
      <c r="K87" s="1" t="s">
        <v>43</v>
      </c>
      <c r="L87" s="1">
        <v>-40.0</v>
      </c>
      <c r="M87" s="1">
        <v>0.0</v>
      </c>
    </row>
    <row r="88">
      <c r="A88" s="1" t="s">
        <v>41</v>
      </c>
      <c r="B88" s="1" t="s">
        <v>42</v>
      </c>
      <c r="C88" s="1">
        <v>273.09</v>
      </c>
      <c r="D88" s="1">
        <v>276.17</v>
      </c>
      <c r="E88" s="1">
        <v>3.08</v>
      </c>
      <c r="F88" s="1">
        <v>0.0</v>
      </c>
      <c r="G88" s="1">
        <v>3.08</v>
      </c>
      <c r="H88" s="1">
        <v>40.0</v>
      </c>
      <c r="I88" s="1">
        <v>12.99</v>
      </c>
      <c r="J88" s="1">
        <v>12.99</v>
      </c>
      <c r="K88" s="1" t="s">
        <v>43</v>
      </c>
      <c r="L88" s="1">
        <v>-40.0</v>
      </c>
      <c r="M88" s="1">
        <v>0.0</v>
      </c>
    </row>
    <row r="89">
      <c r="A89" s="1" t="s">
        <v>41</v>
      </c>
      <c r="B89" s="1" t="s">
        <v>42</v>
      </c>
      <c r="C89" s="1">
        <v>276.24</v>
      </c>
      <c r="D89" s="1">
        <v>277.76</v>
      </c>
      <c r="E89" s="1">
        <v>1.53</v>
      </c>
      <c r="F89" s="1">
        <v>0.0</v>
      </c>
      <c r="G89" s="1">
        <v>1.53</v>
      </c>
      <c r="H89" s="1">
        <v>40.0</v>
      </c>
      <c r="I89" s="1">
        <v>26.17</v>
      </c>
      <c r="J89" s="1">
        <v>26.17</v>
      </c>
      <c r="K89" s="1" t="s">
        <v>43</v>
      </c>
      <c r="L89" s="1">
        <v>-40.0</v>
      </c>
      <c r="M89" s="1">
        <v>0.0</v>
      </c>
    </row>
    <row r="90">
      <c r="A90" s="1" t="s">
        <v>41</v>
      </c>
      <c r="B90" s="1" t="s">
        <v>42</v>
      </c>
      <c r="C90" s="1">
        <v>277.89</v>
      </c>
      <c r="D90" s="1">
        <v>280.34</v>
      </c>
      <c r="E90" s="1">
        <v>2.45</v>
      </c>
      <c r="F90" s="1">
        <v>0.0</v>
      </c>
      <c r="G90" s="1">
        <v>2.45</v>
      </c>
      <c r="H90" s="1">
        <v>40.0</v>
      </c>
      <c r="I90" s="1">
        <v>16.33</v>
      </c>
      <c r="J90" s="1">
        <v>16.33</v>
      </c>
      <c r="K90" s="1" t="s">
        <v>43</v>
      </c>
      <c r="L90" s="1">
        <v>-40.0</v>
      </c>
      <c r="M90" s="1">
        <v>0.0</v>
      </c>
    </row>
    <row r="91">
      <c r="A91" s="1" t="s">
        <v>41</v>
      </c>
      <c r="B91" s="1" t="s">
        <v>42</v>
      </c>
      <c r="C91" s="1">
        <v>280.67</v>
      </c>
      <c r="D91" s="1">
        <v>282.79</v>
      </c>
      <c r="E91" s="1">
        <v>2.12</v>
      </c>
      <c r="F91" s="1">
        <v>0.0</v>
      </c>
      <c r="G91" s="1">
        <v>2.12</v>
      </c>
      <c r="H91" s="1">
        <v>40.0</v>
      </c>
      <c r="I91" s="1">
        <v>18.86</v>
      </c>
      <c r="J91" s="1">
        <v>18.86</v>
      </c>
      <c r="K91" s="1" t="s">
        <v>43</v>
      </c>
      <c r="L91" s="1">
        <v>-40.0</v>
      </c>
      <c r="M91" s="1">
        <v>0.0</v>
      </c>
    </row>
    <row r="92">
      <c r="A92" s="1" t="s">
        <v>41</v>
      </c>
      <c r="B92" s="1" t="s">
        <v>42</v>
      </c>
      <c r="C92" s="1">
        <v>282.96</v>
      </c>
      <c r="D92" s="1">
        <v>285.94</v>
      </c>
      <c r="E92" s="1">
        <v>2.98</v>
      </c>
      <c r="F92" s="1">
        <v>0.0</v>
      </c>
      <c r="G92" s="1">
        <v>2.98</v>
      </c>
      <c r="H92" s="1">
        <v>168.0</v>
      </c>
      <c r="I92" s="1">
        <v>56.33</v>
      </c>
      <c r="J92" s="1">
        <v>56.35</v>
      </c>
      <c r="K92" s="1" t="s">
        <v>44</v>
      </c>
      <c r="L92" s="1">
        <v>84.0</v>
      </c>
      <c r="M92" s="1">
        <v>84.0</v>
      </c>
    </row>
    <row r="93">
      <c r="A93" s="1" t="s">
        <v>41</v>
      </c>
      <c r="B93" s="1" t="s">
        <v>42</v>
      </c>
      <c r="C93" s="1">
        <v>286.52</v>
      </c>
      <c r="D93" s="1">
        <v>288.71</v>
      </c>
      <c r="E93" s="1">
        <v>2.19</v>
      </c>
      <c r="F93" s="1">
        <v>0.0</v>
      </c>
      <c r="G93" s="1">
        <v>2.19</v>
      </c>
      <c r="H93" s="1">
        <v>168.0</v>
      </c>
      <c r="I93" s="1">
        <v>76.59</v>
      </c>
      <c r="J93" s="1">
        <v>76.63</v>
      </c>
      <c r="K93" s="1" t="s">
        <v>44</v>
      </c>
      <c r="L93" s="1">
        <v>84.0</v>
      </c>
      <c r="M93" s="1">
        <v>84.0</v>
      </c>
    </row>
    <row r="94">
      <c r="A94" s="1" t="s">
        <v>41</v>
      </c>
      <c r="B94" s="1" t="s">
        <v>42</v>
      </c>
      <c r="C94" s="1">
        <v>288.84</v>
      </c>
      <c r="D94" s="1">
        <v>291.76</v>
      </c>
      <c r="E94" s="1">
        <v>2.92</v>
      </c>
      <c r="F94" s="1">
        <v>0.0</v>
      </c>
      <c r="G94" s="1">
        <v>2.92</v>
      </c>
      <c r="H94" s="1">
        <v>168.0</v>
      </c>
      <c r="I94" s="1">
        <v>57.61</v>
      </c>
      <c r="J94" s="1">
        <v>57.63</v>
      </c>
      <c r="K94" s="1" t="s">
        <v>44</v>
      </c>
      <c r="L94" s="1">
        <v>84.0</v>
      </c>
      <c r="M94" s="1">
        <v>84.0</v>
      </c>
    </row>
    <row r="95">
      <c r="A95" s="1" t="s">
        <v>41</v>
      </c>
      <c r="B95" s="1" t="s">
        <v>42</v>
      </c>
      <c r="C95" s="1">
        <v>292.11</v>
      </c>
      <c r="D95" s="1">
        <v>295.25</v>
      </c>
      <c r="E95" s="1">
        <v>3.13</v>
      </c>
      <c r="F95" s="1">
        <v>0.0</v>
      </c>
      <c r="G95" s="1">
        <v>3.13</v>
      </c>
      <c r="H95" s="1">
        <v>168.0</v>
      </c>
      <c r="I95" s="1">
        <v>53.64</v>
      </c>
      <c r="J95" s="1">
        <v>53.66</v>
      </c>
      <c r="K95" s="1" t="s">
        <v>44</v>
      </c>
      <c r="L95" s="1">
        <v>84.0</v>
      </c>
      <c r="M95" s="1">
        <v>84.0</v>
      </c>
    </row>
    <row r="96">
      <c r="A96" s="1" t="s">
        <v>41</v>
      </c>
      <c r="B96" s="1" t="s">
        <v>42</v>
      </c>
      <c r="C96" s="1">
        <v>295.45</v>
      </c>
      <c r="D96" s="1">
        <v>298.4</v>
      </c>
      <c r="E96" s="1">
        <v>2.96</v>
      </c>
      <c r="F96" s="1">
        <v>0.0</v>
      </c>
      <c r="G96" s="1">
        <v>2.96</v>
      </c>
      <c r="H96" s="1">
        <v>168.0</v>
      </c>
      <c r="I96" s="1">
        <v>56.8</v>
      </c>
      <c r="J96" s="1">
        <v>56.82</v>
      </c>
      <c r="K96" s="1" t="s">
        <v>57</v>
      </c>
      <c r="L96" s="1">
        <v>64.0</v>
      </c>
      <c r="M96" s="1">
        <v>104.0</v>
      </c>
    </row>
    <row r="97">
      <c r="A97" s="1" t="s">
        <v>41</v>
      </c>
      <c r="B97" s="1" t="s">
        <v>42</v>
      </c>
      <c r="C97" s="1">
        <v>298.58</v>
      </c>
      <c r="D97" s="1">
        <v>303.43</v>
      </c>
      <c r="E97" s="1">
        <v>4.86</v>
      </c>
      <c r="F97" s="1">
        <v>0.0</v>
      </c>
      <c r="G97" s="1">
        <v>4.85</v>
      </c>
      <c r="H97" s="1">
        <v>168.0</v>
      </c>
      <c r="I97" s="1">
        <v>34.59</v>
      </c>
      <c r="J97" s="1">
        <v>34.6</v>
      </c>
      <c r="K97" s="1" t="s">
        <v>59</v>
      </c>
      <c r="L97" s="1">
        <v>0.0</v>
      </c>
      <c r="M97" s="1">
        <v>168.0</v>
      </c>
    </row>
    <row r="98">
      <c r="A98" s="1" t="s">
        <v>41</v>
      </c>
      <c r="B98" s="1" t="s">
        <v>42</v>
      </c>
      <c r="C98" s="1">
        <v>303.62</v>
      </c>
      <c r="D98" s="1">
        <v>309.32</v>
      </c>
      <c r="E98" s="1">
        <v>5.71</v>
      </c>
      <c r="F98" s="1">
        <v>0.0</v>
      </c>
      <c r="G98" s="1">
        <v>5.7</v>
      </c>
      <c r="H98" s="1">
        <v>168.0</v>
      </c>
      <c r="I98" s="1">
        <v>29.44</v>
      </c>
      <c r="J98" s="1">
        <v>29.46</v>
      </c>
      <c r="K98" s="1" t="s">
        <v>59</v>
      </c>
      <c r="L98" s="1">
        <v>0.0</v>
      </c>
      <c r="M98" s="1">
        <v>168.0</v>
      </c>
    </row>
    <row r="99">
      <c r="A99" s="1" t="s">
        <v>41</v>
      </c>
      <c r="B99" s="1" t="s">
        <v>42</v>
      </c>
      <c r="C99" s="1">
        <v>310.32</v>
      </c>
      <c r="D99" s="1">
        <v>314.88</v>
      </c>
      <c r="E99" s="1">
        <v>4.55</v>
      </c>
      <c r="F99" s="1">
        <v>0.0</v>
      </c>
      <c r="G99" s="1">
        <v>4.55</v>
      </c>
      <c r="H99" s="1">
        <v>168.0</v>
      </c>
      <c r="I99" s="1">
        <v>36.88</v>
      </c>
      <c r="J99" s="1">
        <v>36.9</v>
      </c>
      <c r="K99" s="1" t="s">
        <v>59</v>
      </c>
      <c r="L99" s="1">
        <v>0.0</v>
      </c>
      <c r="M99" s="1">
        <v>168.0</v>
      </c>
    </row>
    <row r="100">
      <c r="A100" s="1" t="s">
        <v>41</v>
      </c>
      <c r="B100" s="1" t="s">
        <v>42</v>
      </c>
      <c r="C100" s="1">
        <v>315.51</v>
      </c>
      <c r="D100" s="1">
        <v>320.23</v>
      </c>
      <c r="E100" s="1">
        <v>4.72</v>
      </c>
      <c r="F100" s="1">
        <v>0.0</v>
      </c>
      <c r="G100" s="1">
        <v>4.72</v>
      </c>
      <c r="H100" s="1">
        <v>168.0</v>
      </c>
      <c r="I100" s="1">
        <v>35.58</v>
      </c>
      <c r="J100" s="1">
        <v>35.6</v>
      </c>
      <c r="K100" s="1" t="s">
        <v>59</v>
      </c>
      <c r="L100" s="1">
        <v>0.0</v>
      </c>
      <c r="M100" s="1">
        <v>168.0</v>
      </c>
    </row>
    <row r="101">
      <c r="A101" s="1" t="s">
        <v>41</v>
      </c>
      <c r="B101" s="1" t="s">
        <v>42</v>
      </c>
      <c r="C101" s="1">
        <v>320.46</v>
      </c>
      <c r="D101" s="1">
        <v>324.72</v>
      </c>
      <c r="E101" s="1">
        <v>4.26</v>
      </c>
      <c r="F101" s="1">
        <v>0.0</v>
      </c>
      <c r="G101" s="1">
        <v>4.26</v>
      </c>
      <c r="H101" s="1">
        <v>168.0</v>
      </c>
      <c r="I101" s="1">
        <v>39.4</v>
      </c>
      <c r="J101" s="1">
        <v>39.42</v>
      </c>
      <c r="K101" s="1" t="s">
        <v>59</v>
      </c>
      <c r="L101" s="1">
        <v>0.0</v>
      </c>
      <c r="M101" s="1">
        <v>168.0</v>
      </c>
    </row>
    <row r="102">
      <c r="A102" s="1" t="s">
        <v>41</v>
      </c>
      <c r="B102" s="1" t="s">
        <v>42</v>
      </c>
      <c r="C102" s="1">
        <v>324.91</v>
      </c>
      <c r="D102" s="1">
        <v>326.79</v>
      </c>
      <c r="E102" s="1">
        <v>1.88</v>
      </c>
      <c r="F102" s="1">
        <v>0.0</v>
      </c>
      <c r="G102" s="1">
        <v>1.88</v>
      </c>
      <c r="H102" s="1">
        <v>40.0</v>
      </c>
      <c r="I102" s="1">
        <v>21.33</v>
      </c>
      <c r="J102" s="1">
        <v>21.33</v>
      </c>
      <c r="K102" s="1" t="s">
        <v>43</v>
      </c>
      <c r="L102" s="1">
        <v>-40.0</v>
      </c>
      <c r="M102" s="1">
        <v>0.0</v>
      </c>
    </row>
    <row r="103">
      <c r="A103" s="1" t="s">
        <v>41</v>
      </c>
      <c r="B103" s="1" t="s">
        <v>42</v>
      </c>
      <c r="C103" s="1">
        <v>326.82</v>
      </c>
      <c r="D103" s="1">
        <v>328.65</v>
      </c>
      <c r="E103" s="1">
        <v>1.83</v>
      </c>
      <c r="F103" s="1">
        <v>0.0</v>
      </c>
      <c r="G103" s="1">
        <v>1.83</v>
      </c>
      <c r="H103" s="1">
        <v>40.0</v>
      </c>
      <c r="I103" s="1">
        <v>21.88</v>
      </c>
      <c r="J103" s="1">
        <v>21.88</v>
      </c>
      <c r="K103" s="1" t="s">
        <v>43</v>
      </c>
      <c r="L103" s="1">
        <v>-40.0</v>
      </c>
      <c r="M103" s="1">
        <v>0.0</v>
      </c>
    </row>
    <row r="104">
      <c r="A104" s="1" t="s">
        <v>41</v>
      </c>
      <c r="B104" s="1" t="s">
        <v>42</v>
      </c>
      <c r="C104" s="1">
        <v>328.66</v>
      </c>
      <c r="D104" s="1">
        <v>329.99</v>
      </c>
      <c r="E104" s="1">
        <v>1.33</v>
      </c>
      <c r="F104" s="1">
        <v>0.0</v>
      </c>
      <c r="G104" s="1">
        <v>1.33</v>
      </c>
      <c r="H104" s="1">
        <v>40.0</v>
      </c>
      <c r="I104" s="1">
        <v>30.0</v>
      </c>
      <c r="J104" s="1">
        <v>30.0</v>
      </c>
      <c r="K104" s="1" t="s">
        <v>43</v>
      </c>
      <c r="L104" s="1">
        <v>-40.0</v>
      </c>
      <c r="M104" s="1">
        <v>0.0</v>
      </c>
    </row>
    <row r="105">
      <c r="A105" s="1" t="s">
        <v>41</v>
      </c>
      <c r="B105" s="1" t="s">
        <v>42</v>
      </c>
      <c r="C105" s="1">
        <v>330.05</v>
      </c>
      <c r="D105" s="1">
        <v>331.69</v>
      </c>
      <c r="E105" s="1">
        <v>1.65</v>
      </c>
      <c r="F105" s="1">
        <v>0.0</v>
      </c>
      <c r="G105" s="1">
        <v>1.65</v>
      </c>
      <c r="H105" s="1">
        <v>40.0</v>
      </c>
      <c r="I105" s="1">
        <v>24.28</v>
      </c>
      <c r="J105" s="1">
        <v>24.28</v>
      </c>
      <c r="K105" s="1" t="s">
        <v>43</v>
      </c>
      <c r="L105" s="1">
        <v>-40.0</v>
      </c>
      <c r="M105" s="1">
        <v>0.0</v>
      </c>
    </row>
    <row r="130">
      <c r="A130" s="77" t="s">
        <v>53</v>
      </c>
      <c r="B130" s="3">
        <f>SUMIF(K2:K103, "epr",H2:H103)</f>
        <v>2080</v>
      </c>
    </row>
    <row r="131">
      <c r="A131" s="77" t="s">
        <v>54</v>
      </c>
      <c r="B131" s="3">
        <f>SUM(H2:H103)-B130</f>
        <v>8400</v>
      </c>
    </row>
    <row r="132">
      <c r="A132" s="77" t="s">
        <v>55</v>
      </c>
      <c r="B132" s="3">
        <f>SUM(M2:M103)</f>
        <v>6400</v>
      </c>
    </row>
    <row r="133">
      <c r="A133" s="77" t="s">
        <v>56</v>
      </c>
      <c r="B133" s="3">
        <f>B131/B132</f>
        <v>1.3125</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1.32</v>
      </c>
      <c r="D2" s="1">
        <v>4.65</v>
      </c>
      <c r="E2" s="1">
        <v>3.33</v>
      </c>
      <c r="F2" s="1">
        <v>0.0</v>
      </c>
      <c r="G2" s="1">
        <v>3.33</v>
      </c>
      <c r="H2" s="1">
        <v>48.0</v>
      </c>
      <c r="I2" s="1">
        <v>14.41</v>
      </c>
      <c r="J2" s="1">
        <v>14.41</v>
      </c>
      <c r="K2" s="1" t="s">
        <v>43</v>
      </c>
      <c r="L2" s="1">
        <v>-48.0</v>
      </c>
      <c r="M2" s="1">
        <v>0.0</v>
      </c>
    </row>
    <row r="3">
      <c r="A3" s="1" t="s">
        <v>41</v>
      </c>
      <c r="B3" s="1" t="s">
        <v>42</v>
      </c>
      <c r="C3" s="1">
        <v>4.71</v>
      </c>
      <c r="D3" s="1">
        <v>6.61</v>
      </c>
      <c r="E3" s="1">
        <v>1.9</v>
      </c>
      <c r="F3" s="1">
        <v>0.0</v>
      </c>
      <c r="G3" s="1">
        <v>1.9</v>
      </c>
      <c r="H3" s="1">
        <v>48.0</v>
      </c>
      <c r="I3" s="1">
        <v>25.25</v>
      </c>
      <c r="J3" s="1">
        <v>25.25</v>
      </c>
      <c r="K3" s="1" t="s">
        <v>43</v>
      </c>
      <c r="L3" s="1">
        <v>-48.0</v>
      </c>
      <c r="M3" s="1">
        <v>0.0</v>
      </c>
    </row>
    <row r="4">
      <c r="A4" s="1" t="s">
        <v>41</v>
      </c>
      <c r="B4" s="1" t="s">
        <v>42</v>
      </c>
      <c r="C4" s="1">
        <v>6.71</v>
      </c>
      <c r="D4" s="1">
        <v>8.86</v>
      </c>
      <c r="E4" s="1">
        <v>2.15</v>
      </c>
      <c r="F4" s="1">
        <v>0.0</v>
      </c>
      <c r="G4" s="1">
        <v>2.15</v>
      </c>
      <c r="H4" s="1">
        <v>48.0</v>
      </c>
      <c r="I4" s="1">
        <v>22.36</v>
      </c>
      <c r="J4" s="1">
        <v>22.36</v>
      </c>
      <c r="K4" s="1" t="s">
        <v>43</v>
      </c>
      <c r="L4" s="1">
        <v>-48.0</v>
      </c>
      <c r="M4" s="1">
        <v>0.0</v>
      </c>
    </row>
    <row r="5">
      <c r="A5" s="1" t="s">
        <v>41</v>
      </c>
      <c r="B5" s="1" t="s">
        <v>42</v>
      </c>
      <c r="C5" s="1">
        <v>8.88</v>
      </c>
      <c r="D5" s="1">
        <v>11.7</v>
      </c>
      <c r="E5" s="1">
        <v>2.82</v>
      </c>
      <c r="F5" s="1">
        <v>0.0</v>
      </c>
      <c r="G5" s="1">
        <v>2.82</v>
      </c>
      <c r="H5" s="1">
        <v>48.0</v>
      </c>
      <c r="I5" s="1">
        <v>17.04</v>
      </c>
      <c r="J5" s="1">
        <v>17.04</v>
      </c>
      <c r="K5" s="1" t="s">
        <v>43</v>
      </c>
      <c r="L5" s="1">
        <v>-48.0</v>
      </c>
      <c r="M5" s="1">
        <v>0.0</v>
      </c>
    </row>
    <row r="6">
      <c r="A6" s="1" t="s">
        <v>41</v>
      </c>
      <c r="B6" s="1" t="s">
        <v>42</v>
      </c>
      <c r="C6" s="1">
        <v>11.74</v>
      </c>
      <c r="D6" s="1">
        <v>14.92</v>
      </c>
      <c r="E6" s="1">
        <v>3.18</v>
      </c>
      <c r="F6" s="1">
        <v>0.0</v>
      </c>
      <c r="G6" s="1">
        <v>3.18</v>
      </c>
      <c r="H6" s="1">
        <v>48.0</v>
      </c>
      <c r="I6" s="1">
        <v>15.12</v>
      </c>
      <c r="J6" s="1">
        <v>15.12</v>
      </c>
      <c r="K6" s="1" t="s">
        <v>43</v>
      </c>
      <c r="L6" s="1">
        <v>-48.0</v>
      </c>
      <c r="M6" s="1">
        <v>0.0</v>
      </c>
    </row>
    <row r="7">
      <c r="A7" s="1" t="s">
        <v>41</v>
      </c>
      <c r="B7" s="1" t="s">
        <v>42</v>
      </c>
      <c r="C7" s="1">
        <v>15.0</v>
      </c>
      <c r="D7" s="1">
        <v>17.69</v>
      </c>
      <c r="E7" s="1">
        <v>2.69</v>
      </c>
      <c r="F7" s="1">
        <v>0.0</v>
      </c>
      <c r="G7" s="1">
        <v>2.69</v>
      </c>
      <c r="H7" s="1">
        <v>48.0</v>
      </c>
      <c r="I7" s="1">
        <v>17.85</v>
      </c>
      <c r="J7" s="1">
        <v>17.85</v>
      </c>
      <c r="K7" s="1" t="s">
        <v>43</v>
      </c>
      <c r="L7" s="1">
        <v>-48.0</v>
      </c>
      <c r="M7" s="1">
        <v>0.0</v>
      </c>
    </row>
    <row r="8">
      <c r="A8" s="1" t="s">
        <v>41</v>
      </c>
      <c r="B8" s="1" t="s">
        <v>42</v>
      </c>
      <c r="C8" s="1">
        <v>17.83</v>
      </c>
      <c r="D8" s="1">
        <v>20.27</v>
      </c>
      <c r="E8" s="1">
        <v>2.44</v>
      </c>
      <c r="F8" s="1">
        <v>0.0</v>
      </c>
      <c r="G8" s="1">
        <v>2.44</v>
      </c>
      <c r="H8" s="1">
        <v>48.0</v>
      </c>
      <c r="I8" s="1">
        <v>19.67</v>
      </c>
      <c r="J8" s="1">
        <v>19.67</v>
      </c>
      <c r="K8" s="1" t="s">
        <v>43</v>
      </c>
      <c r="L8" s="1">
        <v>-48.0</v>
      </c>
      <c r="M8" s="1">
        <v>0.0</v>
      </c>
    </row>
    <row r="9">
      <c r="A9" s="1" t="s">
        <v>41</v>
      </c>
      <c r="B9" s="1" t="s">
        <v>42</v>
      </c>
      <c r="C9" s="1">
        <v>20.3</v>
      </c>
      <c r="D9" s="1">
        <v>23.95</v>
      </c>
      <c r="E9" s="1">
        <v>3.65</v>
      </c>
      <c r="F9" s="1">
        <v>0.0</v>
      </c>
      <c r="G9" s="1">
        <v>3.65</v>
      </c>
      <c r="H9" s="1">
        <v>48.0</v>
      </c>
      <c r="I9" s="1">
        <v>13.15</v>
      </c>
      <c r="J9" s="1">
        <v>13.15</v>
      </c>
      <c r="K9" s="1" t="s">
        <v>43</v>
      </c>
      <c r="L9" s="1">
        <v>-48.0</v>
      </c>
      <c r="M9" s="1">
        <v>0.0</v>
      </c>
    </row>
    <row r="10">
      <c r="A10" s="1" t="s">
        <v>41</v>
      </c>
      <c r="B10" s="1" t="s">
        <v>42</v>
      </c>
      <c r="C10" s="1">
        <v>24.23</v>
      </c>
      <c r="D10" s="1">
        <v>27.32</v>
      </c>
      <c r="E10" s="1">
        <v>3.09</v>
      </c>
      <c r="F10" s="1">
        <v>0.0</v>
      </c>
      <c r="G10" s="1">
        <v>3.09</v>
      </c>
      <c r="H10" s="1">
        <v>48.0</v>
      </c>
      <c r="I10" s="1">
        <v>15.53</v>
      </c>
      <c r="J10" s="1">
        <v>15.53</v>
      </c>
      <c r="K10" s="1" t="s">
        <v>43</v>
      </c>
      <c r="L10" s="1">
        <v>-48.0</v>
      </c>
      <c r="M10" s="1">
        <v>0.0</v>
      </c>
    </row>
    <row r="11">
      <c r="A11" s="1" t="s">
        <v>41</v>
      </c>
      <c r="B11" s="1" t="s">
        <v>42</v>
      </c>
      <c r="C11" s="1">
        <v>27.66</v>
      </c>
      <c r="D11" s="1">
        <v>30.53</v>
      </c>
      <c r="E11" s="1">
        <v>2.87</v>
      </c>
      <c r="F11" s="1">
        <v>0.0</v>
      </c>
      <c r="G11" s="1">
        <v>2.87</v>
      </c>
      <c r="H11" s="1">
        <v>48.0</v>
      </c>
      <c r="I11" s="1">
        <v>16.72</v>
      </c>
      <c r="J11" s="1">
        <v>16.72</v>
      </c>
      <c r="K11" s="1" t="s">
        <v>43</v>
      </c>
      <c r="L11" s="1">
        <v>-48.0</v>
      </c>
      <c r="M11" s="1">
        <v>0.0</v>
      </c>
    </row>
    <row r="12">
      <c r="A12" s="1" t="s">
        <v>41</v>
      </c>
      <c r="B12" s="1" t="s">
        <v>42</v>
      </c>
      <c r="C12" s="1">
        <v>30.53</v>
      </c>
      <c r="D12" s="1">
        <v>33.3</v>
      </c>
      <c r="E12" s="1">
        <v>2.77</v>
      </c>
      <c r="F12" s="1">
        <v>0.0</v>
      </c>
      <c r="G12" s="1">
        <v>2.76</v>
      </c>
      <c r="H12" s="1">
        <v>168.0</v>
      </c>
      <c r="I12" s="1">
        <v>60.74</v>
      </c>
      <c r="J12" s="1">
        <v>60.77</v>
      </c>
      <c r="K12" s="1" t="s">
        <v>44</v>
      </c>
      <c r="L12" s="1">
        <v>84.0</v>
      </c>
      <c r="M12" s="1">
        <v>84.0</v>
      </c>
    </row>
    <row r="13">
      <c r="A13" s="1" t="s">
        <v>41</v>
      </c>
      <c r="B13" s="1" t="s">
        <v>42</v>
      </c>
      <c r="C13" s="1">
        <v>34.14</v>
      </c>
      <c r="D13" s="1">
        <v>36.45</v>
      </c>
      <c r="E13" s="1">
        <v>2.31</v>
      </c>
      <c r="F13" s="1">
        <v>0.0</v>
      </c>
      <c r="G13" s="1">
        <v>2.31</v>
      </c>
      <c r="H13" s="1">
        <v>168.0</v>
      </c>
      <c r="I13" s="1">
        <v>72.7</v>
      </c>
      <c r="J13" s="1">
        <v>72.74</v>
      </c>
      <c r="K13" s="1" t="s">
        <v>44</v>
      </c>
      <c r="L13" s="1">
        <v>84.0</v>
      </c>
      <c r="M13" s="1">
        <v>84.0</v>
      </c>
    </row>
    <row r="14">
      <c r="A14" s="1" t="s">
        <v>41</v>
      </c>
      <c r="B14" s="1" t="s">
        <v>42</v>
      </c>
      <c r="C14" s="1">
        <v>36.61</v>
      </c>
      <c r="D14" s="1">
        <v>40.23</v>
      </c>
      <c r="E14" s="1">
        <v>3.62</v>
      </c>
      <c r="F14" s="1">
        <v>0.0</v>
      </c>
      <c r="G14" s="1">
        <v>3.62</v>
      </c>
      <c r="H14" s="1">
        <v>168.0</v>
      </c>
      <c r="I14" s="1">
        <v>46.43</v>
      </c>
      <c r="J14" s="1">
        <v>46.45</v>
      </c>
      <c r="K14" s="1" t="s">
        <v>44</v>
      </c>
      <c r="L14" s="1">
        <v>84.0</v>
      </c>
      <c r="M14" s="1">
        <v>84.0</v>
      </c>
    </row>
    <row r="15">
      <c r="A15" s="1" t="s">
        <v>41</v>
      </c>
      <c r="B15" s="1" t="s">
        <v>42</v>
      </c>
      <c r="C15" s="1">
        <v>40.59</v>
      </c>
      <c r="D15" s="1">
        <v>43.01</v>
      </c>
      <c r="E15" s="1">
        <v>2.42</v>
      </c>
      <c r="F15" s="1">
        <v>0.0</v>
      </c>
      <c r="G15" s="1">
        <v>2.42</v>
      </c>
      <c r="H15" s="1">
        <v>168.0</v>
      </c>
      <c r="I15" s="1">
        <v>69.52</v>
      </c>
      <c r="J15" s="1">
        <v>69.56</v>
      </c>
      <c r="K15" s="1" t="s">
        <v>44</v>
      </c>
      <c r="L15" s="1">
        <v>84.0</v>
      </c>
      <c r="M15" s="1">
        <v>84.0</v>
      </c>
    </row>
    <row r="16">
      <c r="A16" s="1" t="s">
        <v>41</v>
      </c>
      <c r="B16" s="1" t="s">
        <v>42</v>
      </c>
      <c r="C16" s="1">
        <v>43.18</v>
      </c>
      <c r="D16" s="1">
        <v>46.12</v>
      </c>
      <c r="E16" s="1">
        <v>2.94</v>
      </c>
      <c r="F16" s="1">
        <v>0.0</v>
      </c>
      <c r="G16" s="1">
        <v>2.94</v>
      </c>
      <c r="H16" s="1">
        <v>168.0</v>
      </c>
      <c r="I16" s="1">
        <v>57.07</v>
      </c>
      <c r="J16" s="1">
        <v>57.09</v>
      </c>
      <c r="K16" s="1" t="s">
        <v>44</v>
      </c>
      <c r="L16" s="1">
        <v>84.0</v>
      </c>
      <c r="M16" s="1">
        <v>84.0</v>
      </c>
    </row>
    <row r="17">
      <c r="A17" s="1" t="s">
        <v>41</v>
      </c>
      <c r="B17" s="1" t="s">
        <v>42</v>
      </c>
      <c r="C17" s="1">
        <v>46.37</v>
      </c>
      <c r="D17" s="1">
        <v>51.22</v>
      </c>
      <c r="E17" s="1">
        <v>4.85</v>
      </c>
      <c r="F17" s="1">
        <v>0.0</v>
      </c>
      <c r="G17" s="1">
        <v>4.85</v>
      </c>
      <c r="H17" s="1">
        <v>168.0</v>
      </c>
      <c r="I17" s="1">
        <v>34.65</v>
      </c>
      <c r="J17" s="1">
        <v>34.66</v>
      </c>
      <c r="K17" s="1" t="s">
        <v>57</v>
      </c>
      <c r="L17" s="1">
        <v>60.0</v>
      </c>
      <c r="M17" s="1">
        <v>108.0</v>
      </c>
    </row>
    <row r="18">
      <c r="A18" s="1" t="s">
        <v>41</v>
      </c>
      <c r="B18" s="1" t="s">
        <v>42</v>
      </c>
      <c r="C18" s="1">
        <v>51.34</v>
      </c>
      <c r="D18" s="1">
        <v>56.86</v>
      </c>
      <c r="E18" s="1">
        <v>5.53</v>
      </c>
      <c r="F18" s="1">
        <v>0.0</v>
      </c>
      <c r="G18" s="1">
        <v>5.52</v>
      </c>
      <c r="H18" s="1">
        <v>168.0</v>
      </c>
      <c r="I18" s="1">
        <v>30.4</v>
      </c>
      <c r="J18" s="1">
        <v>30.41</v>
      </c>
      <c r="K18" s="1" t="s">
        <v>59</v>
      </c>
      <c r="L18" s="1">
        <v>0.0</v>
      </c>
      <c r="M18" s="1">
        <v>168.0</v>
      </c>
    </row>
    <row r="19">
      <c r="A19" s="1" t="s">
        <v>41</v>
      </c>
      <c r="B19" s="1" t="s">
        <v>42</v>
      </c>
      <c r="C19" s="1">
        <v>57.15</v>
      </c>
      <c r="D19" s="1">
        <v>62.76</v>
      </c>
      <c r="E19" s="1">
        <v>5.61</v>
      </c>
      <c r="F19" s="1">
        <v>0.0</v>
      </c>
      <c r="G19" s="1">
        <v>5.61</v>
      </c>
      <c r="H19" s="1">
        <v>168.0</v>
      </c>
      <c r="I19" s="1">
        <v>29.94</v>
      </c>
      <c r="J19" s="1">
        <v>29.95</v>
      </c>
      <c r="K19" s="1" t="s">
        <v>59</v>
      </c>
      <c r="L19" s="1">
        <v>0.0</v>
      </c>
      <c r="M19" s="1">
        <v>168.0</v>
      </c>
    </row>
    <row r="20">
      <c r="A20" s="1" t="s">
        <v>41</v>
      </c>
      <c r="B20" s="1" t="s">
        <v>42</v>
      </c>
      <c r="C20" s="1">
        <v>63.08</v>
      </c>
      <c r="D20" s="1">
        <v>67.32</v>
      </c>
      <c r="E20" s="1">
        <v>4.24</v>
      </c>
      <c r="F20" s="1">
        <v>0.0</v>
      </c>
      <c r="G20" s="1">
        <v>4.24</v>
      </c>
      <c r="H20" s="1">
        <v>168.0</v>
      </c>
      <c r="I20" s="1">
        <v>39.64</v>
      </c>
      <c r="J20" s="1">
        <v>39.66</v>
      </c>
      <c r="K20" s="1" t="s">
        <v>59</v>
      </c>
      <c r="L20" s="1">
        <v>0.0</v>
      </c>
      <c r="M20" s="1">
        <v>168.0</v>
      </c>
    </row>
    <row r="21">
      <c r="A21" s="1" t="s">
        <v>41</v>
      </c>
      <c r="B21" s="1" t="s">
        <v>42</v>
      </c>
      <c r="C21" s="1">
        <v>67.48</v>
      </c>
      <c r="D21" s="1">
        <v>74.12</v>
      </c>
      <c r="E21" s="1">
        <v>6.64</v>
      </c>
      <c r="F21" s="1">
        <v>0.0</v>
      </c>
      <c r="G21" s="1">
        <v>6.63</v>
      </c>
      <c r="H21" s="1">
        <v>168.0</v>
      </c>
      <c r="I21" s="1">
        <v>25.32</v>
      </c>
      <c r="J21" s="1">
        <v>25.33</v>
      </c>
      <c r="K21" s="1" t="s">
        <v>59</v>
      </c>
      <c r="L21" s="1">
        <v>0.0</v>
      </c>
      <c r="M21" s="1">
        <v>168.0</v>
      </c>
    </row>
    <row r="22">
      <c r="A22" s="1" t="s">
        <v>41</v>
      </c>
      <c r="B22" s="1" t="s">
        <v>42</v>
      </c>
      <c r="C22" s="1">
        <v>74.38</v>
      </c>
      <c r="D22" s="1">
        <v>77.6</v>
      </c>
      <c r="E22" s="1">
        <v>3.22</v>
      </c>
      <c r="F22" s="1">
        <v>0.0</v>
      </c>
      <c r="G22" s="1">
        <v>3.22</v>
      </c>
      <c r="H22" s="1">
        <v>48.0</v>
      </c>
      <c r="I22" s="1">
        <v>14.92</v>
      </c>
      <c r="J22" s="1">
        <v>14.92</v>
      </c>
      <c r="K22" s="1" t="s">
        <v>43</v>
      </c>
      <c r="L22" s="1">
        <v>-48.0</v>
      </c>
      <c r="M22" s="1">
        <v>0.0</v>
      </c>
    </row>
    <row r="23">
      <c r="A23" s="1" t="s">
        <v>41</v>
      </c>
      <c r="B23" s="1" t="s">
        <v>42</v>
      </c>
      <c r="C23" s="1">
        <v>77.64</v>
      </c>
      <c r="D23" s="1">
        <v>79.83</v>
      </c>
      <c r="E23" s="1">
        <v>2.19</v>
      </c>
      <c r="F23" s="1">
        <v>0.0</v>
      </c>
      <c r="G23" s="1">
        <v>2.19</v>
      </c>
      <c r="H23" s="1">
        <v>48.0</v>
      </c>
      <c r="I23" s="1">
        <v>21.92</v>
      </c>
      <c r="J23" s="1">
        <v>21.92</v>
      </c>
      <c r="K23" s="1" t="s">
        <v>43</v>
      </c>
      <c r="L23" s="1">
        <v>-48.0</v>
      </c>
      <c r="M23" s="1">
        <v>0.0</v>
      </c>
    </row>
    <row r="24">
      <c r="A24" s="1" t="s">
        <v>41</v>
      </c>
      <c r="B24" s="1" t="s">
        <v>42</v>
      </c>
      <c r="C24" s="1">
        <v>80.14</v>
      </c>
      <c r="D24" s="1">
        <v>80.95</v>
      </c>
      <c r="E24" s="1">
        <v>0.8</v>
      </c>
      <c r="F24" s="1">
        <v>0.0</v>
      </c>
      <c r="G24" s="1">
        <v>0.8</v>
      </c>
      <c r="H24" s="1">
        <v>48.0</v>
      </c>
      <c r="I24" s="1">
        <v>59.84</v>
      </c>
      <c r="J24" s="1">
        <v>59.84</v>
      </c>
      <c r="K24" s="1" t="s">
        <v>43</v>
      </c>
      <c r="L24" s="1">
        <v>-48.0</v>
      </c>
      <c r="M24" s="1">
        <v>0.0</v>
      </c>
    </row>
    <row r="25">
      <c r="A25" s="1" t="s">
        <v>41</v>
      </c>
      <c r="B25" s="1" t="s">
        <v>42</v>
      </c>
      <c r="C25" s="1">
        <v>81.46</v>
      </c>
      <c r="D25" s="1">
        <v>84.33</v>
      </c>
      <c r="E25" s="1">
        <v>2.87</v>
      </c>
      <c r="F25" s="1">
        <v>0.0</v>
      </c>
      <c r="G25" s="1">
        <v>2.87</v>
      </c>
      <c r="H25" s="1">
        <v>48.0</v>
      </c>
      <c r="I25" s="1">
        <v>16.72</v>
      </c>
      <c r="J25" s="1">
        <v>16.72</v>
      </c>
      <c r="K25" s="1" t="s">
        <v>43</v>
      </c>
      <c r="L25" s="1">
        <v>-48.0</v>
      </c>
      <c r="M25" s="1">
        <v>0.0</v>
      </c>
    </row>
    <row r="26">
      <c r="A26" s="1" t="s">
        <v>41</v>
      </c>
      <c r="B26" s="1" t="s">
        <v>42</v>
      </c>
      <c r="C26" s="1">
        <v>84.34</v>
      </c>
      <c r="D26" s="1">
        <v>86.14</v>
      </c>
      <c r="E26" s="1">
        <v>1.8</v>
      </c>
      <c r="F26" s="1">
        <v>0.0</v>
      </c>
      <c r="G26" s="1">
        <v>1.8</v>
      </c>
      <c r="H26" s="1">
        <v>48.0</v>
      </c>
      <c r="I26" s="1">
        <v>26.66</v>
      </c>
      <c r="J26" s="1">
        <v>26.66</v>
      </c>
      <c r="K26" s="1" t="s">
        <v>43</v>
      </c>
      <c r="L26" s="1">
        <v>-48.0</v>
      </c>
      <c r="M26" s="1">
        <v>0.0</v>
      </c>
    </row>
    <row r="27">
      <c r="A27" s="1" t="s">
        <v>41</v>
      </c>
      <c r="B27" s="1" t="s">
        <v>42</v>
      </c>
      <c r="C27" s="1">
        <v>86.39</v>
      </c>
      <c r="D27" s="1">
        <v>88.15</v>
      </c>
      <c r="E27" s="1">
        <v>1.76</v>
      </c>
      <c r="F27" s="1">
        <v>0.0</v>
      </c>
      <c r="G27" s="1">
        <v>1.76</v>
      </c>
      <c r="H27" s="1">
        <v>48.0</v>
      </c>
      <c r="I27" s="1">
        <v>27.22</v>
      </c>
      <c r="J27" s="1">
        <v>27.22</v>
      </c>
      <c r="K27" s="1" t="s">
        <v>43</v>
      </c>
      <c r="L27" s="1">
        <v>-48.0</v>
      </c>
      <c r="M27" s="1">
        <v>0.0</v>
      </c>
    </row>
    <row r="28">
      <c r="A28" s="1" t="s">
        <v>41</v>
      </c>
      <c r="B28" s="1" t="s">
        <v>42</v>
      </c>
      <c r="C28" s="1">
        <v>88.2</v>
      </c>
      <c r="D28" s="1">
        <v>90.76</v>
      </c>
      <c r="E28" s="1">
        <v>2.56</v>
      </c>
      <c r="F28" s="1">
        <v>0.0</v>
      </c>
      <c r="G28" s="1">
        <v>2.56</v>
      </c>
      <c r="H28" s="1">
        <v>48.0</v>
      </c>
      <c r="I28" s="1">
        <v>18.77</v>
      </c>
      <c r="J28" s="1">
        <v>18.77</v>
      </c>
      <c r="K28" s="1" t="s">
        <v>43</v>
      </c>
      <c r="L28" s="1">
        <v>-48.0</v>
      </c>
      <c r="M28" s="1">
        <v>0.0</v>
      </c>
    </row>
    <row r="29">
      <c r="A29" s="1" t="s">
        <v>41</v>
      </c>
      <c r="B29" s="1" t="s">
        <v>42</v>
      </c>
      <c r="C29" s="1">
        <v>90.89</v>
      </c>
      <c r="D29" s="1">
        <v>94.16</v>
      </c>
      <c r="E29" s="1">
        <v>3.26</v>
      </c>
      <c r="F29" s="1">
        <v>0.0</v>
      </c>
      <c r="G29" s="1">
        <v>3.26</v>
      </c>
      <c r="H29" s="1">
        <v>48.0</v>
      </c>
      <c r="I29" s="1">
        <v>14.72</v>
      </c>
      <c r="J29" s="1">
        <v>14.72</v>
      </c>
      <c r="K29" s="1" t="s">
        <v>43</v>
      </c>
      <c r="L29" s="1">
        <v>-48.0</v>
      </c>
      <c r="M29" s="1">
        <v>0.0</v>
      </c>
    </row>
    <row r="30">
      <c r="A30" s="1" t="s">
        <v>41</v>
      </c>
      <c r="B30" s="1" t="s">
        <v>42</v>
      </c>
      <c r="C30" s="1">
        <v>94.32</v>
      </c>
      <c r="D30" s="1">
        <v>96.09</v>
      </c>
      <c r="E30" s="1">
        <v>1.77</v>
      </c>
      <c r="F30" s="1">
        <v>0.0</v>
      </c>
      <c r="G30" s="1">
        <v>1.77</v>
      </c>
      <c r="H30" s="1">
        <v>48.0</v>
      </c>
      <c r="I30" s="1">
        <v>27.09</v>
      </c>
      <c r="J30" s="1">
        <v>27.09</v>
      </c>
      <c r="K30" s="1" t="s">
        <v>43</v>
      </c>
      <c r="L30" s="1">
        <v>-48.0</v>
      </c>
      <c r="M30" s="1">
        <v>0.0</v>
      </c>
    </row>
    <row r="31">
      <c r="A31" s="1" t="s">
        <v>41</v>
      </c>
      <c r="B31" s="1" t="s">
        <v>42</v>
      </c>
      <c r="C31" s="1">
        <v>96.13</v>
      </c>
      <c r="D31" s="1">
        <v>99.27</v>
      </c>
      <c r="E31" s="1">
        <v>3.15</v>
      </c>
      <c r="F31" s="1">
        <v>0.0</v>
      </c>
      <c r="G31" s="1">
        <v>3.15</v>
      </c>
      <c r="H31" s="1">
        <v>48.0</v>
      </c>
      <c r="I31" s="1">
        <v>15.25</v>
      </c>
      <c r="J31" s="1">
        <v>15.25</v>
      </c>
      <c r="K31" s="1" t="s">
        <v>43</v>
      </c>
      <c r="L31" s="1">
        <v>-48.0</v>
      </c>
      <c r="M31" s="1">
        <v>0.0</v>
      </c>
    </row>
    <row r="32">
      <c r="A32" s="1" t="s">
        <v>41</v>
      </c>
      <c r="B32" s="1" t="s">
        <v>42</v>
      </c>
      <c r="C32" s="1">
        <v>99.35</v>
      </c>
      <c r="D32" s="1">
        <v>102.22</v>
      </c>
      <c r="E32" s="1">
        <v>2.87</v>
      </c>
      <c r="F32" s="1">
        <v>0.0</v>
      </c>
      <c r="G32" s="1">
        <v>2.87</v>
      </c>
      <c r="H32" s="1">
        <v>168.0</v>
      </c>
      <c r="I32" s="1">
        <v>58.54</v>
      </c>
      <c r="J32" s="1">
        <v>58.57</v>
      </c>
      <c r="K32" s="1" t="s">
        <v>44</v>
      </c>
      <c r="L32" s="1">
        <v>84.0</v>
      </c>
      <c r="M32" s="1">
        <v>84.0</v>
      </c>
    </row>
    <row r="33">
      <c r="A33" s="1" t="s">
        <v>41</v>
      </c>
      <c r="B33" s="1" t="s">
        <v>42</v>
      </c>
      <c r="C33" s="1">
        <v>102.67</v>
      </c>
      <c r="D33" s="1">
        <v>105.05</v>
      </c>
      <c r="E33" s="1">
        <v>2.38</v>
      </c>
      <c r="F33" s="1">
        <v>0.0</v>
      </c>
      <c r="G33" s="1">
        <v>2.37</v>
      </c>
      <c r="H33" s="1">
        <v>168.0</v>
      </c>
      <c r="I33" s="1">
        <v>70.72</v>
      </c>
      <c r="J33" s="1">
        <v>70.76</v>
      </c>
      <c r="K33" s="1" t="s">
        <v>44</v>
      </c>
      <c r="L33" s="1">
        <v>84.0</v>
      </c>
      <c r="M33" s="1">
        <v>84.0</v>
      </c>
    </row>
    <row r="34">
      <c r="A34" s="1" t="s">
        <v>41</v>
      </c>
      <c r="B34" s="1" t="s">
        <v>42</v>
      </c>
      <c r="C34" s="1">
        <v>105.13</v>
      </c>
      <c r="D34" s="1">
        <v>108.31</v>
      </c>
      <c r="E34" s="1">
        <v>3.18</v>
      </c>
      <c r="F34" s="1">
        <v>0.0</v>
      </c>
      <c r="G34" s="1">
        <v>3.18</v>
      </c>
      <c r="H34" s="1">
        <v>168.0</v>
      </c>
      <c r="I34" s="1">
        <v>52.83</v>
      </c>
      <c r="J34" s="1">
        <v>52.85</v>
      </c>
      <c r="K34" s="1" t="s">
        <v>44</v>
      </c>
      <c r="L34" s="1">
        <v>84.0</v>
      </c>
      <c r="M34" s="1">
        <v>84.0</v>
      </c>
    </row>
    <row r="35">
      <c r="A35" s="1" t="s">
        <v>41</v>
      </c>
      <c r="B35" s="1" t="s">
        <v>42</v>
      </c>
      <c r="C35" s="1">
        <v>108.56</v>
      </c>
      <c r="D35" s="1">
        <v>111.05</v>
      </c>
      <c r="E35" s="1">
        <v>2.49</v>
      </c>
      <c r="F35" s="1">
        <v>0.0</v>
      </c>
      <c r="G35" s="1">
        <v>2.49</v>
      </c>
      <c r="H35" s="1">
        <v>168.0</v>
      </c>
      <c r="I35" s="1">
        <v>67.43</v>
      </c>
      <c r="J35" s="1">
        <v>67.46</v>
      </c>
      <c r="K35" s="1" t="s">
        <v>44</v>
      </c>
      <c r="L35" s="1">
        <v>84.0</v>
      </c>
      <c r="M35" s="1">
        <v>84.0</v>
      </c>
    </row>
    <row r="36">
      <c r="A36" s="1" t="s">
        <v>41</v>
      </c>
      <c r="B36" s="1" t="s">
        <v>42</v>
      </c>
      <c r="C36" s="1">
        <v>111.43</v>
      </c>
      <c r="D36" s="1">
        <v>114.32</v>
      </c>
      <c r="E36" s="1">
        <v>2.89</v>
      </c>
      <c r="F36" s="1">
        <v>0.0</v>
      </c>
      <c r="G36" s="1">
        <v>2.89</v>
      </c>
      <c r="H36" s="1">
        <v>168.0</v>
      </c>
      <c r="I36" s="1">
        <v>58.06</v>
      </c>
      <c r="J36" s="1">
        <v>58.09</v>
      </c>
      <c r="K36" s="1" t="s">
        <v>44</v>
      </c>
      <c r="L36" s="1">
        <v>84.0</v>
      </c>
      <c r="M36" s="1">
        <v>84.0</v>
      </c>
    </row>
    <row r="37">
      <c r="A37" s="1" t="s">
        <v>41</v>
      </c>
      <c r="B37" s="1" t="s">
        <v>42</v>
      </c>
      <c r="C37" s="1">
        <v>114.61</v>
      </c>
      <c r="D37" s="1">
        <v>117.65</v>
      </c>
      <c r="E37" s="1">
        <v>3.03</v>
      </c>
      <c r="F37" s="1">
        <v>0.0</v>
      </c>
      <c r="G37" s="1">
        <v>3.03</v>
      </c>
      <c r="H37" s="1">
        <v>168.0</v>
      </c>
      <c r="I37" s="1">
        <v>55.38</v>
      </c>
      <c r="J37" s="1">
        <v>55.41</v>
      </c>
      <c r="K37" s="1" t="s">
        <v>57</v>
      </c>
      <c r="L37" s="1">
        <v>60.0</v>
      </c>
      <c r="M37" s="1">
        <v>108.0</v>
      </c>
    </row>
    <row r="38">
      <c r="A38" s="1" t="s">
        <v>41</v>
      </c>
      <c r="B38" s="1" t="s">
        <v>42</v>
      </c>
      <c r="C38" s="1">
        <v>117.95</v>
      </c>
      <c r="D38" s="1">
        <v>122.65</v>
      </c>
      <c r="E38" s="1">
        <v>4.71</v>
      </c>
      <c r="F38" s="1">
        <v>0.0</v>
      </c>
      <c r="G38" s="1">
        <v>4.7</v>
      </c>
      <c r="H38" s="1">
        <v>168.0</v>
      </c>
      <c r="I38" s="1">
        <v>35.7</v>
      </c>
      <c r="J38" s="1">
        <v>35.72</v>
      </c>
      <c r="K38" s="1" t="s">
        <v>59</v>
      </c>
      <c r="L38" s="1">
        <v>0.0</v>
      </c>
      <c r="M38" s="1">
        <v>168.0</v>
      </c>
    </row>
    <row r="39">
      <c r="A39" s="1" t="s">
        <v>41</v>
      </c>
      <c r="B39" s="1" t="s">
        <v>42</v>
      </c>
      <c r="C39" s="1">
        <v>122.78</v>
      </c>
      <c r="D39" s="1">
        <v>127.78</v>
      </c>
      <c r="E39" s="1">
        <v>5.0</v>
      </c>
      <c r="F39" s="1">
        <v>0.0</v>
      </c>
      <c r="G39" s="1">
        <v>5.0</v>
      </c>
      <c r="H39" s="1">
        <v>168.0</v>
      </c>
      <c r="I39" s="1">
        <v>33.59</v>
      </c>
      <c r="J39" s="1">
        <v>33.6</v>
      </c>
      <c r="K39" s="1" t="s">
        <v>59</v>
      </c>
      <c r="L39" s="1">
        <v>0.0</v>
      </c>
      <c r="M39" s="1">
        <v>168.0</v>
      </c>
    </row>
    <row r="40">
      <c r="A40" s="1" t="s">
        <v>41</v>
      </c>
      <c r="B40" s="1" t="s">
        <v>42</v>
      </c>
      <c r="C40" s="1">
        <v>127.94</v>
      </c>
      <c r="D40" s="1">
        <v>132.1</v>
      </c>
      <c r="E40" s="1">
        <v>4.15</v>
      </c>
      <c r="F40" s="1">
        <v>0.0</v>
      </c>
      <c r="G40" s="1">
        <v>4.15</v>
      </c>
      <c r="H40" s="1">
        <v>168.0</v>
      </c>
      <c r="I40" s="1">
        <v>40.45</v>
      </c>
      <c r="J40" s="1">
        <v>40.47</v>
      </c>
      <c r="K40" s="1" t="s">
        <v>59</v>
      </c>
      <c r="L40" s="1">
        <v>0.0</v>
      </c>
      <c r="M40" s="1">
        <v>168.0</v>
      </c>
    </row>
    <row r="41">
      <c r="A41" s="1" t="s">
        <v>41</v>
      </c>
      <c r="B41" s="1" t="s">
        <v>42</v>
      </c>
      <c r="C41" s="1">
        <v>132.34</v>
      </c>
      <c r="D41" s="1">
        <v>137.01</v>
      </c>
      <c r="E41" s="1">
        <v>4.67</v>
      </c>
      <c r="F41" s="1">
        <v>0.0</v>
      </c>
      <c r="G41" s="1">
        <v>4.67</v>
      </c>
      <c r="H41" s="1">
        <v>168.0</v>
      </c>
      <c r="I41" s="1">
        <v>35.98</v>
      </c>
      <c r="J41" s="1">
        <v>35.99</v>
      </c>
      <c r="K41" s="1" t="s">
        <v>59</v>
      </c>
      <c r="L41" s="1">
        <v>0.0</v>
      </c>
      <c r="M41" s="1">
        <v>168.0</v>
      </c>
    </row>
    <row r="42">
      <c r="A42" s="1" t="s">
        <v>41</v>
      </c>
      <c r="B42" s="1" t="s">
        <v>42</v>
      </c>
      <c r="C42" s="1">
        <v>137.16</v>
      </c>
      <c r="D42" s="1">
        <v>140.26</v>
      </c>
      <c r="E42" s="1">
        <v>3.1</v>
      </c>
      <c r="F42" s="1">
        <v>0.0</v>
      </c>
      <c r="G42" s="1">
        <v>3.1</v>
      </c>
      <c r="H42" s="1">
        <v>48.0</v>
      </c>
      <c r="I42" s="1">
        <v>15.48</v>
      </c>
      <c r="J42" s="1">
        <v>15.48</v>
      </c>
      <c r="K42" s="1" t="s">
        <v>43</v>
      </c>
      <c r="L42" s="1">
        <v>-48.0</v>
      </c>
      <c r="M42" s="1">
        <v>0.0</v>
      </c>
    </row>
    <row r="43">
      <c r="A43" s="1" t="s">
        <v>41</v>
      </c>
      <c r="B43" s="1" t="s">
        <v>42</v>
      </c>
      <c r="C43" s="1">
        <v>140.3</v>
      </c>
      <c r="D43" s="1">
        <v>142.27</v>
      </c>
      <c r="E43" s="1">
        <v>1.97</v>
      </c>
      <c r="F43" s="1">
        <v>0.0</v>
      </c>
      <c r="G43" s="1">
        <v>1.97</v>
      </c>
      <c r="H43" s="1">
        <v>48.0</v>
      </c>
      <c r="I43" s="1">
        <v>24.34</v>
      </c>
      <c r="J43" s="1">
        <v>24.34</v>
      </c>
      <c r="K43" s="1" t="s">
        <v>43</v>
      </c>
      <c r="L43" s="1">
        <v>-48.0</v>
      </c>
      <c r="M43" s="1">
        <v>0.0</v>
      </c>
    </row>
    <row r="44">
      <c r="A44" s="1" t="s">
        <v>41</v>
      </c>
      <c r="B44" s="1" t="s">
        <v>42</v>
      </c>
      <c r="C44" s="1">
        <v>142.32</v>
      </c>
      <c r="D44" s="1">
        <v>144.78</v>
      </c>
      <c r="E44" s="1">
        <v>2.46</v>
      </c>
      <c r="F44" s="1">
        <v>0.0</v>
      </c>
      <c r="G44" s="1">
        <v>2.46</v>
      </c>
      <c r="H44" s="1">
        <v>48.0</v>
      </c>
      <c r="I44" s="1">
        <v>19.52</v>
      </c>
      <c r="J44" s="1">
        <v>19.52</v>
      </c>
      <c r="K44" s="1" t="s">
        <v>43</v>
      </c>
      <c r="L44" s="1">
        <v>-48.0</v>
      </c>
      <c r="M44" s="1">
        <v>0.0</v>
      </c>
    </row>
    <row r="45">
      <c r="A45" s="1" t="s">
        <v>41</v>
      </c>
      <c r="B45" s="1" t="s">
        <v>42</v>
      </c>
      <c r="C45" s="1">
        <v>144.95</v>
      </c>
      <c r="D45" s="1">
        <v>148.81</v>
      </c>
      <c r="E45" s="1">
        <v>3.86</v>
      </c>
      <c r="F45" s="1">
        <v>0.0</v>
      </c>
      <c r="G45" s="1">
        <v>3.86</v>
      </c>
      <c r="H45" s="1">
        <v>48.0</v>
      </c>
      <c r="I45" s="1">
        <v>12.43</v>
      </c>
      <c r="J45" s="1">
        <v>12.43</v>
      </c>
      <c r="K45" s="1" t="s">
        <v>43</v>
      </c>
      <c r="L45" s="1">
        <v>-48.0</v>
      </c>
      <c r="M45" s="1">
        <v>0.0</v>
      </c>
    </row>
    <row r="46">
      <c r="A46" s="1" t="s">
        <v>41</v>
      </c>
      <c r="B46" s="1" t="s">
        <v>42</v>
      </c>
      <c r="C46" s="1">
        <v>148.98</v>
      </c>
      <c r="D46" s="1">
        <v>150.33</v>
      </c>
      <c r="E46" s="1">
        <v>1.35</v>
      </c>
      <c r="F46" s="1">
        <v>0.0</v>
      </c>
      <c r="G46" s="1">
        <v>1.35</v>
      </c>
      <c r="H46" s="1">
        <v>48.0</v>
      </c>
      <c r="I46" s="1">
        <v>35.56</v>
      </c>
      <c r="J46" s="1">
        <v>35.56</v>
      </c>
      <c r="K46" s="1" t="s">
        <v>43</v>
      </c>
      <c r="L46" s="1">
        <v>-48.0</v>
      </c>
      <c r="M46" s="1">
        <v>0.0</v>
      </c>
    </row>
    <row r="47">
      <c r="A47" s="1" t="s">
        <v>41</v>
      </c>
      <c r="B47" s="1" t="s">
        <v>42</v>
      </c>
      <c r="C47" s="1">
        <v>150.43</v>
      </c>
      <c r="D47" s="1">
        <v>152.51</v>
      </c>
      <c r="E47" s="1">
        <v>2.08</v>
      </c>
      <c r="F47" s="1">
        <v>0.0</v>
      </c>
      <c r="G47" s="1">
        <v>2.08</v>
      </c>
      <c r="H47" s="1">
        <v>48.0</v>
      </c>
      <c r="I47" s="1">
        <v>23.13</v>
      </c>
      <c r="J47" s="1">
        <v>23.13</v>
      </c>
      <c r="K47" s="1" t="s">
        <v>43</v>
      </c>
      <c r="L47" s="1">
        <v>-48.0</v>
      </c>
      <c r="M47" s="1">
        <v>0.0</v>
      </c>
    </row>
    <row r="48">
      <c r="A48" s="1" t="s">
        <v>41</v>
      </c>
      <c r="B48" s="1" t="s">
        <v>42</v>
      </c>
      <c r="C48" s="1">
        <v>152.54</v>
      </c>
      <c r="D48" s="1">
        <v>155.43</v>
      </c>
      <c r="E48" s="1">
        <v>2.89</v>
      </c>
      <c r="F48" s="1">
        <v>0.0</v>
      </c>
      <c r="G48" s="1">
        <v>2.89</v>
      </c>
      <c r="H48" s="1">
        <v>48.0</v>
      </c>
      <c r="I48" s="1">
        <v>16.6</v>
      </c>
      <c r="J48" s="1">
        <v>16.6</v>
      </c>
      <c r="K48" s="1" t="s">
        <v>43</v>
      </c>
      <c r="L48" s="1">
        <v>-48.0</v>
      </c>
      <c r="M48" s="1">
        <v>0.0</v>
      </c>
    </row>
    <row r="49">
      <c r="A49" s="1" t="s">
        <v>41</v>
      </c>
      <c r="B49" s="1" t="s">
        <v>42</v>
      </c>
      <c r="C49" s="1">
        <v>155.46</v>
      </c>
      <c r="D49" s="1">
        <v>158.4</v>
      </c>
      <c r="E49" s="1">
        <v>2.94</v>
      </c>
      <c r="F49" s="1">
        <v>0.0</v>
      </c>
      <c r="G49" s="1">
        <v>2.94</v>
      </c>
      <c r="H49" s="1">
        <v>48.0</v>
      </c>
      <c r="I49" s="1">
        <v>16.35</v>
      </c>
      <c r="J49" s="1">
        <v>16.35</v>
      </c>
      <c r="K49" s="1" t="s">
        <v>43</v>
      </c>
      <c r="L49" s="1">
        <v>-48.0</v>
      </c>
      <c r="M49" s="1">
        <v>0.0</v>
      </c>
    </row>
    <row r="50">
      <c r="A50" s="1" t="s">
        <v>41</v>
      </c>
      <c r="B50" s="1" t="s">
        <v>42</v>
      </c>
      <c r="C50" s="1">
        <v>158.41</v>
      </c>
      <c r="D50" s="1">
        <v>160.81</v>
      </c>
      <c r="E50" s="1">
        <v>2.4</v>
      </c>
      <c r="F50" s="1">
        <v>0.0</v>
      </c>
      <c r="G50" s="1">
        <v>2.4</v>
      </c>
      <c r="H50" s="1">
        <v>48.0</v>
      </c>
      <c r="I50" s="1">
        <v>20.03</v>
      </c>
      <c r="J50" s="1">
        <v>20.03</v>
      </c>
      <c r="K50" s="1" t="s">
        <v>43</v>
      </c>
      <c r="L50" s="1">
        <v>-48.0</v>
      </c>
      <c r="M50" s="1">
        <v>0.0</v>
      </c>
    </row>
    <row r="51">
      <c r="A51" s="1" t="s">
        <v>41</v>
      </c>
      <c r="B51" s="1" t="s">
        <v>42</v>
      </c>
      <c r="C51" s="1">
        <v>160.87</v>
      </c>
      <c r="D51" s="1">
        <v>163.11</v>
      </c>
      <c r="E51" s="1">
        <v>2.25</v>
      </c>
      <c r="F51" s="1">
        <v>0.0</v>
      </c>
      <c r="G51" s="1">
        <v>2.25</v>
      </c>
      <c r="H51" s="1">
        <v>48.0</v>
      </c>
      <c r="I51" s="1">
        <v>21.35</v>
      </c>
      <c r="J51" s="1">
        <v>21.35</v>
      </c>
      <c r="K51" s="1" t="s">
        <v>43</v>
      </c>
      <c r="L51" s="1">
        <v>-48.0</v>
      </c>
      <c r="M51" s="1">
        <v>0.0</v>
      </c>
    </row>
    <row r="52">
      <c r="A52" s="1" t="s">
        <v>41</v>
      </c>
      <c r="B52" s="1" t="s">
        <v>42</v>
      </c>
      <c r="C52" s="1">
        <v>163.19</v>
      </c>
      <c r="D52" s="1">
        <v>165.98</v>
      </c>
      <c r="E52" s="1">
        <v>2.78</v>
      </c>
      <c r="F52" s="1">
        <v>0.0</v>
      </c>
      <c r="G52" s="1">
        <v>2.78</v>
      </c>
      <c r="H52" s="1">
        <v>168.0</v>
      </c>
      <c r="I52" s="1">
        <v>60.33</v>
      </c>
      <c r="J52" s="1">
        <v>60.36</v>
      </c>
      <c r="K52" s="1" t="s">
        <v>44</v>
      </c>
      <c r="L52" s="1">
        <v>84.0</v>
      </c>
      <c r="M52" s="1">
        <v>84.0</v>
      </c>
    </row>
    <row r="53">
      <c r="A53" s="1" t="s">
        <v>41</v>
      </c>
      <c r="B53" s="1" t="s">
        <v>42</v>
      </c>
      <c r="C53" s="1">
        <v>166.64</v>
      </c>
      <c r="D53" s="1">
        <v>169.42</v>
      </c>
      <c r="E53" s="1">
        <v>2.78</v>
      </c>
      <c r="F53" s="1">
        <v>0.0</v>
      </c>
      <c r="G53" s="1">
        <v>2.78</v>
      </c>
      <c r="H53" s="1">
        <v>168.0</v>
      </c>
      <c r="I53" s="1">
        <v>60.46</v>
      </c>
      <c r="J53" s="1">
        <v>60.49</v>
      </c>
      <c r="K53" s="1" t="s">
        <v>44</v>
      </c>
      <c r="L53" s="1">
        <v>84.0</v>
      </c>
      <c r="M53" s="1">
        <v>84.0</v>
      </c>
    </row>
    <row r="54">
      <c r="A54" s="1" t="s">
        <v>41</v>
      </c>
      <c r="B54" s="1" t="s">
        <v>42</v>
      </c>
      <c r="C54" s="1">
        <v>169.7</v>
      </c>
      <c r="D54" s="1">
        <v>171.93</v>
      </c>
      <c r="E54" s="1">
        <v>2.23</v>
      </c>
      <c r="F54" s="1">
        <v>0.0</v>
      </c>
      <c r="G54" s="1">
        <v>2.23</v>
      </c>
      <c r="H54" s="1">
        <v>168.0</v>
      </c>
      <c r="I54" s="1">
        <v>75.2</v>
      </c>
      <c r="J54" s="1">
        <v>75.24</v>
      </c>
      <c r="K54" s="1" t="s">
        <v>44</v>
      </c>
      <c r="L54" s="1">
        <v>84.0</v>
      </c>
      <c r="M54" s="1">
        <v>84.0</v>
      </c>
    </row>
    <row r="55">
      <c r="A55" s="1" t="s">
        <v>41</v>
      </c>
      <c r="B55" s="1" t="s">
        <v>42</v>
      </c>
      <c r="C55" s="1">
        <v>172.14</v>
      </c>
      <c r="D55" s="1">
        <v>174.21</v>
      </c>
      <c r="E55" s="1">
        <v>2.07</v>
      </c>
      <c r="F55" s="1">
        <v>0.0</v>
      </c>
      <c r="G55" s="1">
        <v>2.07</v>
      </c>
      <c r="H55" s="1">
        <v>168.0</v>
      </c>
      <c r="I55" s="1">
        <v>81.22</v>
      </c>
      <c r="J55" s="1">
        <v>81.26</v>
      </c>
      <c r="K55" s="1" t="s">
        <v>44</v>
      </c>
      <c r="L55" s="1">
        <v>84.0</v>
      </c>
      <c r="M55" s="1">
        <v>84.0</v>
      </c>
    </row>
    <row r="56">
      <c r="A56" s="1" t="s">
        <v>41</v>
      </c>
      <c r="B56" s="1" t="s">
        <v>42</v>
      </c>
      <c r="C56" s="1">
        <v>174.35</v>
      </c>
      <c r="D56" s="1">
        <v>177.16</v>
      </c>
      <c r="E56" s="1">
        <v>2.81</v>
      </c>
      <c r="F56" s="1">
        <v>0.0</v>
      </c>
      <c r="G56" s="1">
        <v>2.81</v>
      </c>
      <c r="H56" s="1">
        <v>168.0</v>
      </c>
      <c r="I56" s="1">
        <v>59.78</v>
      </c>
      <c r="J56" s="1">
        <v>59.8</v>
      </c>
      <c r="K56" s="1" t="s">
        <v>44</v>
      </c>
      <c r="L56" s="1">
        <v>84.0</v>
      </c>
      <c r="M56" s="1">
        <v>84.0</v>
      </c>
    </row>
    <row r="57">
      <c r="A57" s="1" t="s">
        <v>41</v>
      </c>
      <c r="B57" s="1" t="s">
        <v>42</v>
      </c>
      <c r="C57" s="1">
        <v>177.52</v>
      </c>
      <c r="D57" s="1">
        <v>180.58</v>
      </c>
      <c r="E57" s="1">
        <v>3.06</v>
      </c>
      <c r="F57" s="1">
        <v>0.0</v>
      </c>
      <c r="G57" s="1">
        <v>3.06</v>
      </c>
      <c r="H57" s="1">
        <v>168.0</v>
      </c>
      <c r="I57" s="1">
        <v>54.95</v>
      </c>
      <c r="J57" s="1">
        <v>54.98</v>
      </c>
      <c r="K57" s="1" t="s">
        <v>57</v>
      </c>
      <c r="L57" s="1">
        <v>60.0</v>
      </c>
      <c r="M57" s="1">
        <v>108.0</v>
      </c>
    </row>
    <row r="58">
      <c r="A58" s="1" t="s">
        <v>41</v>
      </c>
      <c r="B58" s="1" t="s">
        <v>42</v>
      </c>
      <c r="C58" s="1">
        <v>180.78</v>
      </c>
      <c r="D58" s="1">
        <v>185.7</v>
      </c>
      <c r="E58" s="1">
        <v>4.92</v>
      </c>
      <c r="F58" s="1">
        <v>0.0</v>
      </c>
      <c r="G58" s="1">
        <v>4.92</v>
      </c>
      <c r="H58" s="1">
        <v>168.0</v>
      </c>
      <c r="I58" s="1">
        <v>34.17</v>
      </c>
      <c r="J58" s="1">
        <v>34.18</v>
      </c>
      <c r="K58" s="1" t="s">
        <v>59</v>
      </c>
      <c r="L58" s="1">
        <v>0.0</v>
      </c>
      <c r="M58" s="1">
        <v>168.0</v>
      </c>
    </row>
    <row r="59">
      <c r="A59" s="1" t="s">
        <v>41</v>
      </c>
      <c r="B59" s="1" t="s">
        <v>42</v>
      </c>
      <c r="C59" s="1">
        <v>186.07</v>
      </c>
      <c r="D59" s="1">
        <v>190.85</v>
      </c>
      <c r="E59" s="1">
        <v>4.77</v>
      </c>
      <c r="F59" s="1">
        <v>0.0</v>
      </c>
      <c r="G59" s="1">
        <v>4.77</v>
      </c>
      <c r="H59" s="1">
        <v>168.0</v>
      </c>
      <c r="I59" s="1">
        <v>35.22</v>
      </c>
      <c r="J59" s="1">
        <v>35.24</v>
      </c>
      <c r="K59" s="1" t="s">
        <v>59</v>
      </c>
      <c r="L59" s="1">
        <v>0.0</v>
      </c>
      <c r="M59" s="1">
        <v>168.0</v>
      </c>
    </row>
    <row r="60">
      <c r="A60" s="1" t="s">
        <v>41</v>
      </c>
      <c r="B60" s="1" t="s">
        <v>42</v>
      </c>
      <c r="C60" s="1">
        <v>191.35</v>
      </c>
      <c r="D60" s="1">
        <v>196.46</v>
      </c>
      <c r="E60" s="1">
        <v>5.11</v>
      </c>
      <c r="F60" s="1">
        <v>0.0</v>
      </c>
      <c r="G60" s="1">
        <v>5.11</v>
      </c>
      <c r="H60" s="1">
        <v>168.0</v>
      </c>
      <c r="I60" s="1">
        <v>32.89</v>
      </c>
      <c r="J60" s="1">
        <v>32.9</v>
      </c>
      <c r="K60" s="1" t="s">
        <v>59</v>
      </c>
      <c r="L60" s="1">
        <v>0.0</v>
      </c>
      <c r="M60" s="1">
        <v>168.0</v>
      </c>
    </row>
    <row r="61">
      <c r="A61" s="1" t="s">
        <v>41</v>
      </c>
      <c r="B61" s="1" t="s">
        <v>42</v>
      </c>
      <c r="C61" s="1">
        <v>196.68</v>
      </c>
      <c r="D61" s="1">
        <v>202.75</v>
      </c>
      <c r="E61" s="1">
        <v>6.07</v>
      </c>
      <c r="F61" s="1">
        <v>0.0</v>
      </c>
      <c r="G61" s="1">
        <v>6.07</v>
      </c>
      <c r="H61" s="1">
        <v>168.0</v>
      </c>
      <c r="I61" s="1">
        <v>27.68</v>
      </c>
      <c r="J61" s="1">
        <v>27.69</v>
      </c>
      <c r="K61" s="1" t="s">
        <v>59</v>
      </c>
      <c r="L61" s="1">
        <v>0.0</v>
      </c>
      <c r="M61" s="1">
        <v>168.0</v>
      </c>
    </row>
    <row r="62">
      <c r="A62" s="1" t="s">
        <v>41</v>
      </c>
      <c r="B62" s="1" t="s">
        <v>42</v>
      </c>
      <c r="C62" s="1">
        <v>202.98</v>
      </c>
      <c r="D62" s="1">
        <v>204.93</v>
      </c>
      <c r="E62" s="1">
        <v>1.95</v>
      </c>
      <c r="F62" s="1">
        <v>0.0</v>
      </c>
      <c r="G62" s="1">
        <v>1.95</v>
      </c>
      <c r="H62" s="1">
        <v>48.0</v>
      </c>
      <c r="I62" s="1">
        <v>24.61</v>
      </c>
      <c r="J62" s="1">
        <v>24.61</v>
      </c>
      <c r="K62" s="1" t="s">
        <v>43</v>
      </c>
      <c r="L62" s="1">
        <v>-48.0</v>
      </c>
      <c r="M62" s="1">
        <v>0.0</v>
      </c>
    </row>
    <row r="63">
      <c r="A63" s="1" t="s">
        <v>41</v>
      </c>
      <c r="B63" s="1" t="s">
        <v>42</v>
      </c>
      <c r="C63" s="1">
        <v>204.97</v>
      </c>
      <c r="D63" s="1">
        <v>206.79</v>
      </c>
      <c r="E63" s="1">
        <v>1.82</v>
      </c>
      <c r="F63" s="1">
        <v>0.0</v>
      </c>
      <c r="G63" s="1">
        <v>1.82</v>
      </c>
      <c r="H63" s="1">
        <v>48.0</v>
      </c>
      <c r="I63" s="1">
        <v>26.35</v>
      </c>
      <c r="J63" s="1">
        <v>26.35</v>
      </c>
      <c r="K63" s="1" t="s">
        <v>43</v>
      </c>
      <c r="L63" s="1">
        <v>-48.0</v>
      </c>
      <c r="M63" s="1">
        <v>0.0</v>
      </c>
    </row>
    <row r="64">
      <c r="A64" s="1" t="s">
        <v>41</v>
      </c>
      <c r="B64" s="1" t="s">
        <v>42</v>
      </c>
      <c r="C64" s="1">
        <v>206.99</v>
      </c>
      <c r="D64" s="1">
        <v>209.11</v>
      </c>
      <c r="E64" s="1">
        <v>2.11</v>
      </c>
      <c r="F64" s="1">
        <v>0.0</v>
      </c>
      <c r="G64" s="1">
        <v>2.11</v>
      </c>
      <c r="H64" s="1">
        <v>48.0</v>
      </c>
      <c r="I64" s="1">
        <v>22.72</v>
      </c>
      <c r="J64" s="1">
        <v>22.72</v>
      </c>
      <c r="K64" s="1" t="s">
        <v>43</v>
      </c>
      <c r="L64" s="1">
        <v>-48.0</v>
      </c>
      <c r="M64" s="1">
        <v>0.0</v>
      </c>
    </row>
    <row r="65">
      <c r="A65" s="1" t="s">
        <v>41</v>
      </c>
      <c r="B65" s="1" t="s">
        <v>42</v>
      </c>
      <c r="C65" s="1">
        <v>209.18</v>
      </c>
      <c r="D65" s="1">
        <v>211.8</v>
      </c>
      <c r="E65" s="1">
        <v>2.62</v>
      </c>
      <c r="F65" s="1">
        <v>0.0</v>
      </c>
      <c r="G65" s="1">
        <v>2.62</v>
      </c>
      <c r="H65" s="1">
        <v>48.0</v>
      </c>
      <c r="I65" s="1">
        <v>18.31</v>
      </c>
      <c r="J65" s="1">
        <v>18.31</v>
      </c>
      <c r="K65" s="1" t="s">
        <v>43</v>
      </c>
      <c r="L65" s="1">
        <v>-48.0</v>
      </c>
      <c r="M65" s="1">
        <v>0.0</v>
      </c>
    </row>
    <row r="66">
      <c r="A66" s="1" t="s">
        <v>41</v>
      </c>
      <c r="B66" s="1" t="s">
        <v>42</v>
      </c>
      <c r="C66" s="1">
        <v>211.85</v>
      </c>
      <c r="D66" s="1">
        <v>214.41</v>
      </c>
      <c r="E66" s="1">
        <v>2.56</v>
      </c>
      <c r="F66" s="1">
        <v>0.0</v>
      </c>
      <c r="G66" s="1">
        <v>2.56</v>
      </c>
      <c r="H66" s="1">
        <v>48.0</v>
      </c>
      <c r="I66" s="1">
        <v>18.77</v>
      </c>
      <c r="J66" s="1">
        <v>18.77</v>
      </c>
      <c r="K66" s="1" t="s">
        <v>43</v>
      </c>
      <c r="L66" s="1">
        <v>-48.0</v>
      </c>
      <c r="M66" s="1">
        <v>0.0</v>
      </c>
    </row>
    <row r="67">
      <c r="A67" s="1" t="s">
        <v>41</v>
      </c>
      <c r="B67" s="1" t="s">
        <v>42</v>
      </c>
      <c r="C67" s="1">
        <v>214.48</v>
      </c>
      <c r="D67" s="1">
        <v>216.49</v>
      </c>
      <c r="E67" s="1">
        <v>2.01</v>
      </c>
      <c r="F67" s="1">
        <v>0.0</v>
      </c>
      <c r="G67" s="1">
        <v>2.01</v>
      </c>
      <c r="H67" s="1">
        <v>48.0</v>
      </c>
      <c r="I67" s="1">
        <v>23.82</v>
      </c>
      <c r="J67" s="1">
        <v>23.82</v>
      </c>
      <c r="K67" s="1" t="s">
        <v>43</v>
      </c>
      <c r="L67" s="1">
        <v>-48.0</v>
      </c>
      <c r="M67" s="1">
        <v>0.0</v>
      </c>
    </row>
    <row r="68">
      <c r="A68" s="1" t="s">
        <v>41</v>
      </c>
      <c r="B68" s="1" t="s">
        <v>42</v>
      </c>
      <c r="C68" s="1">
        <v>216.52</v>
      </c>
      <c r="D68" s="1">
        <v>218.97</v>
      </c>
      <c r="E68" s="1">
        <v>2.45</v>
      </c>
      <c r="F68" s="1">
        <v>0.0</v>
      </c>
      <c r="G68" s="1">
        <v>2.45</v>
      </c>
      <c r="H68" s="1">
        <v>48.0</v>
      </c>
      <c r="I68" s="1">
        <v>19.59</v>
      </c>
      <c r="J68" s="1">
        <v>19.59</v>
      </c>
      <c r="K68" s="1" t="s">
        <v>43</v>
      </c>
      <c r="L68" s="1">
        <v>-48.0</v>
      </c>
      <c r="M68" s="1">
        <v>0.0</v>
      </c>
    </row>
    <row r="69">
      <c r="A69" s="1" t="s">
        <v>41</v>
      </c>
      <c r="B69" s="1" t="s">
        <v>42</v>
      </c>
      <c r="C69" s="1">
        <v>219.01</v>
      </c>
      <c r="D69" s="1">
        <v>220.59</v>
      </c>
      <c r="E69" s="1">
        <v>1.59</v>
      </c>
      <c r="F69" s="1">
        <v>0.0</v>
      </c>
      <c r="G69" s="1">
        <v>1.59</v>
      </c>
      <c r="H69" s="1">
        <v>48.0</v>
      </c>
      <c r="I69" s="1">
        <v>30.25</v>
      </c>
      <c r="J69" s="1">
        <v>30.25</v>
      </c>
      <c r="K69" s="1" t="s">
        <v>43</v>
      </c>
      <c r="L69" s="1">
        <v>-48.0</v>
      </c>
      <c r="M69" s="1">
        <v>0.0</v>
      </c>
    </row>
    <row r="70">
      <c r="A70" s="1" t="s">
        <v>41</v>
      </c>
      <c r="B70" s="1" t="s">
        <v>42</v>
      </c>
      <c r="C70" s="1">
        <v>220.67</v>
      </c>
      <c r="D70" s="1">
        <v>222.64</v>
      </c>
      <c r="E70" s="1">
        <v>1.97</v>
      </c>
      <c r="F70" s="1">
        <v>0.0</v>
      </c>
      <c r="G70" s="1">
        <v>1.97</v>
      </c>
      <c r="H70" s="1">
        <v>48.0</v>
      </c>
      <c r="I70" s="1">
        <v>24.31</v>
      </c>
      <c r="J70" s="1">
        <v>24.31</v>
      </c>
      <c r="K70" s="1" t="s">
        <v>43</v>
      </c>
      <c r="L70" s="1">
        <v>-48.0</v>
      </c>
      <c r="M70" s="1">
        <v>0.0</v>
      </c>
    </row>
    <row r="71">
      <c r="A71" s="1" t="s">
        <v>41</v>
      </c>
      <c r="B71" s="1" t="s">
        <v>42</v>
      </c>
      <c r="C71" s="1">
        <v>222.67</v>
      </c>
      <c r="D71" s="1">
        <v>226.01</v>
      </c>
      <c r="E71" s="1">
        <v>3.34</v>
      </c>
      <c r="F71" s="1">
        <v>0.0</v>
      </c>
      <c r="G71" s="1">
        <v>3.34</v>
      </c>
      <c r="H71" s="1">
        <v>48.0</v>
      </c>
      <c r="I71" s="1">
        <v>14.38</v>
      </c>
      <c r="J71" s="1">
        <v>14.38</v>
      </c>
      <c r="K71" s="1" t="s">
        <v>43</v>
      </c>
      <c r="L71" s="1">
        <v>-48.0</v>
      </c>
      <c r="M71" s="1">
        <v>0.0</v>
      </c>
    </row>
    <row r="72">
      <c r="A72" s="1" t="s">
        <v>41</v>
      </c>
      <c r="B72" s="1" t="s">
        <v>42</v>
      </c>
      <c r="C72" s="1">
        <v>226.1</v>
      </c>
      <c r="D72" s="1">
        <v>228.2</v>
      </c>
      <c r="E72" s="1">
        <v>2.1</v>
      </c>
      <c r="F72" s="1">
        <v>0.0</v>
      </c>
      <c r="G72" s="1">
        <v>2.09</v>
      </c>
      <c r="H72" s="1">
        <v>168.0</v>
      </c>
      <c r="I72" s="1">
        <v>80.16</v>
      </c>
      <c r="J72" s="1">
        <v>80.21</v>
      </c>
      <c r="K72" s="1" t="s">
        <v>44</v>
      </c>
      <c r="L72" s="1">
        <v>84.0</v>
      </c>
      <c r="M72" s="1">
        <v>84.0</v>
      </c>
    </row>
    <row r="73">
      <c r="A73" s="1" t="s">
        <v>41</v>
      </c>
      <c r="B73" s="1" t="s">
        <v>42</v>
      </c>
      <c r="C73" s="1">
        <v>228.95</v>
      </c>
      <c r="D73" s="1">
        <v>231.19</v>
      </c>
      <c r="E73" s="1">
        <v>2.24</v>
      </c>
      <c r="F73" s="1">
        <v>0.0</v>
      </c>
      <c r="G73" s="1">
        <v>2.24</v>
      </c>
      <c r="H73" s="1">
        <v>168.0</v>
      </c>
      <c r="I73" s="1">
        <v>74.9</v>
      </c>
      <c r="J73" s="1">
        <v>74.94</v>
      </c>
      <c r="K73" s="1" t="s">
        <v>44</v>
      </c>
      <c r="L73" s="1">
        <v>84.0</v>
      </c>
      <c r="M73" s="1">
        <v>84.0</v>
      </c>
    </row>
    <row r="74">
      <c r="A74" s="1" t="s">
        <v>41</v>
      </c>
      <c r="B74" s="1" t="s">
        <v>42</v>
      </c>
      <c r="C74" s="1">
        <v>231.38</v>
      </c>
      <c r="D74" s="1">
        <v>233.68</v>
      </c>
      <c r="E74" s="1">
        <v>2.31</v>
      </c>
      <c r="F74" s="1">
        <v>0.0</v>
      </c>
      <c r="G74" s="1">
        <v>2.31</v>
      </c>
      <c r="H74" s="1">
        <v>168.0</v>
      </c>
      <c r="I74" s="1">
        <v>72.84</v>
      </c>
      <c r="J74" s="1">
        <v>72.88</v>
      </c>
      <c r="K74" s="1" t="s">
        <v>44</v>
      </c>
      <c r="L74" s="1">
        <v>84.0</v>
      </c>
      <c r="M74" s="1">
        <v>84.0</v>
      </c>
    </row>
    <row r="75">
      <c r="A75" s="1" t="s">
        <v>41</v>
      </c>
      <c r="B75" s="1" t="s">
        <v>42</v>
      </c>
      <c r="C75" s="1">
        <v>233.81</v>
      </c>
      <c r="D75" s="1">
        <v>236.5</v>
      </c>
      <c r="E75" s="1">
        <v>2.69</v>
      </c>
      <c r="F75" s="1">
        <v>0.0</v>
      </c>
      <c r="G75" s="1">
        <v>2.69</v>
      </c>
      <c r="H75" s="1">
        <v>168.0</v>
      </c>
      <c r="I75" s="1">
        <v>62.45</v>
      </c>
      <c r="J75" s="1">
        <v>62.48</v>
      </c>
      <c r="K75" s="1" t="s">
        <v>44</v>
      </c>
      <c r="L75" s="1">
        <v>84.0</v>
      </c>
      <c r="M75" s="1">
        <v>84.0</v>
      </c>
    </row>
    <row r="76">
      <c r="A76" s="1" t="s">
        <v>41</v>
      </c>
      <c r="B76" s="1" t="s">
        <v>42</v>
      </c>
      <c r="C76" s="1">
        <v>237.05</v>
      </c>
      <c r="D76" s="1">
        <v>240.02</v>
      </c>
      <c r="E76" s="1">
        <v>2.97</v>
      </c>
      <c r="F76" s="1">
        <v>0.0</v>
      </c>
      <c r="G76" s="1">
        <v>2.97</v>
      </c>
      <c r="H76" s="1">
        <v>168.0</v>
      </c>
      <c r="I76" s="1">
        <v>56.52</v>
      </c>
      <c r="J76" s="1">
        <v>56.55</v>
      </c>
      <c r="K76" s="1" t="s">
        <v>44</v>
      </c>
      <c r="L76" s="1">
        <v>84.0</v>
      </c>
      <c r="M76" s="1">
        <v>84.0</v>
      </c>
    </row>
    <row r="77">
      <c r="A77" s="1" t="s">
        <v>41</v>
      </c>
      <c r="B77" s="1" t="s">
        <v>42</v>
      </c>
      <c r="C77" s="1">
        <v>240.16</v>
      </c>
      <c r="D77" s="1">
        <v>243.89</v>
      </c>
      <c r="E77" s="1">
        <v>3.73</v>
      </c>
      <c r="F77" s="1">
        <v>0.0</v>
      </c>
      <c r="G77" s="1">
        <v>3.73</v>
      </c>
      <c r="H77" s="1">
        <v>168.0</v>
      </c>
      <c r="I77" s="1">
        <v>45.01</v>
      </c>
      <c r="J77" s="1">
        <v>45.04</v>
      </c>
      <c r="K77" s="1" t="s">
        <v>57</v>
      </c>
      <c r="L77" s="1">
        <v>60.0</v>
      </c>
      <c r="M77" s="1">
        <v>108.0</v>
      </c>
    </row>
    <row r="78">
      <c r="A78" s="1" t="s">
        <v>41</v>
      </c>
      <c r="B78" s="1" t="s">
        <v>42</v>
      </c>
      <c r="C78" s="1">
        <v>244.67</v>
      </c>
      <c r="D78" s="1">
        <v>250.25</v>
      </c>
      <c r="E78" s="1">
        <v>5.58</v>
      </c>
      <c r="F78" s="1">
        <v>0.0</v>
      </c>
      <c r="G78" s="1">
        <v>5.58</v>
      </c>
      <c r="H78" s="1">
        <v>168.0</v>
      </c>
      <c r="I78" s="1">
        <v>30.12</v>
      </c>
      <c r="J78" s="1">
        <v>30.13</v>
      </c>
      <c r="K78" s="1" t="s">
        <v>59</v>
      </c>
      <c r="L78" s="1">
        <v>0.0</v>
      </c>
      <c r="M78" s="1">
        <v>168.0</v>
      </c>
    </row>
    <row r="79">
      <c r="A79" s="1" t="s">
        <v>41</v>
      </c>
      <c r="B79" s="1" t="s">
        <v>42</v>
      </c>
      <c r="C79" s="1">
        <v>250.63</v>
      </c>
      <c r="D79" s="1">
        <v>255.82</v>
      </c>
      <c r="E79" s="1">
        <v>5.19</v>
      </c>
      <c r="F79" s="1">
        <v>0.0</v>
      </c>
      <c r="G79" s="1">
        <v>5.19</v>
      </c>
      <c r="H79" s="1">
        <v>168.0</v>
      </c>
      <c r="I79" s="1">
        <v>32.34</v>
      </c>
      <c r="J79" s="1">
        <v>32.36</v>
      </c>
      <c r="K79" s="1" t="s">
        <v>59</v>
      </c>
      <c r="L79" s="1">
        <v>0.0</v>
      </c>
      <c r="M79" s="1">
        <v>168.0</v>
      </c>
    </row>
    <row r="80">
      <c r="A80" s="1" t="s">
        <v>41</v>
      </c>
      <c r="B80" s="1" t="s">
        <v>42</v>
      </c>
      <c r="C80" s="1">
        <v>256.05</v>
      </c>
      <c r="D80" s="1">
        <v>260.53</v>
      </c>
      <c r="E80" s="1">
        <v>4.48</v>
      </c>
      <c r="F80" s="1">
        <v>0.0</v>
      </c>
      <c r="G80" s="1">
        <v>4.48</v>
      </c>
      <c r="H80" s="1">
        <v>168.0</v>
      </c>
      <c r="I80" s="1">
        <v>37.47</v>
      </c>
      <c r="J80" s="1">
        <v>37.49</v>
      </c>
      <c r="K80" s="1" t="s">
        <v>59</v>
      </c>
      <c r="L80" s="1">
        <v>0.0</v>
      </c>
      <c r="M80" s="1">
        <v>168.0</v>
      </c>
    </row>
    <row r="81">
      <c r="A81" s="1" t="s">
        <v>41</v>
      </c>
      <c r="B81" s="1" t="s">
        <v>42</v>
      </c>
      <c r="C81" s="1">
        <v>260.8</v>
      </c>
      <c r="D81" s="1">
        <v>265.44</v>
      </c>
      <c r="E81" s="1">
        <v>4.64</v>
      </c>
      <c r="F81" s="1">
        <v>0.0</v>
      </c>
      <c r="G81" s="1">
        <v>4.64</v>
      </c>
      <c r="H81" s="1">
        <v>168.0</v>
      </c>
      <c r="I81" s="1">
        <v>36.18</v>
      </c>
      <c r="J81" s="1">
        <v>36.2</v>
      </c>
      <c r="K81" s="1" t="s">
        <v>59</v>
      </c>
      <c r="L81" s="1">
        <v>0.0</v>
      </c>
      <c r="M81" s="1">
        <v>168.0</v>
      </c>
    </row>
    <row r="82">
      <c r="A82" s="1" t="s">
        <v>41</v>
      </c>
      <c r="B82" s="1" t="s">
        <v>42</v>
      </c>
      <c r="C82" s="1">
        <v>265.73</v>
      </c>
      <c r="D82" s="1">
        <v>268.35</v>
      </c>
      <c r="E82" s="1">
        <v>2.61</v>
      </c>
      <c r="F82" s="1">
        <v>0.0</v>
      </c>
      <c r="G82" s="1">
        <v>2.61</v>
      </c>
      <c r="H82" s="1">
        <v>48.0</v>
      </c>
      <c r="I82" s="1">
        <v>18.36</v>
      </c>
      <c r="J82" s="1">
        <v>18.36</v>
      </c>
      <c r="K82" s="1" t="s">
        <v>43</v>
      </c>
      <c r="L82" s="1">
        <v>-48.0</v>
      </c>
      <c r="M82" s="1">
        <v>0.0</v>
      </c>
    </row>
    <row r="83">
      <c r="A83" s="1" t="s">
        <v>41</v>
      </c>
      <c r="B83" s="1" t="s">
        <v>42</v>
      </c>
      <c r="C83" s="1">
        <v>268.48</v>
      </c>
      <c r="D83" s="1">
        <v>272.53</v>
      </c>
      <c r="E83" s="1">
        <v>4.05</v>
      </c>
      <c r="F83" s="1">
        <v>0.0</v>
      </c>
      <c r="G83" s="1">
        <v>4.05</v>
      </c>
      <c r="H83" s="1">
        <v>48.0</v>
      </c>
      <c r="I83" s="1">
        <v>11.85</v>
      </c>
      <c r="J83" s="1">
        <v>11.85</v>
      </c>
      <c r="K83" s="1" t="s">
        <v>43</v>
      </c>
      <c r="L83" s="1">
        <v>-48.0</v>
      </c>
      <c r="M83" s="1">
        <v>0.0</v>
      </c>
    </row>
    <row r="84">
      <c r="A84" s="1" t="s">
        <v>41</v>
      </c>
      <c r="B84" s="1" t="s">
        <v>42</v>
      </c>
      <c r="C84" s="1">
        <v>272.59</v>
      </c>
      <c r="D84" s="1">
        <v>274.11</v>
      </c>
      <c r="E84" s="1">
        <v>1.52</v>
      </c>
      <c r="F84" s="1">
        <v>0.0</v>
      </c>
      <c r="G84" s="1">
        <v>1.52</v>
      </c>
      <c r="H84" s="1">
        <v>48.0</v>
      </c>
      <c r="I84" s="1">
        <v>31.56</v>
      </c>
      <c r="J84" s="1">
        <v>31.56</v>
      </c>
      <c r="K84" s="1" t="s">
        <v>43</v>
      </c>
      <c r="L84" s="1">
        <v>-48.0</v>
      </c>
      <c r="M84" s="1">
        <v>0.0</v>
      </c>
    </row>
    <row r="85">
      <c r="A85" s="1" t="s">
        <v>41</v>
      </c>
      <c r="B85" s="1" t="s">
        <v>42</v>
      </c>
      <c r="C85" s="1">
        <v>274.3</v>
      </c>
      <c r="D85" s="1">
        <v>276.59</v>
      </c>
      <c r="E85" s="1">
        <v>2.29</v>
      </c>
      <c r="F85" s="1">
        <v>0.0</v>
      </c>
      <c r="G85" s="1">
        <v>2.29</v>
      </c>
      <c r="H85" s="1">
        <v>48.0</v>
      </c>
      <c r="I85" s="1">
        <v>21.0</v>
      </c>
      <c r="J85" s="1">
        <v>21.0</v>
      </c>
      <c r="K85" s="1" t="s">
        <v>43</v>
      </c>
      <c r="L85" s="1">
        <v>-48.0</v>
      </c>
      <c r="M85" s="1">
        <v>0.0</v>
      </c>
    </row>
    <row r="86">
      <c r="A86" s="1" t="s">
        <v>41</v>
      </c>
      <c r="B86" s="1" t="s">
        <v>42</v>
      </c>
      <c r="C86" s="1">
        <v>276.66</v>
      </c>
      <c r="D86" s="1">
        <v>279.3</v>
      </c>
      <c r="E86" s="1">
        <v>2.64</v>
      </c>
      <c r="F86" s="1">
        <v>0.0</v>
      </c>
      <c r="G86" s="1">
        <v>2.64</v>
      </c>
      <c r="H86" s="1">
        <v>48.0</v>
      </c>
      <c r="I86" s="1">
        <v>18.17</v>
      </c>
      <c r="J86" s="1">
        <v>18.17</v>
      </c>
      <c r="K86" s="1" t="s">
        <v>43</v>
      </c>
      <c r="L86" s="1">
        <v>-48.0</v>
      </c>
      <c r="M86" s="1">
        <v>0.0</v>
      </c>
    </row>
    <row r="87">
      <c r="A87" s="1" t="s">
        <v>41</v>
      </c>
      <c r="B87" s="1" t="s">
        <v>42</v>
      </c>
      <c r="C87" s="1">
        <v>279.4</v>
      </c>
      <c r="D87" s="1">
        <v>283.49</v>
      </c>
      <c r="E87" s="1">
        <v>4.1</v>
      </c>
      <c r="F87" s="1">
        <v>0.0</v>
      </c>
      <c r="G87" s="1">
        <v>4.1</v>
      </c>
      <c r="H87" s="1">
        <v>48.0</v>
      </c>
      <c r="I87" s="1">
        <v>11.71</v>
      </c>
      <c r="J87" s="1">
        <v>11.71</v>
      </c>
      <c r="K87" s="1" t="s">
        <v>43</v>
      </c>
      <c r="L87" s="1">
        <v>-48.0</v>
      </c>
      <c r="M87" s="1">
        <v>0.0</v>
      </c>
    </row>
    <row r="88">
      <c r="A88" s="1" t="s">
        <v>41</v>
      </c>
      <c r="B88" s="1" t="s">
        <v>42</v>
      </c>
      <c r="C88" s="1">
        <v>283.53</v>
      </c>
      <c r="D88" s="1">
        <v>286.49</v>
      </c>
      <c r="E88" s="1">
        <v>2.96</v>
      </c>
      <c r="F88" s="1">
        <v>0.0</v>
      </c>
      <c r="G88" s="1">
        <v>2.96</v>
      </c>
      <c r="H88" s="1">
        <v>48.0</v>
      </c>
      <c r="I88" s="1">
        <v>16.19</v>
      </c>
      <c r="J88" s="1">
        <v>16.19</v>
      </c>
      <c r="K88" s="1" t="s">
        <v>43</v>
      </c>
      <c r="L88" s="1">
        <v>-48.0</v>
      </c>
      <c r="M88" s="1">
        <v>0.0</v>
      </c>
    </row>
    <row r="89">
      <c r="A89" s="1" t="s">
        <v>41</v>
      </c>
      <c r="B89" s="1" t="s">
        <v>42</v>
      </c>
      <c r="C89" s="1">
        <v>286.5</v>
      </c>
      <c r="D89" s="1">
        <v>289.97</v>
      </c>
      <c r="E89" s="1">
        <v>3.47</v>
      </c>
      <c r="F89" s="1">
        <v>0.0</v>
      </c>
      <c r="G89" s="1">
        <v>3.47</v>
      </c>
      <c r="H89" s="1">
        <v>48.0</v>
      </c>
      <c r="I89" s="1">
        <v>13.83</v>
      </c>
      <c r="J89" s="1">
        <v>13.83</v>
      </c>
      <c r="K89" s="1" t="s">
        <v>43</v>
      </c>
      <c r="L89" s="1">
        <v>-48.0</v>
      </c>
      <c r="M89" s="1">
        <v>0.0</v>
      </c>
    </row>
    <row r="90">
      <c r="A90" s="1" t="s">
        <v>41</v>
      </c>
      <c r="B90" s="1" t="s">
        <v>42</v>
      </c>
      <c r="C90" s="1">
        <v>290.06</v>
      </c>
      <c r="D90" s="1">
        <v>292.32</v>
      </c>
      <c r="E90" s="1">
        <v>2.26</v>
      </c>
      <c r="F90" s="1">
        <v>0.0</v>
      </c>
      <c r="G90" s="1">
        <v>2.26</v>
      </c>
      <c r="H90" s="1">
        <v>48.0</v>
      </c>
      <c r="I90" s="1">
        <v>21.24</v>
      </c>
      <c r="J90" s="1">
        <v>21.24</v>
      </c>
      <c r="K90" s="1" t="s">
        <v>43</v>
      </c>
      <c r="L90" s="1">
        <v>-48.0</v>
      </c>
      <c r="M90" s="1">
        <v>0.0</v>
      </c>
    </row>
    <row r="91">
      <c r="A91" s="1" t="s">
        <v>41</v>
      </c>
      <c r="B91" s="1" t="s">
        <v>42</v>
      </c>
      <c r="C91" s="1">
        <v>292.47</v>
      </c>
      <c r="D91" s="1">
        <v>294.07</v>
      </c>
      <c r="E91" s="1">
        <v>1.59</v>
      </c>
      <c r="F91" s="1">
        <v>0.0</v>
      </c>
      <c r="G91" s="1">
        <v>1.59</v>
      </c>
      <c r="H91" s="1">
        <v>48.0</v>
      </c>
      <c r="I91" s="1">
        <v>30.13</v>
      </c>
      <c r="J91" s="1">
        <v>30.13</v>
      </c>
      <c r="K91" s="1" t="s">
        <v>43</v>
      </c>
      <c r="L91" s="1">
        <v>-48.0</v>
      </c>
      <c r="M91" s="1">
        <v>0.0</v>
      </c>
    </row>
    <row r="92">
      <c r="A92" s="1" t="s">
        <v>41</v>
      </c>
      <c r="B92" s="1" t="s">
        <v>42</v>
      </c>
      <c r="C92" s="1">
        <v>294.21</v>
      </c>
      <c r="D92" s="1">
        <v>297.73</v>
      </c>
      <c r="E92" s="1">
        <v>3.53</v>
      </c>
      <c r="F92" s="1">
        <v>0.0</v>
      </c>
      <c r="G92" s="1">
        <v>3.52</v>
      </c>
      <c r="H92" s="1">
        <v>168.0</v>
      </c>
      <c r="I92" s="1">
        <v>47.65</v>
      </c>
      <c r="J92" s="1">
        <v>47.67</v>
      </c>
      <c r="K92" s="1" t="s">
        <v>44</v>
      </c>
      <c r="L92" s="1">
        <v>84.0</v>
      </c>
      <c r="M92" s="1">
        <v>84.0</v>
      </c>
    </row>
    <row r="93">
      <c r="A93" s="1" t="s">
        <v>41</v>
      </c>
      <c r="B93" s="1" t="s">
        <v>42</v>
      </c>
      <c r="C93" s="1">
        <v>298.33</v>
      </c>
      <c r="D93" s="1">
        <v>300.61</v>
      </c>
      <c r="E93" s="1">
        <v>2.28</v>
      </c>
      <c r="F93" s="1">
        <v>0.0</v>
      </c>
      <c r="G93" s="1">
        <v>2.28</v>
      </c>
      <c r="H93" s="1">
        <v>168.0</v>
      </c>
      <c r="I93" s="1">
        <v>73.61</v>
      </c>
      <c r="J93" s="1">
        <v>73.66</v>
      </c>
      <c r="K93" s="1" t="s">
        <v>44</v>
      </c>
      <c r="L93" s="1">
        <v>84.0</v>
      </c>
      <c r="M93" s="1">
        <v>84.0</v>
      </c>
    </row>
    <row r="94">
      <c r="A94" s="1" t="s">
        <v>41</v>
      </c>
      <c r="B94" s="1" t="s">
        <v>42</v>
      </c>
      <c r="C94" s="1">
        <v>300.76</v>
      </c>
      <c r="D94" s="1">
        <v>302.74</v>
      </c>
      <c r="E94" s="1">
        <v>1.99</v>
      </c>
      <c r="F94" s="1">
        <v>0.0</v>
      </c>
      <c r="G94" s="1">
        <v>1.99</v>
      </c>
      <c r="H94" s="1">
        <v>168.0</v>
      </c>
      <c r="I94" s="1">
        <v>84.47</v>
      </c>
      <c r="J94" s="1">
        <v>84.52</v>
      </c>
      <c r="K94" s="1" t="s">
        <v>44</v>
      </c>
      <c r="L94" s="1">
        <v>84.0</v>
      </c>
      <c r="M94" s="1">
        <v>84.0</v>
      </c>
    </row>
    <row r="95">
      <c r="A95" s="1" t="s">
        <v>41</v>
      </c>
      <c r="B95" s="1" t="s">
        <v>42</v>
      </c>
      <c r="C95" s="1">
        <v>302.97</v>
      </c>
      <c r="D95" s="1">
        <v>305.95</v>
      </c>
      <c r="E95" s="1">
        <v>2.99</v>
      </c>
      <c r="F95" s="1">
        <v>0.0</v>
      </c>
      <c r="G95" s="1">
        <v>2.98</v>
      </c>
      <c r="H95" s="1">
        <v>168.0</v>
      </c>
      <c r="I95" s="1">
        <v>56.28</v>
      </c>
      <c r="J95" s="1">
        <v>56.3</v>
      </c>
      <c r="K95" s="1" t="s">
        <v>44</v>
      </c>
      <c r="L95" s="1">
        <v>84.0</v>
      </c>
      <c r="M95" s="1">
        <v>84.0</v>
      </c>
    </row>
    <row r="96">
      <c r="A96" s="1" t="s">
        <v>41</v>
      </c>
      <c r="B96" s="1" t="s">
        <v>42</v>
      </c>
      <c r="C96" s="1">
        <v>306.18</v>
      </c>
      <c r="D96" s="1">
        <v>309.45</v>
      </c>
      <c r="E96" s="1">
        <v>3.26</v>
      </c>
      <c r="F96" s="1">
        <v>0.0</v>
      </c>
      <c r="G96" s="1">
        <v>3.26</v>
      </c>
      <c r="H96" s="1">
        <v>168.0</v>
      </c>
      <c r="I96" s="1">
        <v>51.48</v>
      </c>
      <c r="J96" s="1">
        <v>51.5</v>
      </c>
      <c r="K96" s="1" t="s">
        <v>44</v>
      </c>
      <c r="L96" s="1">
        <v>84.0</v>
      </c>
      <c r="M96" s="1">
        <v>84.0</v>
      </c>
    </row>
    <row r="97">
      <c r="A97" s="1" t="s">
        <v>41</v>
      </c>
      <c r="B97" s="1" t="s">
        <v>42</v>
      </c>
      <c r="C97" s="1">
        <v>309.59</v>
      </c>
      <c r="D97" s="1">
        <v>312.1</v>
      </c>
      <c r="E97" s="1">
        <v>2.51</v>
      </c>
      <c r="F97" s="1">
        <v>0.0</v>
      </c>
      <c r="G97" s="1">
        <v>2.5</v>
      </c>
      <c r="H97" s="1">
        <v>168.0</v>
      </c>
      <c r="I97" s="1">
        <v>67.02</v>
      </c>
      <c r="J97" s="1">
        <v>67.07</v>
      </c>
      <c r="K97" s="1" t="s">
        <v>57</v>
      </c>
      <c r="L97" s="1">
        <v>60.0</v>
      </c>
      <c r="M97" s="1">
        <v>108.0</v>
      </c>
    </row>
    <row r="98">
      <c r="A98" s="1" t="s">
        <v>41</v>
      </c>
      <c r="B98" s="1" t="s">
        <v>42</v>
      </c>
      <c r="C98" s="1">
        <v>312.45</v>
      </c>
      <c r="D98" s="1">
        <v>317.27</v>
      </c>
      <c r="E98" s="1">
        <v>4.82</v>
      </c>
      <c r="F98" s="1">
        <v>0.0</v>
      </c>
      <c r="G98" s="1">
        <v>4.82</v>
      </c>
      <c r="H98" s="1">
        <v>168.0</v>
      </c>
      <c r="I98" s="1">
        <v>34.86</v>
      </c>
      <c r="J98" s="1">
        <v>34.88</v>
      </c>
      <c r="K98" s="1" t="s">
        <v>59</v>
      </c>
      <c r="L98" s="1">
        <v>0.0</v>
      </c>
      <c r="M98" s="1">
        <v>168.0</v>
      </c>
    </row>
    <row r="99">
      <c r="A99" s="1" t="s">
        <v>41</v>
      </c>
      <c r="B99" s="1" t="s">
        <v>42</v>
      </c>
      <c r="C99" s="1">
        <v>317.53</v>
      </c>
      <c r="D99" s="1">
        <v>322.99</v>
      </c>
      <c r="E99" s="1">
        <v>5.46</v>
      </c>
      <c r="F99" s="1">
        <v>0.0</v>
      </c>
      <c r="G99" s="1">
        <v>5.45</v>
      </c>
      <c r="H99" s="1">
        <v>168.0</v>
      </c>
      <c r="I99" s="1">
        <v>30.79</v>
      </c>
      <c r="J99" s="1">
        <v>30.8</v>
      </c>
      <c r="K99" s="1" t="s">
        <v>59</v>
      </c>
      <c r="L99" s="1">
        <v>0.0</v>
      </c>
      <c r="M99" s="1">
        <v>168.0</v>
      </c>
    </row>
    <row r="100">
      <c r="A100" s="1" t="s">
        <v>41</v>
      </c>
      <c r="B100" s="1" t="s">
        <v>42</v>
      </c>
      <c r="C100" s="1">
        <v>323.58</v>
      </c>
      <c r="D100" s="1">
        <v>327.99</v>
      </c>
      <c r="E100" s="1">
        <v>4.42</v>
      </c>
      <c r="F100" s="1">
        <v>0.0</v>
      </c>
      <c r="G100" s="1">
        <v>4.41</v>
      </c>
      <c r="H100" s="1">
        <v>168.0</v>
      </c>
      <c r="I100" s="1">
        <v>38.05</v>
      </c>
      <c r="J100" s="1">
        <v>38.07</v>
      </c>
      <c r="K100" s="1" t="s">
        <v>59</v>
      </c>
      <c r="L100" s="1">
        <v>0.0</v>
      </c>
      <c r="M100" s="1">
        <v>168.0</v>
      </c>
    </row>
    <row r="101">
      <c r="A101" s="1" t="s">
        <v>41</v>
      </c>
      <c r="B101" s="1" t="s">
        <v>42</v>
      </c>
      <c r="C101" s="1">
        <v>328.37</v>
      </c>
      <c r="D101" s="1">
        <v>333.06</v>
      </c>
      <c r="E101" s="1">
        <v>4.69</v>
      </c>
      <c r="F101" s="1">
        <v>0.0</v>
      </c>
      <c r="G101" s="1">
        <v>4.69</v>
      </c>
      <c r="H101" s="1">
        <v>168.0</v>
      </c>
      <c r="I101" s="1">
        <v>35.83</v>
      </c>
      <c r="J101" s="1">
        <v>35.85</v>
      </c>
      <c r="K101" s="1" t="s">
        <v>59</v>
      </c>
      <c r="L101" s="1">
        <v>0.0</v>
      </c>
      <c r="M101" s="1">
        <v>168.0</v>
      </c>
    </row>
    <row r="102">
      <c r="A102" s="1" t="s">
        <v>41</v>
      </c>
      <c r="B102" s="1" t="s">
        <v>42</v>
      </c>
      <c r="C102" s="1">
        <v>333.36</v>
      </c>
      <c r="D102" s="1">
        <v>335.9</v>
      </c>
      <c r="E102" s="1">
        <v>2.54</v>
      </c>
      <c r="F102" s="1">
        <v>0.0</v>
      </c>
      <c r="G102" s="1">
        <v>2.54</v>
      </c>
      <c r="H102" s="1">
        <v>48.0</v>
      </c>
      <c r="I102" s="1">
        <v>18.91</v>
      </c>
      <c r="J102" s="1">
        <v>18.91</v>
      </c>
      <c r="K102" s="1" t="s">
        <v>43</v>
      </c>
      <c r="L102" s="1">
        <v>-48.0</v>
      </c>
      <c r="M102" s="1">
        <v>0.0</v>
      </c>
    </row>
    <row r="103">
      <c r="A103" s="1" t="s">
        <v>41</v>
      </c>
      <c r="B103" s="1" t="s">
        <v>42</v>
      </c>
      <c r="C103" s="1">
        <v>336.07</v>
      </c>
      <c r="D103" s="1">
        <v>339.59</v>
      </c>
      <c r="E103" s="1">
        <v>3.51</v>
      </c>
      <c r="F103" s="1">
        <v>0.0</v>
      </c>
      <c r="G103" s="1">
        <v>3.51</v>
      </c>
      <c r="H103" s="1">
        <v>48.0</v>
      </c>
      <c r="I103" s="1">
        <v>13.67</v>
      </c>
      <c r="J103" s="1">
        <v>13.67</v>
      </c>
      <c r="K103" s="1" t="s">
        <v>43</v>
      </c>
      <c r="L103" s="1">
        <v>-48.0</v>
      </c>
      <c r="M103" s="1">
        <v>0.0</v>
      </c>
    </row>
    <row r="130">
      <c r="A130" s="77" t="s">
        <v>53</v>
      </c>
      <c r="B130" s="3">
        <f>SUMIF(K2:K103, "epr",H2:H103)</f>
        <v>2496</v>
      </c>
    </row>
    <row r="131">
      <c r="A131" s="77" t="s">
        <v>54</v>
      </c>
      <c r="B131" s="3">
        <f>SUM(H2:H103)-B130</f>
        <v>8400</v>
      </c>
    </row>
    <row r="132">
      <c r="A132" s="77" t="s">
        <v>55</v>
      </c>
      <c r="B132" s="3">
        <f>SUM(M2:M103)</f>
        <v>6000</v>
      </c>
    </row>
    <row r="133">
      <c r="A133" s="77" t="s">
        <v>56</v>
      </c>
      <c r="B133" s="3">
        <f>B131/B132</f>
        <v>1.4</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1.44</v>
      </c>
      <c r="D2" s="1">
        <v>4.46</v>
      </c>
      <c r="E2" s="1">
        <v>3.01</v>
      </c>
      <c r="F2" s="1">
        <v>0.0</v>
      </c>
      <c r="G2" s="1">
        <v>3.01</v>
      </c>
      <c r="H2" s="1">
        <v>56.0</v>
      </c>
      <c r="I2" s="1">
        <v>18.59</v>
      </c>
      <c r="J2" s="1">
        <v>18.59</v>
      </c>
      <c r="K2" s="1" t="s">
        <v>43</v>
      </c>
      <c r="L2" s="1">
        <v>-56.0</v>
      </c>
      <c r="M2" s="1">
        <v>0.0</v>
      </c>
    </row>
    <row r="3">
      <c r="A3" s="1" t="s">
        <v>41</v>
      </c>
      <c r="B3" s="1" t="s">
        <v>42</v>
      </c>
      <c r="C3" s="1">
        <v>4.55</v>
      </c>
      <c r="D3" s="1">
        <v>8.39</v>
      </c>
      <c r="E3" s="1">
        <v>3.84</v>
      </c>
      <c r="F3" s="1">
        <v>0.0</v>
      </c>
      <c r="G3" s="1">
        <v>3.84</v>
      </c>
      <c r="H3" s="1">
        <v>56.0</v>
      </c>
      <c r="I3" s="1">
        <v>14.6</v>
      </c>
      <c r="J3" s="1">
        <v>14.6</v>
      </c>
      <c r="K3" s="1" t="s">
        <v>43</v>
      </c>
      <c r="L3" s="1">
        <v>-56.0</v>
      </c>
      <c r="M3" s="1">
        <v>0.0</v>
      </c>
    </row>
    <row r="4">
      <c r="A4" s="1" t="s">
        <v>41</v>
      </c>
      <c r="B4" s="1" t="s">
        <v>42</v>
      </c>
      <c r="C4" s="1">
        <v>8.44</v>
      </c>
      <c r="D4" s="1">
        <v>11.27</v>
      </c>
      <c r="E4" s="1">
        <v>2.83</v>
      </c>
      <c r="F4" s="1">
        <v>0.0</v>
      </c>
      <c r="G4" s="1">
        <v>2.83</v>
      </c>
      <c r="H4" s="1">
        <v>56.0</v>
      </c>
      <c r="I4" s="1">
        <v>19.76</v>
      </c>
      <c r="J4" s="1">
        <v>19.76</v>
      </c>
      <c r="K4" s="1" t="s">
        <v>43</v>
      </c>
      <c r="L4" s="1">
        <v>-56.0</v>
      </c>
      <c r="M4" s="1">
        <v>0.0</v>
      </c>
    </row>
    <row r="5">
      <c r="A5" s="1" t="s">
        <v>41</v>
      </c>
      <c r="B5" s="1" t="s">
        <v>42</v>
      </c>
      <c r="C5" s="1">
        <v>11.33</v>
      </c>
      <c r="D5" s="1">
        <v>13.81</v>
      </c>
      <c r="E5" s="1">
        <v>2.48</v>
      </c>
      <c r="F5" s="1">
        <v>0.0</v>
      </c>
      <c r="G5" s="1">
        <v>2.48</v>
      </c>
      <c r="H5" s="1">
        <v>56.0</v>
      </c>
      <c r="I5" s="1">
        <v>22.6</v>
      </c>
      <c r="J5" s="1">
        <v>22.6</v>
      </c>
      <c r="K5" s="1" t="s">
        <v>43</v>
      </c>
      <c r="L5" s="1">
        <v>-56.0</v>
      </c>
      <c r="M5" s="1">
        <v>0.0</v>
      </c>
    </row>
    <row r="6">
      <c r="A6" s="1" t="s">
        <v>41</v>
      </c>
      <c r="B6" s="1" t="s">
        <v>42</v>
      </c>
      <c r="C6" s="1">
        <v>13.9</v>
      </c>
      <c r="D6" s="1">
        <v>17.04</v>
      </c>
      <c r="E6" s="1">
        <v>3.14</v>
      </c>
      <c r="F6" s="1">
        <v>0.0</v>
      </c>
      <c r="G6" s="1">
        <v>3.14</v>
      </c>
      <c r="H6" s="1">
        <v>56.0</v>
      </c>
      <c r="I6" s="1">
        <v>17.85</v>
      </c>
      <c r="J6" s="1">
        <v>17.85</v>
      </c>
      <c r="K6" s="1" t="s">
        <v>43</v>
      </c>
      <c r="L6" s="1">
        <v>-56.0</v>
      </c>
      <c r="M6" s="1">
        <v>0.0</v>
      </c>
    </row>
    <row r="7">
      <c r="A7" s="1" t="s">
        <v>41</v>
      </c>
      <c r="B7" s="1" t="s">
        <v>42</v>
      </c>
      <c r="C7" s="1">
        <v>17.04</v>
      </c>
      <c r="D7" s="1">
        <v>20.48</v>
      </c>
      <c r="E7" s="1">
        <v>3.44</v>
      </c>
      <c r="F7" s="1">
        <v>0.0</v>
      </c>
      <c r="G7" s="1">
        <v>3.44</v>
      </c>
      <c r="H7" s="1">
        <v>56.0</v>
      </c>
      <c r="I7" s="1">
        <v>16.3</v>
      </c>
      <c r="J7" s="1">
        <v>16.3</v>
      </c>
      <c r="K7" s="1" t="s">
        <v>43</v>
      </c>
      <c r="L7" s="1">
        <v>-56.0</v>
      </c>
      <c r="M7" s="1">
        <v>0.0</v>
      </c>
    </row>
    <row r="8">
      <c r="A8" s="1" t="s">
        <v>41</v>
      </c>
      <c r="B8" s="1" t="s">
        <v>42</v>
      </c>
      <c r="C8" s="1">
        <v>20.65</v>
      </c>
      <c r="D8" s="1">
        <v>22.67</v>
      </c>
      <c r="E8" s="1">
        <v>2.01</v>
      </c>
      <c r="F8" s="1">
        <v>0.0</v>
      </c>
      <c r="G8" s="1">
        <v>2.01</v>
      </c>
      <c r="H8" s="1">
        <v>56.0</v>
      </c>
      <c r="I8" s="1">
        <v>27.82</v>
      </c>
      <c r="J8" s="1">
        <v>27.82</v>
      </c>
      <c r="K8" s="1" t="s">
        <v>43</v>
      </c>
      <c r="L8" s="1">
        <v>-56.0</v>
      </c>
      <c r="M8" s="1">
        <v>0.0</v>
      </c>
    </row>
    <row r="9">
      <c r="A9" s="1" t="s">
        <v>41</v>
      </c>
      <c r="B9" s="1" t="s">
        <v>42</v>
      </c>
      <c r="C9" s="1">
        <v>22.69</v>
      </c>
      <c r="D9" s="1">
        <v>26.08</v>
      </c>
      <c r="E9" s="1">
        <v>3.39</v>
      </c>
      <c r="F9" s="1">
        <v>0.0</v>
      </c>
      <c r="G9" s="1">
        <v>3.39</v>
      </c>
      <c r="H9" s="1">
        <v>56.0</v>
      </c>
      <c r="I9" s="1">
        <v>16.53</v>
      </c>
      <c r="J9" s="1">
        <v>16.53</v>
      </c>
      <c r="K9" s="1" t="s">
        <v>43</v>
      </c>
      <c r="L9" s="1">
        <v>-56.0</v>
      </c>
      <c r="M9" s="1">
        <v>0.0</v>
      </c>
    </row>
    <row r="10">
      <c r="A10" s="1" t="s">
        <v>41</v>
      </c>
      <c r="B10" s="1" t="s">
        <v>42</v>
      </c>
      <c r="C10" s="1">
        <v>26.1</v>
      </c>
      <c r="D10" s="1">
        <v>28.83</v>
      </c>
      <c r="E10" s="1">
        <v>2.73</v>
      </c>
      <c r="F10" s="1">
        <v>0.0</v>
      </c>
      <c r="G10" s="1">
        <v>2.73</v>
      </c>
      <c r="H10" s="1">
        <v>56.0</v>
      </c>
      <c r="I10" s="1">
        <v>20.52</v>
      </c>
      <c r="J10" s="1">
        <v>20.52</v>
      </c>
      <c r="K10" s="1" t="s">
        <v>43</v>
      </c>
      <c r="L10" s="1">
        <v>-56.0</v>
      </c>
      <c r="M10" s="1">
        <v>0.0</v>
      </c>
    </row>
    <row r="11">
      <c r="A11" s="1" t="s">
        <v>41</v>
      </c>
      <c r="B11" s="1" t="s">
        <v>42</v>
      </c>
      <c r="C11" s="1">
        <v>28.89</v>
      </c>
      <c r="D11" s="1">
        <v>31.41</v>
      </c>
      <c r="E11" s="1">
        <v>2.52</v>
      </c>
      <c r="F11" s="1">
        <v>0.0</v>
      </c>
      <c r="G11" s="1">
        <v>2.52</v>
      </c>
      <c r="H11" s="1">
        <v>56.0</v>
      </c>
      <c r="I11" s="1">
        <v>22.21</v>
      </c>
      <c r="J11" s="1">
        <v>22.21</v>
      </c>
      <c r="K11" s="1" t="s">
        <v>43</v>
      </c>
      <c r="L11" s="1">
        <v>-56.0</v>
      </c>
      <c r="M11" s="1">
        <v>0.0</v>
      </c>
    </row>
    <row r="12">
      <c r="A12" s="1" t="s">
        <v>41</v>
      </c>
      <c r="B12" s="1" t="s">
        <v>42</v>
      </c>
      <c r="C12" s="1">
        <v>31.52</v>
      </c>
      <c r="D12" s="1">
        <v>35.83</v>
      </c>
      <c r="E12" s="1">
        <v>4.31</v>
      </c>
      <c r="F12" s="1">
        <v>0.0</v>
      </c>
      <c r="G12" s="1">
        <v>4.31</v>
      </c>
      <c r="H12" s="1">
        <v>168.0</v>
      </c>
      <c r="I12" s="1">
        <v>38.94</v>
      </c>
      <c r="J12" s="1">
        <v>38.95</v>
      </c>
      <c r="K12" s="1" t="s">
        <v>44</v>
      </c>
      <c r="L12" s="1">
        <v>84.0</v>
      </c>
      <c r="M12" s="1">
        <v>84.0</v>
      </c>
    </row>
    <row r="13">
      <c r="A13" s="1" t="s">
        <v>41</v>
      </c>
      <c r="B13" s="1" t="s">
        <v>42</v>
      </c>
      <c r="C13" s="1">
        <v>36.61</v>
      </c>
      <c r="D13" s="1">
        <v>39.24</v>
      </c>
      <c r="E13" s="1">
        <v>2.63</v>
      </c>
      <c r="F13" s="1">
        <v>0.0</v>
      </c>
      <c r="G13" s="1">
        <v>2.63</v>
      </c>
      <c r="H13" s="1">
        <v>168.0</v>
      </c>
      <c r="I13" s="1">
        <v>63.85</v>
      </c>
      <c r="J13" s="1">
        <v>63.87</v>
      </c>
      <c r="K13" s="1" t="s">
        <v>44</v>
      </c>
      <c r="L13" s="1">
        <v>84.0</v>
      </c>
      <c r="M13" s="1">
        <v>84.0</v>
      </c>
    </row>
    <row r="14">
      <c r="A14" s="1" t="s">
        <v>41</v>
      </c>
      <c r="B14" s="1" t="s">
        <v>42</v>
      </c>
      <c r="C14" s="1">
        <v>39.62</v>
      </c>
      <c r="D14" s="1">
        <v>43.42</v>
      </c>
      <c r="E14" s="1">
        <v>3.81</v>
      </c>
      <c r="F14" s="1">
        <v>0.0</v>
      </c>
      <c r="G14" s="1">
        <v>3.8</v>
      </c>
      <c r="H14" s="1">
        <v>168.0</v>
      </c>
      <c r="I14" s="1">
        <v>44.15</v>
      </c>
      <c r="J14" s="1">
        <v>44.17</v>
      </c>
      <c r="K14" s="1" t="s">
        <v>44</v>
      </c>
      <c r="L14" s="1">
        <v>84.0</v>
      </c>
      <c r="M14" s="1">
        <v>84.0</v>
      </c>
    </row>
    <row r="15">
      <c r="A15" s="1" t="s">
        <v>41</v>
      </c>
      <c r="B15" s="1" t="s">
        <v>42</v>
      </c>
      <c r="C15" s="1">
        <v>43.72</v>
      </c>
      <c r="D15" s="1">
        <v>46.45</v>
      </c>
      <c r="E15" s="1">
        <v>2.73</v>
      </c>
      <c r="F15" s="1">
        <v>0.0</v>
      </c>
      <c r="G15" s="1">
        <v>2.73</v>
      </c>
      <c r="H15" s="1">
        <v>168.0</v>
      </c>
      <c r="I15" s="1">
        <v>61.49</v>
      </c>
      <c r="J15" s="1">
        <v>61.52</v>
      </c>
      <c r="K15" s="1" t="s">
        <v>44</v>
      </c>
      <c r="L15" s="1">
        <v>84.0</v>
      </c>
      <c r="M15" s="1">
        <v>84.0</v>
      </c>
    </row>
    <row r="16">
      <c r="A16" s="1" t="s">
        <v>41</v>
      </c>
      <c r="B16" s="1" t="s">
        <v>42</v>
      </c>
      <c r="C16" s="1">
        <v>46.63</v>
      </c>
      <c r="D16" s="1">
        <v>49.2</v>
      </c>
      <c r="E16" s="1">
        <v>2.57</v>
      </c>
      <c r="F16" s="1">
        <v>0.0</v>
      </c>
      <c r="G16" s="1">
        <v>2.57</v>
      </c>
      <c r="H16" s="1">
        <v>168.0</v>
      </c>
      <c r="I16" s="1">
        <v>65.35</v>
      </c>
      <c r="J16" s="1">
        <v>65.38</v>
      </c>
      <c r="K16" s="1" t="s">
        <v>44</v>
      </c>
      <c r="L16" s="1">
        <v>84.0</v>
      </c>
      <c r="M16" s="1">
        <v>84.0</v>
      </c>
    </row>
    <row r="17">
      <c r="A17" s="1" t="s">
        <v>41</v>
      </c>
      <c r="B17" s="1" t="s">
        <v>42</v>
      </c>
      <c r="C17" s="1">
        <v>49.44</v>
      </c>
      <c r="D17" s="1">
        <v>54.37</v>
      </c>
      <c r="E17" s="1">
        <v>4.92</v>
      </c>
      <c r="F17" s="1">
        <v>0.0</v>
      </c>
      <c r="G17" s="1">
        <v>4.92</v>
      </c>
      <c r="H17" s="1">
        <v>168.0</v>
      </c>
      <c r="I17" s="1">
        <v>34.12</v>
      </c>
      <c r="J17" s="1">
        <v>34.13</v>
      </c>
      <c r="K17" s="1" t="s">
        <v>44</v>
      </c>
      <c r="L17" s="1">
        <v>84.0</v>
      </c>
      <c r="M17" s="1">
        <v>84.0</v>
      </c>
    </row>
    <row r="18">
      <c r="A18" s="1" t="s">
        <v>41</v>
      </c>
      <c r="B18" s="1" t="s">
        <v>42</v>
      </c>
      <c r="C18" s="1">
        <v>54.73</v>
      </c>
      <c r="D18" s="1">
        <v>58.04</v>
      </c>
      <c r="E18" s="1">
        <v>3.32</v>
      </c>
      <c r="F18" s="1">
        <v>0.0</v>
      </c>
      <c r="G18" s="1">
        <v>3.31</v>
      </c>
      <c r="H18" s="1">
        <v>168.0</v>
      </c>
      <c r="I18" s="1">
        <v>50.67</v>
      </c>
      <c r="J18" s="1">
        <v>50.7</v>
      </c>
      <c r="K18" s="1" t="s">
        <v>57</v>
      </c>
      <c r="L18" s="1">
        <v>56.0</v>
      </c>
      <c r="M18" s="1">
        <v>112.0</v>
      </c>
    </row>
    <row r="19">
      <c r="A19" s="1" t="s">
        <v>41</v>
      </c>
      <c r="B19" s="1" t="s">
        <v>42</v>
      </c>
      <c r="C19" s="1">
        <v>58.59</v>
      </c>
      <c r="D19" s="1">
        <v>64.8</v>
      </c>
      <c r="E19" s="1">
        <v>6.2</v>
      </c>
      <c r="F19" s="1">
        <v>0.0</v>
      </c>
      <c r="G19" s="1">
        <v>6.2</v>
      </c>
      <c r="H19" s="1">
        <v>168.0</v>
      </c>
      <c r="I19" s="1">
        <v>27.08</v>
      </c>
      <c r="J19" s="1">
        <v>27.09</v>
      </c>
      <c r="K19" s="1" t="s">
        <v>59</v>
      </c>
      <c r="L19" s="1">
        <v>0.0</v>
      </c>
      <c r="M19" s="1">
        <v>168.0</v>
      </c>
    </row>
    <row r="20">
      <c r="A20" s="1" t="s">
        <v>41</v>
      </c>
      <c r="B20" s="1" t="s">
        <v>42</v>
      </c>
      <c r="C20" s="1">
        <v>64.96</v>
      </c>
      <c r="D20" s="1">
        <v>72.03</v>
      </c>
      <c r="E20" s="1">
        <v>7.07</v>
      </c>
      <c r="F20" s="1">
        <v>0.0</v>
      </c>
      <c r="G20" s="1">
        <v>7.07</v>
      </c>
      <c r="H20" s="1">
        <v>168.0</v>
      </c>
      <c r="I20" s="1">
        <v>23.75</v>
      </c>
      <c r="J20" s="1">
        <v>23.76</v>
      </c>
      <c r="K20" s="1" t="s">
        <v>59</v>
      </c>
      <c r="L20" s="1">
        <v>0.0</v>
      </c>
      <c r="M20" s="1">
        <v>168.0</v>
      </c>
    </row>
    <row r="21">
      <c r="A21" s="1" t="s">
        <v>41</v>
      </c>
      <c r="B21" s="1" t="s">
        <v>42</v>
      </c>
      <c r="C21" s="1">
        <v>72.2</v>
      </c>
      <c r="D21" s="1">
        <v>76.92</v>
      </c>
      <c r="E21" s="1">
        <v>4.73</v>
      </c>
      <c r="F21" s="1">
        <v>0.0</v>
      </c>
      <c r="G21" s="1">
        <v>4.73</v>
      </c>
      <c r="H21" s="1">
        <v>168.0</v>
      </c>
      <c r="I21" s="1">
        <v>35.54</v>
      </c>
      <c r="J21" s="1">
        <v>35.55</v>
      </c>
      <c r="K21" s="1" t="s">
        <v>59</v>
      </c>
      <c r="L21" s="1">
        <v>0.0</v>
      </c>
      <c r="M21" s="1">
        <v>168.0</v>
      </c>
    </row>
    <row r="22">
      <c r="A22" s="1" t="s">
        <v>41</v>
      </c>
      <c r="B22" s="1" t="s">
        <v>42</v>
      </c>
      <c r="C22" s="1">
        <v>77.2</v>
      </c>
      <c r="D22" s="1">
        <v>80.0</v>
      </c>
      <c r="E22" s="1">
        <v>2.8</v>
      </c>
      <c r="F22" s="1">
        <v>0.0</v>
      </c>
      <c r="G22" s="1">
        <v>2.8</v>
      </c>
      <c r="H22" s="1">
        <v>56.0</v>
      </c>
      <c r="I22" s="1">
        <v>20.02</v>
      </c>
      <c r="J22" s="1">
        <v>20.02</v>
      </c>
      <c r="K22" s="1" t="s">
        <v>43</v>
      </c>
      <c r="L22" s="1">
        <v>-56.0</v>
      </c>
      <c r="M22" s="1">
        <v>0.0</v>
      </c>
    </row>
    <row r="23">
      <c r="A23" s="1" t="s">
        <v>41</v>
      </c>
      <c r="B23" s="1" t="s">
        <v>42</v>
      </c>
      <c r="C23" s="1">
        <v>80.02</v>
      </c>
      <c r="D23" s="1">
        <v>82.7</v>
      </c>
      <c r="E23" s="1">
        <v>2.68</v>
      </c>
      <c r="F23" s="1">
        <v>0.0</v>
      </c>
      <c r="G23" s="1">
        <v>2.68</v>
      </c>
      <c r="H23" s="1">
        <v>56.0</v>
      </c>
      <c r="I23" s="1">
        <v>20.88</v>
      </c>
      <c r="J23" s="1">
        <v>20.88</v>
      </c>
      <c r="K23" s="1" t="s">
        <v>43</v>
      </c>
      <c r="L23" s="1">
        <v>-56.0</v>
      </c>
      <c r="M23" s="1">
        <v>0.0</v>
      </c>
    </row>
    <row r="24">
      <c r="A24" s="1" t="s">
        <v>41</v>
      </c>
      <c r="B24" s="1" t="s">
        <v>42</v>
      </c>
      <c r="C24" s="1">
        <v>82.77</v>
      </c>
      <c r="D24" s="1">
        <v>85.08</v>
      </c>
      <c r="E24" s="1">
        <v>2.31</v>
      </c>
      <c r="F24" s="1">
        <v>0.0</v>
      </c>
      <c r="G24" s="1">
        <v>2.31</v>
      </c>
      <c r="H24" s="1">
        <v>56.0</v>
      </c>
      <c r="I24" s="1">
        <v>24.28</v>
      </c>
      <c r="J24" s="1">
        <v>24.28</v>
      </c>
      <c r="K24" s="1" t="s">
        <v>43</v>
      </c>
      <c r="L24" s="1">
        <v>-56.0</v>
      </c>
      <c r="M24" s="1">
        <v>0.0</v>
      </c>
    </row>
    <row r="25">
      <c r="A25" s="1" t="s">
        <v>41</v>
      </c>
      <c r="B25" s="1" t="s">
        <v>42</v>
      </c>
      <c r="C25" s="1">
        <v>85.13</v>
      </c>
      <c r="D25" s="1">
        <v>88.49</v>
      </c>
      <c r="E25" s="1">
        <v>3.36</v>
      </c>
      <c r="F25" s="1">
        <v>0.0</v>
      </c>
      <c r="G25" s="1">
        <v>3.36</v>
      </c>
      <c r="H25" s="1">
        <v>56.0</v>
      </c>
      <c r="I25" s="1">
        <v>16.66</v>
      </c>
      <c r="J25" s="1">
        <v>16.66</v>
      </c>
      <c r="K25" s="1" t="s">
        <v>43</v>
      </c>
      <c r="L25" s="1">
        <v>-56.0</v>
      </c>
      <c r="M25" s="1">
        <v>0.0</v>
      </c>
    </row>
    <row r="26">
      <c r="A26" s="1" t="s">
        <v>41</v>
      </c>
      <c r="B26" s="1" t="s">
        <v>42</v>
      </c>
      <c r="C26" s="1">
        <v>88.52</v>
      </c>
      <c r="D26" s="1">
        <v>90.71</v>
      </c>
      <c r="E26" s="1">
        <v>2.19</v>
      </c>
      <c r="F26" s="1">
        <v>0.0</v>
      </c>
      <c r="G26" s="1">
        <v>2.19</v>
      </c>
      <c r="H26" s="1">
        <v>56.0</v>
      </c>
      <c r="I26" s="1">
        <v>25.57</v>
      </c>
      <c r="J26" s="1">
        <v>25.57</v>
      </c>
      <c r="K26" s="1" t="s">
        <v>43</v>
      </c>
      <c r="L26" s="1">
        <v>-56.0</v>
      </c>
      <c r="M26" s="1">
        <v>0.0</v>
      </c>
    </row>
    <row r="27">
      <c r="A27" s="1" t="s">
        <v>41</v>
      </c>
      <c r="B27" s="1" t="s">
        <v>42</v>
      </c>
      <c r="C27" s="1">
        <v>90.76</v>
      </c>
      <c r="D27" s="1">
        <v>93.99</v>
      </c>
      <c r="E27" s="1">
        <v>3.23</v>
      </c>
      <c r="F27" s="1">
        <v>0.0</v>
      </c>
      <c r="G27" s="1">
        <v>3.23</v>
      </c>
      <c r="H27" s="1">
        <v>56.0</v>
      </c>
      <c r="I27" s="1">
        <v>17.34</v>
      </c>
      <c r="J27" s="1">
        <v>17.34</v>
      </c>
      <c r="K27" s="1" t="s">
        <v>43</v>
      </c>
      <c r="L27" s="1">
        <v>-56.0</v>
      </c>
      <c r="M27" s="1">
        <v>0.0</v>
      </c>
    </row>
    <row r="28">
      <c r="A28" s="1" t="s">
        <v>41</v>
      </c>
      <c r="B28" s="1" t="s">
        <v>42</v>
      </c>
      <c r="C28" s="1">
        <v>94.11</v>
      </c>
      <c r="D28" s="1">
        <v>96.51</v>
      </c>
      <c r="E28" s="1">
        <v>2.4</v>
      </c>
      <c r="F28" s="1">
        <v>0.0</v>
      </c>
      <c r="G28" s="1">
        <v>2.4</v>
      </c>
      <c r="H28" s="1">
        <v>56.0</v>
      </c>
      <c r="I28" s="1">
        <v>23.29</v>
      </c>
      <c r="J28" s="1">
        <v>23.29</v>
      </c>
      <c r="K28" s="1" t="s">
        <v>43</v>
      </c>
      <c r="L28" s="1">
        <v>-56.0</v>
      </c>
      <c r="M28" s="1">
        <v>0.0</v>
      </c>
    </row>
    <row r="29">
      <c r="A29" s="1" t="s">
        <v>41</v>
      </c>
      <c r="B29" s="1" t="s">
        <v>42</v>
      </c>
      <c r="C29" s="1">
        <v>96.85</v>
      </c>
      <c r="D29" s="1">
        <v>98.56</v>
      </c>
      <c r="E29" s="1">
        <v>1.71</v>
      </c>
      <c r="F29" s="1">
        <v>0.0</v>
      </c>
      <c r="G29" s="1">
        <v>1.71</v>
      </c>
      <c r="H29" s="1">
        <v>56.0</v>
      </c>
      <c r="I29" s="1">
        <v>32.83</v>
      </c>
      <c r="J29" s="1">
        <v>32.83</v>
      </c>
      <c r="K29" s="1" t="s">
        <v>43</v>
      </c>
      <c r="L29" s="1">
        <v>-56.0</v>
      </c>
      <c r="M29" s="1">
        <v>0.0</v>
      </c>
    </row>
    <row r="30">
      <c r="A30" s="1" t="s">
        <v>41</v>
      </c>
      <c r="B30" s="1" t="s">
        <v>42</v>
      </c>
      <c r="C30" s="1">
        <v>98.6</v>
      </c>
      <c r="D30" s="1">
        <v>100.38</v>
      </c>
      <c r="E30" s="1">
        <v>1.78</v>
      </c>
      <c r="F30" s="1">
        <v>0.0</v>
      </c>
      <c r="G30" s="1">
        <v>1.78</v>
      </c>
      <c r="H30" s="1">
        <v>56.0</v>
      </c>
      <c r="I30" s="1">
        <v>31.48</v>
      </c>
      <c r="J30" s="1">
        <v>31.48</v>
      </c>
      <c r="K30" s="1" t="s">
        <v>43</v>
      </c>
      <c r="L30" s="1">
        <v>-56.0</v>
      </c>
      <c r="M30" s="1">
        <v>0.0</v>
      </c>
    </row>
    <row r="31">
      <c r="A31" s="1" t="s">
        <v>41</v>
      </c>
      <c r="B31" s="1" t="s">
        <v>42</v>
      </c>
      <c r="C31" s="1">
        <v>100.38</v>
      </c>
      <c r="D31" s="1">
        <v>102.24</v>
      </c>
      <c r="E31" s="1">
        <v>1.87</v>
      </c>
      <c r="F31" s="1">
        <v>0.0</v>
      </c>
      <c r="G31" s="1">
        <v>1.87</v>
      </c>
      <c r="H31" s="1">
        <v>56.0</v>
      </c>
      <c r="I31" s="1">
        <v>29.98</v>
      </c>
      <c r="J31" s="1">
        <v>29.98</v>
      </c>
      <c r="K31" s="1" t="s">
        <v>43</v>
      </c>
      <c r="L31" s="1">
        <v>-56.0</v>
      </c>
      <c r="M31" s="1">
        <v>0.0</v>
      </c>
    </row>
    <row r="32">
      <c r="A32" s="1" t="s">
        <v>41</v>
      </c>
      <c r="B32" s="1" t="s">
        <v>42</v>
      </c>
      <c r="C32" s="1">
        <v>102.27</v>
      </c>
      <c r="D32" s="1">
        <v>105.2</v>
      </c>
      <c r="E32" s="1">
        <v>2.93</v>
      </c>
      <c r="F32" s="1">
        <v>0.0</v>
      </c>
      <c r="G32" s="1">
        <v>2.93</v>
      </c>
      <c r="H32" s="1">
        <v>168.0</v>
      </c>
      <c r="I32" s="1">
        <v>57.26</v>
      </c>
      <c r="J32" s="1">
        <v>57.28</v>
      </c>
      <c r="K32" s="1" t="s">
        <v>44</v>
      </c>
      <c r="L32" s="1">
        <v>84.0</v>
      </c>
      <c r="M32" s="1">
        <v>84.0</v>
      </c>
    </row>
    <row r="33">
      <c r="A33" s="1" t="s">
        <v>41</v>
      </c>
      <c r="B33" s="1" t="s">
        <v>42</v>
      </c>
      <c r="C33" s="1">
        <v>105.35</v>
      </c>
      <c r="D33" s="1">
        <v>108.25</v>
      </c>
      <c r="E33" s="1">
        <v>2.9</v>
      </c>
      <c r="F33" s="1">
        <v>0.0</v>
      </c>
      <c r="G33" s="1">
        <v>2.9</v>
      </c>
      <c r="H33" s="1">
        <v>168.0</v>
      </c>
      <c r="I33" s="1">
        <v>57.9</v>
      </c>
      <c r="J33" s="1">
        <v>57.92</v>
      </c>
      <c r="K33" s="1" t="s">
        <v>44</v>
      </c>
      <c r="L33" s="1">
        <v>84.0</v>
      </c>
      <c r="M33" s="1">
        <v>84.0</v>
      </c>
    </row>
    <row r="34">
      <c r="A34" s="1" t="s">
        <v>41</v>
      </c>
      <c r="B34" s="1" t="s">
        <v>42</v>
      </c>
      <c r="C34" s="1">
        <v>108.37</v>
      </c>
      <c r="D34" s="1">
        <v>110.43</v>
      </c>
      <c r="E34" s="1">
        <v>2.06</v>
      </c>
      <c r="F34" s="1">
        <v>0.0</v>
      </c>
      <c r="G34" s="1">
        <v>2.06</v>
      </c>
      <c r="H34" s="1">
        <v>168.0</v>
      </c>
      <c r="I34" s="1">
        <v>81.44</v>
      </c>
      <c r="J34" s="1">
        <v>81.48</v>
      </c>
      <c r="K34" s="1" t="s">
        <v>44</v>
      </c>
      <c r="L34" s="1">
        <v>84.0</v>
      </c>
      <c r="M34" s="1">
        <v>84.0</v>
      </c>
    </row>
    <row r="35">
      <c r="A35" s="1" t="s">
        <v>41</v>
      </c>
      <c r="B35" s="1" t="s">
        <v>42</v>
      </c>
      <c r="C35" s="1">
        <v>110.7</v>
      </c>
      <c r="D35" s="1">
        <v>113.39</v>
      </c>
      <c r="E35" s="1">
        <v>2.69</v>
      </c>
      <c r="F35" s="1">
        <v>0.0</v>
      </c>
      <c r="G35" s="1">
        <v>2.69</v>
      </c>
      <c r="H35" s="1">
        <v>168.0</v>
      </c>
      <c r="I35" s="1">
        <v>62.4</v>
      </c>
      <c r="J35" s="1">
        <v>62.43</v>
      </c>
      <c r="K35" s="1" t="s">
        <v>44</v>
      </c>
      <c r="L35" s="1">
        <v>84.0</v>
      </c>
      <c r="M35" s="1">
        <v>84.0</v>
      </c>
    </row>
    <row r="36">
      <c r="A36" s="1" t="s">
        <v>41</v>
      </c>
      <c r="B36" s="1" t="s">
        <v>42</v>
      </c>
      <c r="C36" s="1">
        <v>113.56</v>
      </c>
      <c r="D36" s="1">
        <v>116.76</v>
      </c>
      <c r="E36" s="1">
        <v>3.21</v>
      </c>
      <c r="F36" s="1">
        <v>0.0</v>
      </c>
      <c r="G36" s="1">
        <v>3.21</v>
      </c>
      <c r="H36" s="1">
        <v>168.0</v>
      </c>
      <c r="I36" s="1">
        <v>52.38</v>
      </c>
      <c r="J36" s="1">
        <v>52.4</v>
      </c>
      <c r="K36" s="1" t="s">
        <v>44</v>
      </c>
      <c r="L36" s="1">
        <v>84.0</v>
      </c>
      <c r="M36" s="1">
        <v>84.0</v>
      </c>
    </row>
    <row r="37">
      <c r="A37" s="1" t="s">
        <v>41</v>
      </c>
      <c r="B37" s="1" t="s">
        <v>42</v>
      </c>
      <c r="C37" s="1">
        <v>116.99</v>
      </c>
      <c r="D37" s="1">
        <v>119.84</v>
      </c>
      <c r="E37" s="1">
        <v>2.84</v>
      </c>
      <c r="F37" s="1">
        <v>0.0</v>
      </c>
      <c r="G37" s="1">
        <v>2.84</v>
      </c>
      <c r="H37" s="1">
        <v>168.0</v>
      </c>
      <c r="I37" s="1">
        <v>59.14</v>
      </c>
      <c r="J37" s="1">
        <v>59.16</v>
      </c>
      <c r="K37" s="1" t="s">
        <v>44</v>
      </c>
      <c r="L37" s="1">
        <v>84.0</v>
      </c>
      <c r="M37" s="1">
        <v>84.0</v>
      </c>
    </row>
    <row r="38">
      <c r="A38" s="1" t="s">
        <v>41</v>
      </c>
      <c r="B38" s="1" t="s">
        <v>42</v>
      </c>
      <c r="C38" s="1">
        <v>119.98</v>
      </c>
      <c r="D38" s="1">
        <v>124.56</v>
      </c>
      <c r="E38" s="1">
        <v>4.57</v>
      </c>
      <c r="F38" s="1">
        <v>0.0</v>
      </c>
      <c r="G38" s="1">
        <v>4.57</v>
      </c>
      <c r="H38" s="1">
        <v>168.0</v>
      </c>
      <c r="I38" s="1">
        <v>36.74</v>
      </c>
      <c r="J38" s="1">
        <v>36.76</v>
      </c>
      <c r="K38" s="1" t="s">
        <v>57</v>
      </c>
      <c r="L38" s="1">
        <v>56.0</v>
      </c>
      <c r="M38" s="1">
        <v>112.0</v>
      </c>
    </row>
    <row r="39">
      <c r="A39" s="1" t="s">
        <v>41</v>
      </c>
      <c r="B39" s="1" t="s">
        <v>42</v>
      </c>
      <c r="C39" s="1">
        <v>124.73</v>
      </c>
      <c r="D39" s="1">
        <v>129.17</v>
      </c>
      <c r="E39" s="1">
        <v>4.44</v>
      </c>
      <c r="F39" s="1">
        <v>0.0</v>
      </c>
      <c r="G39" s="1">
        <v>4.44</v>
      </c>
      <c r="H39" s="1">
        <v>168.0</v>
      </c>
      <c r="I39" s="1">
        <v>37.8</v>
      </c>
      <c r="J39" s="1">
        <v>37.82</v>
      </c>
      <c r="K39" s="1" t="s">
        <v>59</v>
      </c>
      <c r="L39" s="1">
        <v>0.0</v>
      </c>
      <c r="M39" s="1">
        <v>168.0</v>
      </c>
    </row>
    <row r="40">
      <c r="A40" s="1" t="s">
        <v>41</v>
      </c>
      <c r="B40" s="1" t="s">
        <v>42</v>
      </c>
      <c r="C40" s="1">
        <v>129.47</v>
      </c>
      <c r="D40" s="1">
        <v>134.41</v>
      </c>
      <c r="E40" s="1">
        <v>4.95</v>
      </c>
      <c r="F40" s="1">
        <v>0.0</v>
      </c>
      <c r="G40" s="1">
        <v>4.95</v>
      </c>
      <c r="H40" s="1">
        <v>168.0</v>
      </c>
      <c r="I40" s="1">
        <v>33.95</v>
      </c>
      <c r="J40" s="1">
        <v>33.97</v>
      </c>
      <c r="K40" s="1" t="s">
        <v>59</v>
      </c>
      <c r="L40" s="1">
        <v>0.0</v>
      </c>
      <c r="M40" s="1">
        <v>168.0</v>
      </c>
    </row>
    <row r="41">
      <c r="A41" s="1" t="s">
        <v>41</v>
      </c>
      <c r="B41" s="1" t="s">
        <v>42</v>
      </c>
      <c r="C41" s="1">
        <v>134.66</v>
      </c>
      <c r="D41" s="1">
        <v>140.44</v>
      </c>
      <c r="E41" s="1">
        <v>5.77</v>
      </c>
      <c r="F41" s="1">
        <v>0.0</v>
      </c>
      <c r="G41" s="1">
        <v>5.77</v>
      </c>
      <c r="H41" s="1">
        <v>168.0</v>
      </c>
      <c r="I41" s="1">
        <v>29.1</v>
      </c>
      <c r="J41" s="1">
        <v>29.11</v>
      </c>
      <c r="K41" s="1" t="s">
        <v>59</v>
      </c>
      <c r="L41" s="1">
        <v>0.0</v>
      </c>
      <c r="M41" s="1">
        <v>168.0</v>
      </c>
    </row>
    <row r="42">
      <c r="A42" s="1" t="s">
        <v>41</v>
      </c>
      <c r="B42" s="1" t="s">
        <v>42</v>
      </c>
      <c r="C42" s="1">
        <v>140.74</v>
      </c>
      <c r="D42" s="1">
        <v>144.37</v>
      </c>
      <c r="E42" s="1">
        <v>3.64</v>
      </c>
      <c r="F42" s="1">
        <v>0.0</v>
      </c>
      <c r="G42" s="1">
        <v>3.64</v>
      </c>
      <c r="H42" s="1">
        <v>56.0</v>
      </c>
      <c r="I42" s="1">
        <v>15.4</v>
      </c>
      <c r="J42" s="1">
        <v>15.4</v>
      </c>
      <c r="K42" s="1" t="s">
        <v>43</v>
      </c>
      <c r="L42" s="1">
        <v>-56.0</v>
      </c>
      <c r="M42" s="1">
        <v>0.0</v>
      </c>
    </row>
    <row r="43">
      <c r="A43" s="1" t="s">
        <v>41</v>
      </c>
      <c r="B43" s="1" t="s">
        <v>42</v>
      </c>
      <c r="C43" s="1">
        <v>144.52</v>
      </c>
      <c r="D43" s="1">
        <v>146.58</v>
      </c>
      <c r="E43" s="1">
        <v>2.05</v>
      </c>
      <c r="F43" s="1">
        <v>0.0</v>
      </c>
      <c r="G43" s="1">
        <v>2.05</v>
      </c>
      <c r="H43" s="1">
        <v>56.0</v>
      </c>
      <c r="I43" s="1">
        <v>27.3</v>
      </c>
      <c r="J43" s="1">
        <v>27.3</v>
      </c>
      <c r="K43" s="1" t="s">
        <v>43</v>
      </c>
      <c r="L43" s="1">
        <v>-56.0</v>
      </c>
      <c r="M43" s="1">
        <v>0.0</v>
      </c>
    </row>
    <row r="44">
      <c r="A44" s="1" t="s">
        <v>41</v>
      </c>
      <c r="B44" s="1" t="s">
        <v>42</v>
      </c>
      <c r="C44" s="1">
        <v>146.7</v>
      </c>
      <c r="D44" s="1">
        <v>149.4</v>
      </c>
      <c r="E44" s="1">
        <v>2.7</v>
      </c>
      <c r="F44" s="1">
        <v>0.0</v>
      </c>
      <c r="G44" s="1">
        <v>2.7</v>
      </c>
      <c r="H44" s="1">
        <v>56.0</v>
      </c>
      <c r="I44" s="1">
        <v>20.71</v>
      </c>
      <c r="J44" s="1">
        <v>20.71</v>
      </c>
      <c r="K44" s="1" t="s">
        <v>43</v>
      </c>
      <c r="L44" s="1">
        <v>-56.0</v>
      </c>
      <c r="M44" s="1">
        <v>0.0</v>
      </c>
    </row>
    <row r="45">
      <c r="A45" s="1" t="s">
        <v>41</v>
      </c>
      <c r="B45" s="1" t="s">
        <v>42</v>
      </c>
      <c r="C45" s="1">
        <v>149.42</v>
      </c>
      <c r="D45" s="1">
        <v>152.88</v>
      </c>
      <c r="E45" s="1">
        <v>3.46</v>
      </c>
      <c r="F45" s="1">
        <v>0.0</v>
      </c>
      <c r="G45" s="1">
        <v>3.46</v>
      </c>
      <c r="H45" s="1">
        <v>56.0</v>
      </c>
      <c r="I45" s="1">
        <v>16.17</v>
      </c>
      <c r="J45" s="1">
        <v>16.17</v>
      </c>
      <c r="K45" s="1" t="s">
        <v>43</v>
      </c>
      <c r="L45" s="1">
        <v>-56.0</v>
      </c>
      <c r="M45" s="1">
        <v>0.0</v>
      </c>
    </row>
    <row r="46">
      <c r="A46" s="1" t="s">
        <v>41</v>
      </c>
      <c r="B46" s="1" t="s">
        <v>42</v>
      </c>
      <c r="C46" s="1">
        <v>153.02</v>
      </c>
      <c r="D46" s="1">
        <v>154.85</v>
      </c>
      <c r="E46" s="1">
        <v>1.83</v>
      </c>
      <c r="F46" s="1">
        <v>0.0</v>
      </c>
      <c r="G46" s="1">
        <v>1.83</v>
      </c>
      <c r="H46" s="1">
        <v>56.0</v>
      </c>
      <c r="I46" s="1">
        <v>30.59</v>
      </c>
      <c r="J46" s="1">
        <v>30.59</v>
      </c>
      <c r="K46" s="1" t="s">
        <v>43</v>
      </c>
      <c r="L46" s="1">
        <v>-56.0</v>
      </c>
      <c r="M46" s="1">
        <v>0.0</v>
      </c>
    </row>
    <row r="47">
      <c r="A47" s="1" t="s">
        <v>41</v>
      </c>
      <c r="B47" s="1" t="s">
        <v>42</v>
      </c>
      <c r="C47" s="1">
        <v>154.92</v>
      </c>
      <c r="D47" s="1">
        <v>157.02</v>
      </c>
      <c r="E47" s="1">
        <v>2.1</v>
      </c>
      <c r="F47" s="1">
        <v>0.0</v>
      </c>
      <c r="G47" s="1">
        <v>2.1</v>
      </c>
      <c r="H47" s="1">
        <v>56.0</v>
      </c>
      <c r="I47" s="1">
        <v>26.68</v>
      </c>
      <c r="J47" s="1">
        <v>26.68</v>
      </c>
      <c r="K47" s="1" t="s">
        <v>43</v>
      </c>
      <c r="L47" s="1">
        <v>-56.0</v>
      </c>
      <c r="M47" s="1">
        <v>0.0</v>
      </c>
    </row>
    <row r="48">
      <c r="A48" s="1" t="s">
        <v>41</v>
      </c>
      <c r="B48" s="1" t="s">
        <v>42</v>
      </c>
      <c r="C48" s="1">
        <v>157.85</v>
      </c>
      <c r="D48" s="1">
        <v>160.93</v>
      </c>
      <c r="E48" s="1">
        <v>3.08</v>
      </c>
      <c r="F48" s="1">
        <v>0.0</v>
      </c>
      <c r="G48" s="1">
        <v>3.08</v>
      </c>
      <c r="H48" s="1">
        <v>56.0</v>
      </c>
      <c r="I48" s="1">
        <v>18.18</v>
      </c>
      <c r="J48" s="1">
        <v>18.18</v>
      </c>
      <c r="K48" s="1" t="s">
        <v>43</v>
      </c>
      <c r="L48" s="1">
        <v>-56.0</v>
      </c>
      <c r="M48" s="1">
        <v>0.0</v>
      </c>
    </row>
    <row r="49">
      <c r="A49" s="1" t="s">
        <v>41</v>
      </c>
      <c r="B49" s="1" t="s">
        <v>42</v>
      </c>
      <c r="C49" s="1">
        <v>161.79</v>
      </c>
      <c r="D49" s="1">
        <v>165.36</v>
      </c>
      <c r="E49" s="1">
        <v>3.58</v>
      </c>
      <c r="F49" s="1">
        <v>0.0</v>
      </c>
      <c r="G49" s="1">
        <v>3.58</v>
      </c>
      <c r="H49" s="1">
        <v>56.0</v>
      </c>
      <c r="I49" s="1">
        <v>15.66</v>
      </c>
      <c r="J49" s="1">
        <v>15.66</v>
      </c>
      <c r="K49" s="1" t="s">
        <v>43</v>
      </c>
      <c r="L49" s="1">
        <v>-56.0</v>
      </c>
      <c r="M49" s="1">
        <v>0.0</v>
      </c>
    </row>
    <row r="50">
      <c r="A50" s="1" t="s">
        <v>41</v>
      </c>
      <c r="B50" s="1" t="s">
        <v>42</v>
      </c>
      <c r="C50" s="1">
        <v>165.41</v>
      </c>
      <c r="D50" s="1">
        <v>168.33</v>
      </c>
      <c r="E50" s="1">
        <v>2.92</v>
      </c>
      <c r="F50" s="1">
        <v>0.0</v>
      </c>
      <c r="G50" s="1">
        <v>2.92</v>
      </c>
      <c r="H50" s="1">
        <v>56.0</v>
      </c>
      <c r="I50" s="1">
        <v>19.16</v>
      </c>
      <c r="J50" s="1">
        <v>19.16</v>
      </c>
      <c r="K50" s="1" t="s">
        <v>43</v>
      </c>
      <c r="L50" s="1">
        <v>-56.0</v>
      </c>
      <c r="M50" s="1">
        <v>0.0</v>
      </c>
    </row>
    <row r="51">
      <c r="A51" s="1" t="s">
        <v>41</v>
      </c>
      <c r="B51" s="1" t="s">
        <v>42</v>
      </c>
      <c r="C51" s="1">
        <v>168.39</v>
      </c>
      <c r="D51" s="1">
        <v>170.63</v>
      </c>
      <c r="E51" s="1">
        <v>2.24</v>
      </c>
      <c r="F51" s="1">
        <v>0.0</v>
      </c>
      <c r="G51" s="1">
        <v>2.24</v>
      </c>
      <c r="H51" s="1">
        <v>56.0</v>
      </c>
      <c r="I51" s="1">
        <v>25.0</v>
      </c>
      <c r="J51" s="1">
        <v>25.0</v>
      </c>
      <c r="K51" s="1" t="s">
        <v>43</v>
      </c>
      <c r="L51" s="1">
        <v>-56.0</v>
      </c>
      <c r="M51" s="1">
        <v>0.0</v>
      </c>
    </row>
    <row r="52">
      <c r="A52" s="1" t="s">
        <v>41</v>
      </c>
      <c r="B52" s="1" t="s">
        <v>42</v>
      </c>
      <c r="C52" s="1">
        <v>170.72</v>
      </c>
      <c r="D52" s="1">
        <v>174.03</v>
      </c>
      <c r="E52" s="1">
        <v>3.31</v>
      </c>
      <c r="F52" s="1">
        <v>0.0</v>
      </c>
      <c r="G52" s="1">
        <v>3.3</v>
      </c>
      <c r="H52" s="1">
        <v>168.0</v>
      </c>
      <c r="I52" s="1">
        <v>50.83</v>
      </c>
      <c r="J52" s="1">
        <v>50.85</v>
      </c>
      <c r="K52" s="1" t="s">
        <v>44</v>
      </c>
      <c r="L52" s="1">
        <v>84.0</v>
      </c>
      <c r="M52" s="1">
        <v>84.0</v>
      </c>
    </row>
    <row r="53">
      <c r="A53" s="1" t="s">
        <v>41</v>
      </c>
      <c r="B53" s="1" t="s">
        <v>42</v>
      </c>
      <c r="C53" s="1">
        <v>174.81</v>
      </c>
      <c r="D53" s="1">
        <v>178.13</v>
      </c>
      <c r="E53" s="1">
        <v>3.31</v>
      </c>
      <c r="F53" s="1">
        <v>0.0</v>
      </c>
      <c r="G53" s="1">
        <v>3.31</v>
      </c>
      <c r="H53" s="1">
        <v>168.0</v>
      </c>
      <c r="I53" s="1">
        <v>50.74</v>
      </c>
      <c r="J53" s="1">
        <v>50.75</v>
      </c>
      <c r="K53" s="1" t="s">
        <v>44</v>
      </c>
      <c r="L53" s="1">
        <v>84.0</v>
      </c>
      <c r="M53" s="1">
        <v>84.0</v>
      </c>
    </row>
    <row r="54">
      <c r="A54" s="1" t="s">
        <v>41</v>
      </c>
      <c r="B54" s="1" t="s">
        <v>42</v>
      </c>
      <c r="C54" s="1">
        <v>178.49</v>
      </c>
      <c r="D54" s="1">
        <v>180.65</v>
      </c>
      <c r="E54" s="1">
        <v>2.16</v>
      </c>
      <c r="F54" s="1">
        <v>0.0</v>
      </c>
      <c r="G54" s="1">
        <v>2.16</v>
      </c>
      <c r="H54" s="1">
        <v>168.0</v>
      </c>
      <c r="I54" s="1">
        <v>77.82</v>
      </c>
      <c r="J54" s="1">
        <v>77.86</v>
      </c>
      <c r="K54" s="1" t="s">
        <v>44</v>
      </c>
      <c r="L54" s="1">
        <v>84.0</v>
      </c>
      <c r="M54" s="1">
        <v>84.0</v>
      </c>
    </row>
    <row r="55">
      <c r="A55" s="1" t="s">
        <v>41</v>
      </c>
      <c r="B55" s="1" t="s">
        <v>42</v>
      </c>
      <c r="C55" s="1">
        <v>180.84</v>
      </c>
      <c r="D55" s="1">
        <v>183.42</v>
      </c>
      <c r="E55" s="1">
        <v>2.58</v>
      </c>
      <c r="F55" s="1">
        <v>0.0</v>
      </c>
      <c r="G55" s="1">
        <v>2.58</v>
      </c>
      <c r="H55" s="1">
        <v>168.0</v>
      </c>
      <c r="I55" s="1">
        <v>65.19</v>
      </c>
      <c r="J55" s="1">
        <v>65.22</v>
      </c>
      <c r="K55" s="1" t="s">
        <v>44</v>
      </c>
      <c r="L55" s="1">
        <v>84.0</v>
      </c>
      <c r="M55" s="1">
        <v>84.0</v>
      </c>
    </row>
    <row r="56">
      <c r="A56" s="1" t="s">
        <v>41</v>
      </c>
      <c r="B56" s="1" t="s">
        <v>42</v>
      </c>
      <c r="C56" s="1">
        <v>183.56</v>
      </c>
      <c r="D56" s="1">
        <v>185.95</v>
      </c>
      <c r="E56" s="1">
        <v>2.38</v>
      </c>
      <c r="F56" s="1">
        <v>0.0</v>
      </c>
      <c r="G56" s="1">
        <v>2.38</v>
      </c>
      <c r="H56" s="1">
        <v>168.0</v>
      </c>
      <c r="I56" s="1">
        <v>70.5</v>
      </c>
      <c r="J56" s="1">
        <v>70.53</v>
      </c>
      <c r="K56" s="1" t="s">
        <v>44</v>
      </c>
      <c r="L56" s="1">
        <v>84.0</v>
      </c>
      <c r="M56" s="1">
        <v>84.0</v>
      </c>
    </row>
    <row r="57">
      <c r="A57" s="1" t="s">
        <v>41</v>
      </c>
      <c r="B57" s="1" t="s">
        <v>42</v>
      </c>
      <c r="C57" s="1">
        <v>186.08</v>
      </c>
      <c r="D57" s="1">
        <v>189.26</v>
      </c>
      <c r="E57" s="1">
        <v>3.18</v>
      </c>
      <c r="F57" s="1">
        <v>0.0</v>
      </c>
      <c r="G57" s="1">
        <v>3.18</v>
      </c>
      <c r="H57" s="1">
        <v>168.0</v>
      </c>
      <c r="I57" s="1">
        <v>52.84</v>
      </c>
      <c r="J57" s="1">
        <v>52.86</v>
      </c>
      <c r="K57" s="1" t="s">
        <v>44</v>
      </c>
      <c r="L57" s="1">
        <v>84.0</v>
      </c>
      <c r="M57" s="1">
        <v>84.0</v>
      </c>
    </row>
    <row r="58">
      <c r="A58" s="1" t="s">
        <v>41</v>
      </c>
      <c r="B58" s="1" t="s">
        <v>42</v>
      </c>
      <c r="C58" s="1">
        <v>189.38</v>
      </c>
      <c r="D58" s="1">
        <v>192.69</v>
      </c>
      <c r="E58" s="1">
        <v>3.31</v>
      </c>
      <c r="F58" s="1">
        <v>0.0</v>
      </c>
      <c r="G58" s="1">
        <v>3.31</v>
      </c>
      <c r="H58" s="1">
        <v>168.0</v>
      </c>
      <c r="I58" s="1">
        <v>50.7</v>
      </c>
      <c r="J58" s="1">
        <v>50.72</v>
      </c>
      <c r="K58" s="1" t="s">
        <v>57</v>
      </c>
      <c r="L58" s="1">
        <v>56.0</v>
      </c>
      <c r="M58" s="1">
        <v>112.0</v>
      </c>
    </row>
    <row r="59">
      <c r="A59" s="1" t="s">
        <v>41</v>
      </c>
      <c r="B59" s="1" t="s">
        <v>42</v>
      </c>
      <c r="C59" s="1">
        <v>192.91</v>
      </c>
      <c r="D59" s="1">
        <v>197.3</v>
      </c>
      <c r="E59" s="1">
        <v>4.39</v>
      </c>
      <c r="F59" s="1">
        <v>0.0</v>
      </c>
      <c r="G59" s="1">
        <v>4.39</v>
      </c>
      <c r="H59" s="1">
        <v>168.0</v>
      </c>
      <c r="I59" s="1">
        <v>38.26</v>
      </c>
      <c r="J59" s="1">
        <v>38.28</v>
      </c>
      <c r="K59" s="1" t="s">
        <v>59</v>
      </c>
      <c r="L59" s="1">
        <v>0.0</v>
      </c>
      <c r="M59" s="1">
        <v>168.0</v>
      </c>
    </row>
    <row r="60">
      <c r="A60" s="1" t="s">
        <v>41</v>
      </c>
      <c r="B60" s="1" t="s">
        <v>42</v>
      </c>
      <c r="C60" s="1">
        <v>197.53</v>
      </c>
      <c r="D60" s="1">
        <v>201.86</v>
      </c>
      <c r="E60" s="1">
        <v>4.32</v>
      </c>
      <c r="F60" s="1">
        <v>0.0</v>
      </c>
      <c r="G60" s="1">
        <v>4.32</v>
      </c>
      <c r="H60" s="1">
        <v>168.0</v>
      </c>
      <c r="I60" s="1">
        <v>38.85</v>
      </c>
      <c r="J60" s="1">
        <v>38.87</v>
      </c>
      <c r="K60" s="1" t="s">
        <v>59</v>
      </c>
      <c r="L60" s="1">
        <v>0.0</v>
      </c>
      <c r="M60" s="1">
        <v>168.0</v>
      </c>
    </row>
    <row r="61">
      <c r="A61" s="1" t="s">
        <v>41</v>
      </c>
      <c r="B61" s="1" t="s">
        <v>42</v>
      </c>
      <c r="C61" s="1">
        <v>202.33</v>
      </c>
      <c r="D61" s="1">
        <v>206.5</v>
      </c>
      <c r="E61" s="1">
        <v>4.17</v>
      </c>
      <c r="F61" s="1">
        <v>0.0</v>
      </c>
      <c r="G61" s="1">
        <v>4.16</v>
      </c>
      <c r="H61" s="1">
        <v>168.0</v>
      </c>
      <c r="I61" s="1">
        <v>40.33</v>
      </c>
      <c r="J61" s="1">
        <v>40.35</v>
      </c>
      <c r="K61" s="1" t="s">
        <v>59</v>
      </c>
      <c r="L61" s="1">
        <v>0.0</v>
      </c>
      <c r="M61" s="1">
        <v>168.0</v>
      </c>
    </row>
    <row r="62">
      <c r="A62" s="1" t="s">
        <v>41</v>
      </c>
      <c r="B62" s="1" t="s">
        <v>42</v>
      </c>
      <c r="C62" s="1">
        <v>206.81</v>
      </c>
      <c r="D62" s="1">
        <v>208.49</v>
      </c>
      <c r="E62" s="1">
        <v>1.69</v>
      </c>
      <c r="F62" s="1">
        <v>0.0</v>
      </c>
      <c r="G62" s="1">
        <v>1.69</v>
      </c>
      <c r="H62" s="1">
        <v>56.0</v>
      </c>
      <c r="I62" s="1">
        <v>33.17</v>
      </c>
      <c r="J62" s="1">
        <v>33.17</v>
      </c>
      <c r="K62" s="1" t="s">
        <v>43</v>
      </c>
      <c r="L62" s="1">
        <v>-56.0</v>
      </c>
      <c r="M62" s="1">
        <v>0.0</v>
      </c>
    </row>
    <row r="63">
      <c r="A63" s="1" t="s">
        <v>41</v>
      </c>
      <c r="B63" s="1" t="s">
        <v>42</v>
      </c>
      <c r="C63" s="1">
        <v>208.58</v>
      </c>
      <c r="D63" s="1">
        <v>210.88</v>
      </c>
      <c r="E63" s="1">
        <v>2.3</v>
      </c>
      <c r="F63" s="1">
        <v>0.0</v>
      </c>
      <c r="G63" s="1">
        <v>2.3</v>
      </c>
      <c r="H63" s="1">
        <v>56.0</v>
      </c>
      <c r="I63" s="1">
        <v>24.39</v>
      </c>
      <c r="J63" s="1">
        <v>24.39</v>
      </c>
      <c r="K63" s="1" t="s">
        <v>43</v>
      </c>
      <c r="L63" s="1">
        <v>-56.0</v>
      </c>
      <c r="M63" s="1">
        <v>0.0</v>
      </c>
    </row>
    <row r="64">
      <c r="A64" s="1" t="s">
        <v>41</v>
      </c>
      <c r="B64" s="1" t="s">
        <v>42</v>
      </c>
      <c r="C64" s="1">
        <v>210.92</v>
      </c>
      <c r="D64" s="1">
        <v>213.2</v>
      </c>
      <c r="E64" s="1">
        <v>2.28</v>
      </c>
      <c r="F64" s="1">
        <v>0.0</v>
      </c>
      <c r="G64" s="1">
        <v>2.28</v>
      </c>
      <c r="H64" s="1">
        <v>56.0</v>
      </c>
      <c r="I64" s="1">
        <v>24.59</v>
      </c>
      <c r="J64" s="1">
        <v>24.59</v>
      </c>
      <c r="K64" s="1" t="s">
        <v>43</v>
      </c>
      <c r="L64" s="1">
        <v>-56.0</v>
      </c>
      <c r="M64" s="1">
        <v>0.0</v>
      </c>
    </row>
    <row r="65">
      <c r="A65" s="1" t="s">
        <v>41</v>
      </c>
      <c r="B65" s="1" t="s">
        <v>42</v>
      </c>
      <c r="C65" s="1">
        <v>213.22</v>
      </c>
      <c r="D65" s="1">
        <v>216.54</v>
      </c>
      <c r="E65" s="1">
        <v>3.32</v>
      </c>
      <c r="F65" s="1">
        <v>0.0</v>
      </c>
      <c r="G65" s="1">
        <v>3.32</v>
      </c>
      <c r="H65" s="1">
        <v>56.0</v>
      </c>
      <c r="I65" s="1">
        <v>16.88</v>
      </c>
      <c r="J65" s="1">
        <v>16.88</v>
      </c>
      <c r="K65" s="1" t="s">
        <v>43</v>
      </c>
      <c r="L65" s="1">
        <v>-56.0</v>
      </c>
      <c r="M65" s="1">
        <v>0.0</v>
      </c>
    </row>
    <row r="66">
      <c r="A66" s="1" t="s">
        <v>41</v>
      </c>
      <c r="B66" s="1" t="s">
        <v>42</v>
      </c>
      <c r="C66" s="1">
        <v>216.57</v>
      </c>
      <c r="D66" s="1">
        <v>218.87</v>
      </c>
      <c r="E66" s="1">
        <v>2.31</v>
      </c>
      <c r="F66" s="1">
        <v>0.0</v>
      </c>
      <c r="G66" s="1">
        <v>2.31</v>
      </c>
      <c r="H66" s="1">
        <v>56.0</v>
      </c>
      <c r="I66" s="1">
        <v>24.29</v>
      </c>
      <c r="J66" s="1">
        <v>24.29</v>
      </c>
      <c r="K66" s="1" t="s">
        <v>43</v>
      </c>
      <c r="L66" s="1">
        <v>-56.0</v>
      </c>
      <c r="M66" s="1">
        <v>0.0</v>
      </c>
    </row>
    <row r="67">
      <c r="A67" s="1" t="s">
        <v>41</v>
      </c>
      <c r="B67" s="1" t="s">
        <v>42</v>
      </c>
      <c r="C67" s="1">
        <v>218.93</v>
      </c>
      <c r="D67" s="1">
        <v>221.76</v>
      </c>
      <c r="E67" s="1">
        <v>2.83</v>
      </c>
      <c r="F67" s="1">
        <v>0.0</v>
      </c>
      <c r="G67" s="1">
        <v>2.83</v>
      </c>
      <c r="H67" s="1">
        <v>56.0</v>
      </c>
      <c r="I67" s="1">
        <v>19.82</v>
      </c>
      <c r="J67" s="1">
        <v>19.82</v>
      </c>
      <c r="K67" s="1" t="s">
        <v>43</v>
      </c>
      <c r="L67" s="1">
        <v>-56.0</v>
      </c>
      <c r="M67" s="1">
        <v>0.0</v>
      </c>
    </row>
    <row r="68">
      <c r="A68" s="1" t="s">
        <v>41</v>
      </c>
      <c r="B68" s="1" t="s">
        <v>42</v>
      </c>
      <c r="C68" s="1">
        <v>221.8</v>
      </c>
      <c r="D68" s="1">
        <v>226.19</v>
      </c>
      <c r="E68" s="1">
        <v>4.39</v>
      </c>
      <c r="F68" s="1">
        <v>0.0</v>
      </c>
      <c r="G68" s="1">
        <v>4.39</v>
      </c>
      <c r="H68" s="1">
        <v>56.0</v>
      </c>
      <c r="I68" s="1">
        <v>12.75</v>
      </c>
      <c r="J68" s="1">
        <v>12.75</v>
      </c>
      <c r="K68" s="1" t="s">
        <v>43</v>
      </c>
      <c r="L68" s="1">
        <v>-56.0</v>
      </c>
      <c r="M68" s="1">
        <v>0.0</v>
      </c>
    </row>
    <row r="69">
      <c r="A69" s="1" t="s">
        <v>41</v>
      </c>
      <c r="B69" s="1" t="s">
        <v>42</v>
      </c>
      <c r="C69" s="1">
        <v>226.32</v>
      </c>
      <c r="D69" s="1">
        <v>228.79</v>
      </c>
      <c r="E69" s="1">
        <v>2.47</v>
      </c>
      <c r="F69" s="1">
        <v>0.0</v>
      </c>
      <c r="G69" s="1">
        <v>2.47</v>
      </c>
      <c r="H69" s="1">
        <v>56.0</v>
      </c>
      <c r="I69" s="1">
        <v>22.68</v>
      </c>
      <c r="J69" s="1">
        <v>22.68</v>
      </c>
      <c r="K69" s="1" t="s">
        <v>43</v>
      </c>
      <c r="L69" s="1">
        <v>-56.0</v>
      </c>
      <c r="M69" s="1">
        <v>0.0</v>
      </c>
    </row>
    <row r="70">
      <c r="A70" s="1" t="s">
        <v>41</v>
      </c>
      <c r="B70" s="1" t="s">
        <v>42</v>
      </c>
      <c r="C70" s="1">
        <v>228.88</v>
      </c>
      <c r="D70" s="1">
        <v>231.22</v>
      </c>
      <c r="E70" s="1">
        <v>2.34</v>
      </c>
      <c r="F70" s="1">
        <v>0.0</v>
      </c>
      <c r="G70" s="1">
        <v>2.34</v>
      </c>
      <c r="H70" s="1">
        <v>56.0</v>
      </c>
      <c r="I70" s="1">
        <v>23.89</v>
      </c>
      <c r="J70" s="1">
        <v>23.89</v>
      </c>
      <c r="K70" s="1" t="s">
        <v>43</v>
      </c>
      <c r="L70" s="1">
        <v>-56.0</v>
      </c>
      <c r="M70" s="1">
        <v>0.0</v>
      </c>
    </row>
    <row r="71">
      <c r="A71" s="1" t="s">
        <v>41</v>
      </c>
      <c r="B71" s="1" t="s">
        <v>42</v>
      </c>
      <c r="C71" s="1">
        <v>231.26</v>
      </c>
      <c r="D71" s="1">
        <v>233.68</v>
      </c>
      <c r="E71" s="1">
        <v>2.42</v>
      </c>
      <c r="F71" s="1">
        <v>0.0</v>
      </c>
      <c r="G71" s="1">
        <v>2.42</v>
      </c>
      <c r="H71" s="1">
        <v>56.0</v>
      </c>
      <c r="I71" s="1">
        <v>23.16</v>
      </c>
      <c r="J71" s="1">
        <v>23.16</v>
      </c>
      <c r="K71" s="1" t="s">
        <v>43</v>
      </c>
      <c r="L71" s="1">
        <v>-56.0</v>
      </c>
      <c r="M71" s="1">
        <v>0.0</v>
      </c>
    </row>
    <row r="72">
      <c r="A72" s="1" t="s">
        <v>41</v>
      </c>
      <c r="B72" s="1" t="s">
        <v>42</v>
      </c>
      <c r="C72" s="1">
        <v>233.82</v>
      </c>
      <c r="D72" s="1">
        <v>236.15</v>
      </c>
      <c r="E72" s="1">
        <v>2.33</v>
      </c>
      <c r="F72" s="1">
        <v>0.0</v>
      </c>
      <c r="G72" s="1">
        <v>2.33</v>
      </c>
      <c r="H72" s="1">
        <v>168.0</v>
      </c>
      <c r="I72" s="1">
        <v>72.0</v>
      </c>
      <c r="J72" s="1">
        <v>72.03</v>
      </c>
      <c r="K72" s="1" t="s">
        <v>44</v>
      </c>
      <c r="L72" s="1">
        <v>84.0</v>
      </c>
      <c r="M72" s="1">
        <v>84.0</v>
      </c>
    </row>
    <row r="73">
      <c r="A73" s="1" t="s">
        <v>41</v>
      </c>
      <c r="B73" s="1" t="s">
        <v>42</v>
      </c>
      <c r="C73" s="1">
        <v>236.38</v>
      </c>
      <c r="D73" s="1">
        <v>238.71</v>
      </c>
      <c r="E73" s="1">
        <v>2.33</v>
      </c>
      <c r="F73" s="1">
        <v>0.0</v>
      </c>
      <c r="G73" s="1">
        <v>2.33</v>
      </c>
      <c r="H73" s="1">
        <v>168.0</v>
      </c>
      <c r="I73" s="1">
        <v>72.12</v>
      </c>
      <c r="J73" s="1">
        <v>72.16</v>
      </c>
      <c r="K73" s="1" t="s">
        <v>44</v>
      </c>
      <c r="L73" s="1">
        <v>84.0</v>
      </c>
      <c r="M73" s="1">
        <v>84.0</v>
      </c>
    </row>
    <row r="74">
      <c r="A74" s="1" t="s">
        <v>41</v>
      </c>
      <c r="B74" s="1" t="s">
        <v>42</v>
      </c>
      <c r="C74" s="1">
        <v>239.01</v>
      </c>
      <c r="D74" s="1">
        <v>241.48</v>
      </c>
      <c r="E74" s="1">
        <v>2.47</v>
      </c>
      <c r="F74" s="1">
        <v>0.0</v>
      </c>
      <c r="G74" s="1">
        <v>2.47</v>
      </c>
      <c r="H74" s="1">
        <v>168.0</v>
      </c>
      <c r="I74" s="1">
        <v>68.04</v>
      </c>
      <c r="J74" s="1">
        <v>68.08</v>
      </c>
      <c r="K74" s="1" t="s">
        <v>44</v>
      </c>
      <c r="L74" s="1">
        <v>84.0</v>
      </c>
      <c r="M74" s="1">
        <v>84.0</v>
      </c>
    </row>
    <row r="75">
      <c r="A75" s="1" t="s">
        <v>41</v>
      </c>
      <c r="B75" s="1" t="s">
        <v>42</v>
      </c>
      <c r="C75" s="1">
        <v>241.72</v>
      </c>
      <c r="D75" s="1">
        <v>243.78</v>
      </c>
      <c r="E75" s="1">
        <v>2.06</v>
      </c>
      <c r="F75" s="1">
        <v>0.0</v>
      </c>
      <c r="G75" s="1">
        <v>2.06</v>
      </c>
      <c r="H75" s="1">
        <v>168.0</v>
      </c>
      <c r="I75" s="1">
        <v>81.39</v>
      </c>
      <c r="J75" s="1">
        <v>81.44</v>
      </c>
      <c r="K75" s="1" t="s">
        <v>44</v>
      </c>
      <c r="L75" s="1">
        <v>84.0</v>
      </c>
      <c r="M75" s="1">
        <v>84.0</v>
      </c>
    </row>
    <row r="76">
      <c r="A76" s="1" t="s">
        <v>41</v>
      </c>
      <c r="B76" s="1" t="s">
        <v>42</v>
      </c>
      <c r="C76" s="1">
        <v>243.97</v>
      </c>
      <c r="D76" s="1">
        <v>246.8</v>
      </c>
      <c r="E76" s="1">
        <v>2.82</v>
      </c>
      <c r="F76" s="1">
        <v>0.0</v>
      </c>
      <c r="G76" s="1">
        <v>2.82</v>
      </c>
      <c r="H76" s="1">
        <v>168.0</v>
      </c>
      <c r="I76" s="1">
        <v>59.49</v>
      </c>
      <c r="J76" s="1">
        <v>59.52</v>
      </c>
      <c r="K76" s="1" t="s">
        <v>44</v>
      </c>
      <c r="L76" s="1">
        <v>84.0</v>
      </c>
      <c r="M76" s="1">
        <v>84.0</v>
      </c>
    </row>
    <row r="77">
      <c r="A77" s="1" t="s">
        <v>41</v>
      </c>
      <c r="B77" s="1" t="s">
        <v>42</v>
      </c>
      <c r="C77" s="1">
        <v>246.91</v>
      </c>
      <c r="D77" s="1">
        <v>249.3</v>
      </c>
      <c r="E77" s="1">
        <v>2.39</v>
      </c>
      <c r="F77" s="1">
        <v>0.0</v>
      </c>
      <c r="G77" s="1">
        <v>2.39</v>
      </c>
      <c r="H77" s="1">
        <v>168.0</v>
      </c>
      <c r="I77" s="1">
        <v>70.3</v>
      </c>
      <c r="J77" s="1">
        <v>70.35</v>
      </c>
      <c r="K77" s="1" t="s">
        <v>44</v>
      </c>
      <c r="L77" s="1">
        <v>84.0</v>
      </c>
      <c r="M77" s="1">
        <v>84.0</v>
      </c>
    </row>
    <row r="78">
      <c r="A78" s="1" t="s">
        <v>41</v>
      </c>
      <c r="B78" s="1" t="s">
        <v>42</v>
      </c>
      <c r="C78" s="1">
        <v>249.69</v>
      </c>
      <c r="D78" s="1">
        <v>253.06</v>
      </c>
      <c r="E78" s="1">
        <v>3.37</v>
      </c>
      <c r="F78" s="1">
        <v>0.0</v>
      </c>
      <c r="G78" s="1">
        <v>3.37</v>
      </c>
      <c r="H78" s="1">
        <v>168.0</v>
      </c>
      <c r="I78" s="1">
        <v>49.86</v>
      </c>
      <c r="J78" s="1">
        <v>49.89</v>
      </c>
      <c r="K78" s="1" t="s">
        <v>57</v>
      </c>
      <c r="L78" s="1">
        <v>56.0</v>
      </c>
      <c r="M78" s="1">
        <v>112.0</v>
      </c>
    </row>
    <row r="79">
      <c r="A79" s="1" t="s">
        <v>41</v>
      </c>
      <c r="B79" s="1" t="s">
        <v>42</v>
      </c>
      <c r="C79" s="1">
        <v>253.38</v>
      </c>
      <c r="D79" s="1">
        <v>257.89</v>
      </c>
      <c r="E79" s="1">
        <v>4.51</v>
      </c>
      <c r="F79" s="1">
        <v>0.0</v>
      </c>
      <c r="G79" s="1">
        <v>4.51</v>
      </c>
      <c r="H79" s="1">
        <v>168.0</v>
      </c>
      <c r="I79" s="1">
        <v>37.23</v>
      </c>
      <c r="J79" s="1">
        <v>37.25</v>
      </c>
      <c r="K79" s="1" t="s">
        <v>59</v>
      </c>
      <c r="L79" s="1">
        <v>0.0</v>
      </c>
      <c r="M79" s="1">
        <v>168.0</v>
      </c>
    </row>
    <row r="80">
      <c r="A80" s="1" t="s">
        <v>41</v>
      </c>
      <c r="B80" s="1" t="s">
        <v>42</v>
      </c>
      <c r="C80" s="1">
        <v>258.09</v>
      </c>
      <c r="D80" s="1">
        <v>263.99</v>
      </c>
      <c r="E80" s="1">
        <v>5.9</v>
      </c>
      <c r="F80" s="1">
        <v>0.0</v>
      </c>
      <c r="G80" s="1">
        <v>5.9</v>
      </c>
      <c r="H80" s="1">
        <v>168.0</v>
      </c>
      <c r="I80" s="1">
        <v>28.46</v>
      </c>
      <c r="J80" s="1">
        <v>28.47</v>
      </c>
      <c r="K80" s="1" t="s">
        <v>59</v>
      </c>
      <c r="L80" s="1">
        <v>0.0</v>
      </c>
      <c r="M80" s="1">
        <v>168.0</v>
      </c>
    </row>
    <row r="81">
      <c r="A81" s="1" t="s">
        <v>41</v>
      </c>
      <c r="B81" s="1" t="s">
        <v>42</v>
      </c>
      <c r="C81" s="1">
        <v>264.15</v>
      </c>
      <c r="D81" s="1">
        <v>268.6</v>
      </c>
      <c r="E81" s="1">
        <v>4.45</v>
      </c>
      <c r="F81" s="1">
        <v>0.0</v>
      </c>
      <c r="G81" s="1">
        <v>4.45</v>
      </c>
      <c r="H81" s="1">
        <v>168.0</v>
      </c>
      <c r="I81" s="1">
        <v>37.77</v>
      </c>
      <c r="J81" s="1">
        <v>37.79</v>
      </c>
      <c r="K81" s="1" t="s">
        <v>59</v>
      </c>
      <c r="L81" s="1">
        <v>0.0</v>
      </c>
      <c r="M81" s="1">
        <v>168.0</v>
      </c>
    </row>
    <row r="82">
      <c r="A82" s="1" t="s">
        <v>41</v>
      </c>
      <c r="B82" s="1" t="s">
        <v>42</v>
      </c>
      <c r="C82" s="1">
        <v>268.82</v>
      </c>
      <c r="D82" s="1">
        <v>271.94</v>
      </c>
      <c r="E82" s="1">
        <v>3.12</v>
      </c>
      <c r="F82" s="1">
        <v>0.0</v>
      </c>
      <c r="G82" s="1">
        <v>3.12</v>
      </c>
      <c r="H82" s="1">
        <v>56.0</v>
      </c>
      <c r="I82" s="1">
        <v>17.95</v>
      </c>
      <c r="J82" s="1">
        <v>17.95</v>
      </c>
      <c r="K82" s="1" t="s">
        <v>43</v>
      </c>
      <c r="L82" s="1">
        <v>-56.0</v>
      </c>
      <c r="M82" s="1">
        <v>0.0</v>
      </c>
    </row>
    <row r="83">
      <c r="A83" s="1" t="s">
        <v>41</v>
      </c>
      <c r="B83" s="1" t="s">
        <v>42</v>
      </c>
      <c r="C83" s="1">
        <v>272.02</v>
      </c>
      <c r="D83" s="1">
        <v>274.83</v>
      </c>
      <c r="E83" s="1">
        <v>2.81</v>
      </c>
      <c r="F83" s="1">
        <v>0.0</v>
      </c>
      <c r="G83" s="1">
        <v>2.81</v>
      </c>
      <c r="H83" s="1">
        <v>56.0</v>
      </c>
      <c r="I83" s="1">
        <v>19.91</v>
      </c>
      <c r="J83" s="1">
        <v>19.91</v>
      </c>
      <c r="K83" s="1" t="s">
        <v>43</v>
      </c>
      <c r="L83" s="1">
        <v>-56.0</v>
      </c>
      <c r="M83" s="1">
        <v>0.0</v>
      </c>
    </row>
    <row r="84">
      <c r="A84" s="1" t="s">
        <v>41</v>
      </c>
      <c r="B84" s="1" t="s">
        <v>42</v>
      </c>
      <c r="C84" s="1">
        <v>274.86</v>
      </c>
      <c r="D84" s="1">
        <v>277.28</v>
      </c>
      <c r="E84" s="1">
        <v>2.42</v>
      </c>
      <c r="F84" s="1">
        <v>0.0</v>
      </c>
      <c r="G84" s="1">
        <v>2.42</v>
      </c>
      <c r="H84" s="1">
        <v>56.0</v>
      </c>
      <c r="I84" s="1">
        <v>23.11</v>
      </c>
      <c r="J84" s="1">
        <v>23.11</v>
      </c>
      <c r="K84" s="1" t="s">
        <v>43</v>
      </c>
      <c r="L84" s="1">
        <v>-56.0</v>
      </c>
      <c r="M84" s="1">
        <v>0.0</v>
      </c>
    </row>
    <row r="85">
      <c r="A85" s="1" t="s">
        <v>41</v>
      </c>
      <c r="B85" s="1" t="s">
        <v>42</v>
      </c>
      <c r="C85" s="1">
        <v>277.36</v>
      </c>
      <c r="D85" s="1">
        <v>281.54</v>
      </c>
      <c r="E85" s="1">
        <v>4.18</v>
      </c>
      <c r="F85" s="1">
        <v>0.0</v>
      </c>
      <c r="G85" s="1">
        <v>4.18</v>
      </c>
      <c r="H85" s="1">
        <v>56.0</v>
      </c>
      <c r="I85" s="1">
        <v>13.4</v>
      </c>
      <c r="J85" s="1">
        <v>13.4</v>
      </c>
      <c r="K85" s="1" t="s">
        <v>43</v>
      </c>
      <c r="L85" s="1">
        <v>-56.0</v>
      </c>
      <c r="M85" s="1">
        <v>0.0</v>
      </c>
    </row>
    <row r="86">
      <c r="A86" s="1" t="s">
        <v>41</v>
      </c>
      <c r="B86" s="1" t="s">
        <v>42</v>
      </c>
      <c r="C86" s="1">
        <v>281.62</v>
      </c>
      <c r="D86" s="1">
        <v>285.49</v>
      </c>
      <c r="E86" s="1">
        <v>3.87</v>
      </c>
      <c r="F86" s="1">
        <v>0.0</v>
      </c>
      <c r="G86" s="1">
        <v>3.87</v>
      </c>
      <c r="H86" s="1">
        <v>56.0</v>
      </c>
      <c r="I86" s="1">
        <v>14.46</v>
      </c>
      <c r="J86" s="1">
        <v>14.46</v>
      </c>
      <c r="K86" s="1" t="s">
        <v>43</v>
      </c>
      <c r="L86" s="1">
        <v>-56.0</v>
      </c>
      <c r="M86" s="1">
        <v>0.0</v>
      </c>
    </row>
    <row r="87">
      <c r="A87" s="1" t="s">
        <v>41</v>
      </c>
      <c r="B87" s="1" t="s">
        <v>42</v>
      </c>
      <c r="C87" s="1">
        <v>285.54</v>
      </c>
      <c r="D87" s="1">
        <v>289.06</v>
      </c>
      <c r="E87" s="1">
        <v>3.52</v>
      </c>
      <c r="F87" s="1">
        <v>0.0</v>
      </c>
      <c r="G87" s="1">
        <v>3.52</v>
      </c>
      <c r="H87" s="1">
        <v>56.0</v>
      </c>
      <c r="I87" s="1">
        <v>15.91</v>
      </c>
      <c r="J87" s="1">
        <v>15.91</v>
      </c>
      <c r="K87" s="1" t="s">
        <v>43</v>
      </c>
      <c r="L87" s="1">
        <v>-56.0</v>
      </c>
      <c r="M87" s="1">
        <v>0.0</v>
      </c>
    </row>
    <row r="88">
      <c r="A88" s="1" t="s">
        <v>41</v>
      </c>
      <c r="B88" s="1" t="s">
        <v>42</v>
      </c>
      <c r="C88" s="1">
        <v>289.17</v>
      </c>
      <c r="D88" s="1">
        <v>292.14</v>
      </c>
      <c r="E88" s="1">
        <v>2.97</v>
      </c>
      <c r="F88" s="1">
        <v>0.0</v>
      </c>
      <c r="G88" s="1">
        <v>2.97</v>
      </c>
      <c r="H88" s="1">
        <v>56.0</v>
      </c>
      <c r="I88" s="1">
        <v>18.83</v>
      </c>
      <c r="J88" s="1">
        <v>18.83</v>
      </c>
      <c r="K88" s="1" t="s">
        <v>43</v>
      </c>
      <c r="L88" s="1">
        <v>-56.0</v>
      </c>
      <c r="M88" s="1">
        <v>0.0</v>
      </c>
    </row>
    <row r="89">
      <c r="A89" s="1" t="s">
        <v>41</v>
      </c>
      <c r="B89" s="1" t="s">
        <v>42</v>
      </c>
      <c r="C89" s="1">
        <v>292.17</v>
      </c>
      <c r="D89" s="1">
        <v>295.1</v>
      </c>
      <c r="E89" s="1">
        <v>2.93</v>
      </c>
      <c r="F89" s="1">
        <v>0.0</v>
      </c>
      <c r="G89" s="1">
        <v>2.93</v>
      </c>
      <c r="H89" s="1">
        <v>56.0</v>
      </c>
      <c r="I89" s="1">
        <v>19.13</v>
      </c>
      <c r="J89" s="1">
        <v>19.13</v>
      </c>
      <c r="K89" s="1" t="s">
        <v>43</v>
      </c>
      <c r="L89" s="1">
        <v>-56.0</v>
      </c>
      <c r="M89" s="1">
        <v>0.0</v>
      </c>
    </row>
    <row r="90">
      <c r="A90" s="1" t="s">
        <v>41</v>
      </c>
      <c r="B90" s="1" t="s">
        <v>42</v>
      </c>
      <c r="C90" s="1">
        <v>295.18</v>
      </c>
      <c r="D90" s="1">
        <v>297.05</v>
      </c>
      <c r="E90" s="1">
        <v>1.87</v>
      </c>
      <c r="F90" s="1">
        <v>0.0</v>
      </c>
      <c r="G90" s="1">
        <v>1.87</v>
      </c>
      <c r="H90" s="1">
        <v>56.0</v>
      </c>
      <c r="I90" s="1">
        <v>29.97</v>
      </c>
      <c r="J90" s="1">
        <v>29.97</v>
      </c>
      <c r="K90" s="1" t="s">
        <v>43</v>
      </c>
      <c r="L90" s="1">
        <v>-56.0</v>
      </c>
      <c r="M90" s="1">
        <v>0.0</v>
      </c>
    </row>
    <row r="91">
      <c r="A91" s="1" t="s">
        <v>41</v>
      </c>
      <c r="B91" s="1" t="s">
        <v>42</v>
      </c>
      <c r="C91" s="1">
        <v>297.13</v>
      </c>
      <c r="D91" s="1">
        <v>299.08</v>
      </c>
      <c r="E91" s="1">
        <v>1.94</v>
      </c>
      <c r="F91" s="1">
        <v>0.0</v>
      </c>
      <c r="G91" s="1">
        <v>1.94</v>
      </c>
      <c r="H91" s="1">
        <v>56.0</v>
      </c>
      <c r="I91" s="1">
        <v>28.79</v>
      </c>
      <c r="J91" s="1">
        <v>28.79</v>
      </c>
      <c r="K91" s="1" t="s">
        <v>43</v>
      </c>
      <c r="L91" s="1">
        <v>-56.0</v>
      </c>
      <c r="M91" s="1">
        <v>0.0</v>
      </c>
    </row>
    <row r="92">
      <c r="A92" s="1" t="s">
        <v>41</v>
      </c>
      <c r="B92" s="1" t="s">
        <v>42</v>
      </c>
      <c r="C92" s="1">
        <v>299.14</v>
      </c>
      <c r="D92" s="1">
        <v>301.74</v>
      </c>
      <c r="E92" s="1">
        <v>2.6</v>
      </c>
      <c r="F92" s="1">
        <v>0.0</v>
      </c>
      <c r="G92" s="1">
        <v>2.6</v>
      </c>
      <c r="H92" s="1">
        <v>168.0</v>
      </c>
      <c r="I92" s="1">
        <v>64.6</v>
      </c>
      <c r="J92" s="1">
        <v>64.64</v>
      </c>
      <c r="K92" s="1" t="s">
        <v>44</v>
      </c>
      <c r="L92" s="1">
        <v>84.0</v>
      </c>
      <c r="M92" s="1">
        <v>84.0</v>
      </c>
    </row>
    <row r="93">
      <c r="A93" s="1" t="s">
        <v>41</v>
      </c>
      <c r="B93" s="1" t="s">
        <v>42</v>
      </c>
      <c r="C93" s="1">
        <v>302.3</v>
      </c>
      <c r="D93" s="1">
        <v>304.48</v>
      </c>
      <c r="E93" s="1">
        <v>2.18</v>
      </c>
      <c r="F93" s="1">
        <v>0.0</v>
      </c>
      <c r="G93" s="1">
        <v>2.18</v>
      </c>
      <c r="H93" s="1">
        <v>168.0</v>
      </c>
      <c r="I93" s="1">
        <v>77.01</v>
      </c>
      <c r="J93" s="1">
        <v>77.07</v>
      </c>
      <c r="K93" s="1" t="s">
        <v>44</v>
      </c>
      <c r="L93" s="1">
        <v>84.0</v>
      </c>
      <c r="M93" s="1">
        <v>84.0</v>
      </c>
    </row>
    <row r="94">
      <c r="A94" s="1" t="s">
        <v>41</v>
      </c>
      <c r="B94" s="1" t="s">
        <v>42</v>
      </c>
      <c r="C94" s="1">
        <v>304.71</v>
      </c>
      <c r="D94" s="1">
        <v>307.7</v>
      </c>
      <c r="E94" s="1">
        <v>2.99</v>
      </c>
      <c r="F94" s="1">
        <v>0.0</v>
      </c>
      <c r="G94" s="1">
        <v>2.99</v>
      </c>
      <c r="H94" s="1">
        <v>168.0</v>
      </c>
      <c r="I94" s="1">
        <v>56.23</v>
      </c>
      <c r="J94" s="1">
        <v>56.26</v>
      </c>
      <c r="K94" s="1" t="s">
        <v>44</v>
      </c>
      <c r="L94" s="1">
        <v>84.0</v>
      </c>
      <c r="M94" s="1">
        <v>84.0</v>
      </c>
    </row>
    <row r="95">
      <c r="A95" s="1" t="s">
        <v>41</v>
      </c>
      <c r="B95" s="1" t="s">
        <v>42</v>
      </c>
      <c r="C95" s="1">
        <v>307.99</v>
      </c>
      <c r="D95" s="1">
        <v>310.37</v>
      </c>
      <c r="E95" s="1">
        <v>2.38</v>
      </c>
      <c r="F95" s="1">
        <v>0.0</v>
      </c>
      <c r="G95" s="1">
        <v>2.38</v>
      </c>
      <c r="H95" s="1">
        <v>168.0</v>
      </c>
      <c r="I95" s="1">
        <v>70.46</v>
      </c>
      <c r="J95" s="1">
        <v>70.49</v>
      </c>
      <c r="K95" s="1" t="s">
        <v>44</v>
      </c>
      <c r="L95" s="1">
        <v>84.0</v>
      </c>
      <c r="M95" s="1">
        <v>84.0</v>
      </c>
    </row>
    <row r="96">
      <c r="A96" s="1" t="s">
        <v>41</v>
      </c>
      <c r="B96" s="1" t="s">
        <v>42</v>
      </c>
      <c r="C96" s="1">
        <v>311.06</v>
      </c>
      <c r="D96" s="1">
        <v>314.57</v>
      </c>
      <c r="E96" s="1">
        <v>3.51</v>
      </c>
      <c r="F96" s="1">
        <v>0.0</v>
      </c>
      <c r="G96" s="1">
        <v>3.51</v>
      </c>
      <c r="H96" s="1">
        <v>168.0</v>
      </c>
      <c r="I96" s="1">
        <v>47.9</v>
      </c>
      <c r="J96" s="1">
        <v>47.92</v>
      </c>
      <c r="K96" s="1" t="s">
        <v>44</v>
      </c>
      <c r="L96" s="1">
        <v>84.0</v>
      </c>
      <c r="M96" s="1">
        <v>84.0</v>
      </c>
    </row>
    <row r="97">
      <c r="A97" s="1" t="s">
        <v>41</v>
      </c>
      <c r="B97" s="1" t="s">
        <v>42</v>
      </c>
      <c r="C97" s="1">
        <v>314.69</v>
      </c>
      <c r="D97" s="1">
        <v>316.97</v>
      </c>
      <c r="E97" s="1">
        <v>2.28</v>
      </c>
      <c r="F97" s="1">
        <v>0.0</v>
      </c>
      <c r="G97" s="1">
        <v>2.28</v>
      </c>
      <c r="H97" s="1">
        <v>168.0</v>
      </c>
      <c r="I97" s="1">
        <v>73.57</v>
      </c>
      <c r="J97" s="1">
        <v>73.61</v>
      </c>
      <c r="K97" s="1" t="s">
        <v>44</v>
      </c>
      <c r="L97" s="1">
        <v>84.0</v>
      </c>
      <c r="M97" s="1">
        <v>84.0</v>
      </c>
    </row>
    <row r="98">
      <c r="A98" s="1" t="s">
        <v>41</v>
      </c>
      <c r="B98" s="1" t="s">
        <v>42</v>
      </c>
      <c r="C98" s="1">
        <v>317.15</v>
      </c>
      <c r="D98" s="1">
        <v>322.15</v>
      </c>
      <c r="E98" s="1">
        <v>5.01</v>
      </c>
      <c r="F98" s="1">
        <v>0.0</v>
      </c>
      <c r="G98" s="1">
        <v>5.01</v>
      </c>
      <c r="H98" s="1">
        <v>168.0</v>
      </c>
      <c r="I98" s="1">
        <v>33.55</v>
      </c>
      <c r="J98" s="1">
        <v>33.56</v>
      </c>
      <c r="K98" s="1" t="s">
        <v>57</v>
      </c>
      <c r="L98" s="1">
        <v>56.0</v>
      </c>
      <c r="M98" s="1">
        <v>112.0</v>
      </c>
    </row>
    <row r="99">
      <c r="A99" s="1" t="s">
        <v>41</v>
      </c>
      <c r="B99" s="1" t="s">
        <v>42</v>
      </c>
      <c r="C99" s="1">
        <v>322.27</v>
      </c>
      <c r="D99" s="1">
        <v>326.64</v>
      </c>
      <c r="E99" s="1">
        <v>4.37</v>
      </c>
      <c r="F99" s="1">
        <v>0.0</v>
      </c>
      <c r="G99" s="1">
        <v>4.37</v>
      </c>
      <c r="H99" s="1">
        <v>168.0</v>
      </c>
      <c r="I99" s="1">
        <v>38.41</v>
      </c>
      <c r="J99" s="1">
        <v>38.43</v>
      </c>
      <c r="K99" s="1" t="s">
        <v>59</v>
      </c>
      <c r="L99" s="1">
        <v>0.0</v>
      </c>
      <c r="M99" s="1">
        <v>168.0</v>
      </c>
    </row>
    <row r="100">
      <c r="A100" s="1" t="s">
        <v>41</v>
      </c>
      <c r="B100" s="1" t="s">
        <v>42</v>
      </c>
      <c r="C100" s="1">
        <v>327.01</v>
      </c>
      <c r="D100" s="1">
        <v>331.21</v>
      </c>
      <c r="E100" s="1">
        <v>4.19</v>
      </c>
      <c r="F100" s="1">
        <v>0.0</v>
      </c>
      <c r="G100" s="1">
        <v>4.19</v>
      </c>
      <c r="H100" s="1">
        <v>168.0</v>
      </c>
      <c r="I100" s="1">
        <v>40.07</v>
      </c>
      <c r="J100" s="1">
        <v>40.09</v>
      </c>
      <c r="K100" s="1" t="s">
        <v>59</v>
      </c>
      <c r="L100" s="1">
        <v>0.0</v>
      </c>
      <c r="M100" s="1">
        <v>168.0</v>
      </c>
    </row>
    <row r="101">
      <c r="A101" s="1" t="s">
        <v>41</v>
      </c>
      <c r="B101" s="1" t="s">
        <v>42</v>
      </c>
      <c r="C101" s="1">
        <v>331.42</v>
      </c>
      <c r="D101" s="1">
        <v>335.77</v>
      </c>
      <c r="E101" s="1">
        <v>4.35</v>
      </c>
      <c r="F101" s="1">
        <v>0.0</v>
      </c>
      <c r="G101" s="1">
        <v>4.34</v>
      </c>
      <c r="H101" s="1">
        <v>168.0</v>
      </c>
      <c r="I101" s="1">
        <v>38.65</v>
      </c>
      <c r="J101" s="1">
        <v>38.67</v>
      </c>
      <c r="K101" s="1" t="s">
        <v>59</v>
      </c>
      <c r="L101" s="1">
        <v>0.0</v>
      </c>
      <c r="M101" s="1">
        <v>168.0</v>
      </c>
    </row>
    <row r="102">
      <c r="A102" s="1" t="s">
        <v>41</v>
      </c>
      <c r="B102" s="1" t="s">
        <v>42</v>
      </c>
      <c r="C102" s="1">
        <v>335.9</v>
      </c>
      <c r="D102" s="1">
        <v>339.64</v>
      </c>
      <c r="E102" s="1">
        <v>3.74</v>
      </c>
      <c r="F102" s="1">
        <v>0.0</v>
      </c>
      <c r="G102" s="1">
        <v>3.74</v>
      </c>
      <c r="H102" s="1">
        <v>56.0</v>
      </c>
      <c r="I102" s="1">
        <v>14.98</v>
      </c>
      <c r="J102" s="1">
        <v>14.98</v>
      </c>
      <c r="K102" s="1" t="s">
        <v>43</v>
      </c>
      <c r="L102" s="1">
        <v>-56.0</v>
      </c>
      <c r="M102" s="1">
        <v>0.0</v>
      </c>
    </row>
    <row r="103">
      <c r="A103" s="1" t="s">
        <v>41</v>
      </c>
      <c r="B103" s="1" t="s">
        <v>42</v>
      </c>
      <c r="C103" s="1">
        <v>339.73</v>
      </c>
      <c r="D103" s="1">
        <v>341.73</v>
      </c>
      <c r="E103" s="1">
        <v>2.0</v>
      </c>
      <c r="F103" s="1">
        <v>0.0</v>
      </c>
      <c r="G103" s="1">
        <v>2.0</v>
      </c>
      <c r="H103" s="1">
        <v>56.0</v>
      </c>
      <c r="I103" s="1">
        <v>28.06</v>
      </c>
      <c r="J103" s="1">
        <v>28.06</v>
      </c>
      <c r="K103" s="1" t="s">
        <v>43</v>
      </c>
      <c r="L103" s="1">
        <v>-56.0</v>
      </c>
      <c r="M103" s="1">
        <v>0.0</v>
      </c>
    </row>
    <row r="130">
      <c r="A130" s="77" t="s">
        <v>53</v>
      </c>
      <c r="B130" s="3">
        <f>SUMIF(K2:K103, "epr",H2:H103)</f>
        <v>2912</v>
      </c>
    </row>
    <row r="131">
      <c r="A131" s="77" t="s">
        <v>54</v>
      </c>
      <c r="B131" s="3">
        <f>SUM(H2:H103)-B130</f>
        <v>8400</v>
      </c>
    </row>
    <row r="132">
      <c r="A132" s="77" t="s">
        <v>55</v>
      </c>
      <c r="B132" s="3">
        <f>SUM(M2:M103)</f>
        <v>5600</v>
      </c>
    </row>
    <row r="133">
      <c r="A133" s="77" t="s">
        <v>56</v>
      </c>
      <c r="B133" s="3">
        <f>B131/B132</f>
        <v>1.5</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1.29</v>
      </c>
      <c r="D2" s="1">
        <v>4.93</v>
      </c>
      <c r="E2" s="1">
        <v>3.64</v>
      </c>
      <c r="F2" s="1">
        <v>0.0</v>
      </c>
      <c r="G2" s="1">
        <v>3.64</v>
      </c>
      <c r="H2" s="1">
        <v>64.0</v>
      </c>
      <c r="I2" s="1">
        <v>17.57</v>
      </c>
      <c r="J2" s="1">
        <v>17.57</v>
      </c>
      <c r="K2" s="1" t="s">
        <v>43</v>
      </c>
      <c r="L2" s="1">
        <v>-64.0</v>
      </c>
      <c r="M2" s="1">
        <v>0.0</v>
      </c>
    </row>
    <row r="3">
      <c r="A3" s="1" t="s">
        <v>41</v>
      </c>
      <c r="B3" s="1" t="s">
        <v>42</v>
      </c>
      <c r="C3" s="1">
        <v>5.12</v>
      </c>
      <c r="D3" s="1">
        <v>7.41</v>
      </c>
      <c r="E3" s="1">
        <v>2.3</v>
      </c>
      <c r="F3" s="1">
        <v>0.0</v>
      </c>
      <c r="G3" s="1">
        <v>2.3</v>
      </c>
      <c r="H3" s="1">
        <v>64.0</v>
      </c>
      <c r="I3" s="1">
        <v>27.86</v>
      </c>
      <c r="J3" s="1">
        <v>27.86</v>
      </c>
      <c r="K3" s="1" t="s">
        <v>43</v>
      </c>
      <c r="L3" s="1">
        <v>-64.0</v>
      </c>
      <c r="M3" s="1">
        <v>0.0</v>
      </c>
    </row>
    <row r="4">
      <c r="A4" s="1" t="s">
        <v>41</v>
      </c>
      <c r="B4" s="1" t="s">
        <v>42</v>
      </c>
      <c r="C4" s="1">
        <v>7.64</v>
      </c>
      <c r="D4" s="1">
        <v>11.12</v>
      </c>
      <c r="E4" s="1">
        <v>3.48</v>
      </c>
      <c r="F4" s="1">
        <v>0.0</v>
      </c>
      <c r="G4" s="1">
        <v>3.48</v>
      </c>
      <c r="H4" s="1">
        <v>64.0</v>
      </c>
      <c r="I4" s="1">
        <v>18.4</v>
      </c>
      <c r="J4" s="1">
        <v>18.4</v>
      </c>
      <c r="K4" s="1" t="s">
        <v>43</v>
      </c>
      <c r="L4" s="1">
        <v>-64.0</v>
      </c>
      <c r="M4" s="1">
        <v>0.0</v>
      </c>
    </row>
    <row r="5">
      <c r="A5" s="1" t="s">
        <v>41</v>
      </c>
      <c r="B5" s="1" t="s">
        <v>42</v>
      </c>
      <c r="C5" s="1">
        <v>11.27</v>
      </c>
      <c r="D5" s="1">
        <v>15.04</v>
      </c>
      <c r="E5" s="1">
        <v>3.77</v>
      </c>
      <c r="F5" s="1">
        <v>0.0</v>
      </c>
      <c r="G5" s="1">
        <v>3.77</v>
      </c>
      <c r="H5" s="1">
        <v>64.0</v>
      </c>
      <c r="I5" s="1">
        <v>16.98</v>
      </c>
      <c r="J5" s="1">
        <v>16.98</v>
      </c>
      <c r="K5" s="1" t="s">
        <v>43</v>
      </c>
      <c r="L5" s="1">
        <v>-64.0</v>
      </c>
      <c r="M5" s="1">
        <v>0.0</v>
      </c>
    </row>
    <row r="6">
      <c r="A6" s="1" t="s">
        <v>41</v>
      </c>
      <c r="B6" s="1" t="s">
        <v>42</v>
      </c>
      <c r="C6" s="1">
        <v>15.07</v>
      </c>
      <c r="D6" s="1">
        <v>19.2</v>
      </c>
      <c r="E6" s="1">
        <v>4.13</v>
      </c>
      <c r="F6" s="1">
        <v>0.0</v>
      </c>
      <c r="G6" s="1">
        <v>4.13</v>
      </c>
      <c r="H6" s="1">
        <v>64.0</v>
      </c>
      <c r="I6" s="1">
        <v>15.49</v>
      </c>
      <c r="J6" s="1">
        <v>15.49</v>
      </c>
      <c r="K6" s="1" t="s">
        <v>43</v>
      </c>
      <c r="L6" s="1">
        <v>-64.0</v>
      </c>
      <c r="M6" s="1">
        <v>0.0</v>
      </c>
    </row>
    <row r="7">
      <c r="A7" s="1" t="s">
        <v>41</v>
      </c>
      <c r="B7" s="1" t="s">
        <v>42</v>
      </c>
      <c r="C7" s="1">
        <v>19.25</v>
      </c>
      <c r="D7" s="1">
        <v>23.05</v>
      </c>
      <c r="E7" s="1">
        <v>3.8</v>
      </c>
      <c r="F7" s="1">
        <v>0.0</v>
      </c>
      <c r="G7" s="1">
        <v>3.8</v>
      </c>
      <c r="H7" s="1">
        <v>64.0</v>
      </c>
      <c r="I7" s="1">
        <v>16.84</v>
      </c>
      <c r="J7" s="1">
        <v>16.84</v>
      </c>
      <c r="K7" s="1" t="s">
        <v>43</v>
      </c>
      <c r="L7" s="1">
        <v>-64.0</v>
      </c>
      <c r="M7" s="1">
        <v>0.0</v>
      </c>
    </row>
    <row r="8">
      <c r="A8" s="1" t="s">
        <v>41</v>
      </c>
      <c r="B8" s="1" t="s">
        <v>42</v>
      </c>
      <c r="C8" s="1">
        <v>23.31</v>
      </c>
      <c r="D8" s="1">
        <v>27.33</v>
      </c>
      <c r="E8" s="1">
        <v>4.02</v>
      </c>
      <c r="F8" s="1">
        <v>0.0</v>
      </c>
      <c r="G8" s="1">
        <v>4.02</v>
      </c>
      <c r="H8" s="1">
        <v>64.0</v>
      </c>
      <c r="I8" s="1">
        <v>15.91</v>
      </c>
      <c r="J8" s="1">
        <v>15.91</v>
      </c>
      <c r="K8" s="1" t="s">
        <v>43</v>
      </c>
      <c r="L8" s="1">
        <v>-64.0</v>
      </c>
      <c r="M8" s="1">
        <v>0.0</v>
      </c>
    </row>
    <row r="9">
      <c r="A9" s="1" t="s">
        <v>41</v>
      </c>
      <c r="B9" s="1" t="s">
        <v>42</v>
      </c>
      <c r="C9" s="1">
        <v>27.38</v>
      </c>
      <c r="D9" s="1">
        <v>31.48</v>
      </c>
      <c r="E9" s="1">
        <v>4.11</v>
      </c>
      <c r="F9" s="1">
        <v>0.0</v>
      </c>
      <c r="G9" s="1">
        <v>4.11</v>
      </c>
      <c r="H9" s="1">
        <v>64.0</v>
      </c>
      <c r="I9" s="1">
        <v>15.58</v>
      </c>
      <c r="J9" s="1">
        <v>15.58</v>
      </c>
      <c r="K9" s="1" t="s">
        <v>43</v>
      </c>
      <c r="L9" s="1">
        <v>-64.0</v>
      </c>
      <c r="M9" s="1">
        <v>0.0</v>
      </c>
    </row>
    <row r="10">
      <c r="A10" s="1" t="s">
        <v>41</v>
      </c>
      <c r="B10" s="1" t="s">
        <v>42</v>
      </c>
      <c r="C10" s="1">
        <v>31.49</v>
      </c>
      <c r="D10" s="1">
        <v>35.2</v>
      </c>
      <c r="E10" s="1">
        <v>3.71</v>
      </c>
      <c r="F10" s="1">
        <v>0.0</v>
      </c>
      <c r="G10" s="1">
        <v>3.71</v>
      </c>
      <c r="H10" s="1">
        <v>64.0</v>
      </c>
      <c r="I10" s="1">
        <v>17.27</v>
      </c>
      <c r="J10" s="1">
        <v>17.27</v>
      </c>
      <c r="K10" s="1" t="s">
        <v>43</v>
      </c>
      <c r="L10" s="1">
        <v>-64.0</v>
      </c>
      <c r="M10" s="1">
        <v>0.0</v>
      </c>
    </row>
    <row r="11">
      <c r="A11" s="1" t="s">
        <v>41</v>
      </c>
      <c r="B11" s="1" t="s">
        <v>42</v>
      </c>
      <c r="C11" s="1">
        <v>35.38</v>
      </c>
      <c r="D11" s="1">
        <v>37.46</v>
      </c>
      <c r="E11" s="1">
        <v>2.08</v>
      </c>
      <c r="F11" s="1">
        <v>0.0</v>
      </c>
      <c r="G11" s="1">
        <v>2.08</v>
      </c>
      <c r="H11" s="1">
        <v>64.0</v>
      </c>
      <c r="I11" s="1">
        <v>30.7</v>
      </c>
      <c r="J11" s="1">
        <v>30.7</v>
      </c>
      <c r="K11" s="1" t="s">
        <v>43</v>
      </c>
      <c r="L11" s="1">
        <v>-64.0</v>
      </c>
      <c r="M11" s="1">
        <v>0.0</v>
      </c>
    </row>
    <row r="12">
      <c r="A12" s="1" t="s">
        <v>41</v>
      </c>
      <c r="B12" s="1" t="s">
        <v>42</v>
      </c>
      <c r="C12" s="1">
        <v>37.49</v>
      </c>
      <c r="D12" s="1">
        <v>39.92</v>
      </c>
      <c r="E12" s="1">
        <v>2.43</v>
      </c>
      <c r="F12" s="1">
        <v>0.0</v>
      </c>
      <c r="G12" s="1">
        <v>2.43</v>
      </c>
      <c r="H12" s="1">
        <v>168.0</v>
      </c>
      <c r="I12" s="1">
        <v>69.14</v>
      </c>
      <c r="J12" s="1">
        <v>69.18</v>
      </c>
      <c r="K12" s="1" t="s">
        <v>44</v>
      </c>
      <c r="L12" s="1">
        <v>84.0</v>
      </c>
      <c r="M12" s="1">
        <v>84.0</v>
      </c>
    </row>
    <row r="13">
      <c r="A13" s="1" t="s">
        <v>41</v>
      </c>
      <c r="B13" s="1" t="s">
        <v>42</v>
      </c>
      <c r="C13" s="1">
        <v>40.42</v>
      </c>
      <c r="D13" s="1">
        <v>43.34</v>
      </c>
      <c r="E13" s="1">
        <v>2.93</v>
      </c>
      <c r="F13" s="1">
        <v>0.0</v>
      </c>
      <c r="G13" s="1">
        <v>2.93</v>
      </c>
      <c r="H13" s="1">
        <v>168.0</v>
      </c>
      <c r="I13" s="1">
        <v>57.39</v>
      </c>
      <c r="J13" s="1">
        <v>57.41</v>
      </c>
      <c r="K13" s="1" t="s">
        <v>44</v>
      </c>
      <c r="L13" s="1">
        <v>84.0</v>
      </c>
      <c r="M13" s="1">
        <v>84.0</v>
      </c>
    </row>
    <row r="14">
      <c r="A14" s="1" t="s">
        <v>41</v>
      </c>
      <c r="B14" s="1" t="s">
        <v>42</v>
      </c>
      <c r="C14" s="1">
        <v>43.58</v>
      </c>
      <c r="D14" s="1">
        <v>45.38</v>
      </c>
      <c r="E14" s="1">
        <v>1.8</v>
      </c>
      <c r="F14" s="1">
        <v>0.0</v>
      </c>
      <c r="G14" s="1">
        <v>1.8</v>
      </c>
      <c r="H14" s="1">
        <v>168.0</v>
      </c>
      <c r="I14" s="1">
        <v>93.15</v>
      </c>
      <c r="J14" s="1">
        <v>93.21</v>
      </c>
      <c r="K14" s="1" t="s">
        <v>44</v>
      </c>
      <c r="L14" s="1">
        <v>84.0</v>
      </c>
      <c r="M14" s="1">
        <v>84.0</v>
      </c>
    </row>
    <row r="15">
      <c r="A15" s="1" t="s">
        <v>41</v>
      </c>
      <c r="B15" s="1" t="s">
        <v>42</v>
      </c>
      <c r="C15" s="1">
        <v>45.57</v>
      </c>
      <c r="D15" s="1">
        <v>48.1</v>
      </c>
      <c r="E15" s="1">
        <v>2.53</v>
      </c>
      <c r="F15" s="1">
        <v>0.0</v>
      </c>
      <c r="G15" s="1">
        <v>2.53</v>
      </c>
      <c r="H15" s="1">
        <v>168.0</v>
      </c>
      <c r="I15" s="1">
        <v>66.32</v>
      </c>
      <c r="J15" s="1">
        <v>66.35</v>
      </c>
      <c r="K15" s="1" t="s">
        <v>44</v>
      </c>
      <c r="L15" s="1">
        <v>84.0</v>
      </c>
      <c r="M15" s="1">
        <v>84.0</v>
      </c>
    </row>
    <row r="16">
      <c r="A16" s="1" t="s">
        <v>41</v>
      </c>
      <c r="B16" s="1" t="s">
        <v>42</v>
      </c>
      <c r="C16" s="1">
        <v>48.43</v>
      </c>
      <c r="D16" s="1">
        <v>51.22</v>
      </c>
      <c r="E16" s="1">
        <v>2.8</v>
      </c>
      <c r="F16" s="1">
        <v>0.0</v>
      </c>
      <c r="G16" s="1">
        <v>2.8</v>
      </c>
      <c r="H16" s="1">
        <v>168.0</v>
      </c>
      <c r="I16" s="1">
        <v>60.04</v>
      </c>
      <c r="J16" s="1">
        <v>60.07</v>
      </c>
      <c r="K16" s="1" t="s">
        <v>44</v>
      </c>
      <c r="L16" s="1">
        <v>84.0</v>
      </c>
      <c r="M16" s="1">
        <v>84.0</v>
      </c>
    </row>
    <row r="17">
      <c r="A17" s="1" t="s">
        <v>41</v>
      </c>
      <c r="B17" s="1" t="s">
        <v>42</v>
      </c>
      <c r="C17" s="1">
        <v>51.42</v>
      </c>
      <c r="D17" s="1">
        <v>54.32</v>
      </c>
      <c r="E17" s="1">
        <v>2.9</v>
      </c>
      <c r="F17" s="1">
        <v>0.0</v>
      </c>
      <c r="G17" s="1">
        <v>2.9</v>
      </c>
      <c r="H17" s="1">
        <v>168.0</v>
      </c>
      <c r="I17" s="1">
        <v>57.91</v>
      </c>
      <c r="J17" s="1">
        <v>57.94</v>
      </c>
      <c r="K17" s="1" t="s">
        <v>44</v>
      </c>
      <c r="L17" s="1">
        <v>84.0</v>
      </c>
      <c r="M17" s="1">
        <v>84.0</v>
      </c>
    </row>
    <row r="18">
      <c r="A18" s="1" t="s">
        <v>41</v>
      </c>
      <c r="B18" s="1" t="s">
        <v>42</v>
      </c>
      <c r="C18" s="1">
        <v>54.45</v>
      </c>
      <c r="D18" s="1">
        <v>56.89</v>
      </c>
      <c r="E18" s="1">
        <v>2.43</v>
      </c>
      <c r="F18" s="1">
        <v>0.0</v>
      </c>
      <c r="G18" s="1">
        <v>2.43</v>
      </c>
      <c r="H18" s="1">
        <v>168.0</v>
      </c>
      <c r="I18" s="1">
        <v>69.02</v>
      </c>
      <c r="J18" s="1">
        <v>69.05</v>
      </c>
      <c r="K18" s="1" t="s">
        <v>44</v>
      </c>
      <c r="L18" s="1">
        <v>84.0</v>
      </c>
      <c r="M18" s="1">
        <v>84.0</v>
      </c>
    </row>
    <row r="19">
      <c r="A19" s="1" t="s">
        <v>41</v>
      </c>
      <c r="B19" s="1" t="s">
        <v>42</v>
      </c>
      <c r="C19" s="1">
        <v>57.59</v>
      </c>
      <c r="D19" s="1">
        <v>61.12</v>
      </c>
      <c r="E19" s="1">
        <v>3.53</v>
      </c>
      <c r="F19" s="1">
        <v>0.0</v>
      </c>
      <c r="G19" s="1">
        <v>3.53</v>
      </c>
      <c r="H19" s="1">
        <v>168.0</v>
      </c>
      <c r="I19" s="1">
        <v>47.54</v>
      </c>
      <c r="J19" s="1">
        <v>47.56</v>
      </c>
      <c r="K19" s="1" t="s">
        <v>57</v>
      </c>
      <c r="L19" s="1">
        <v>52.0</v>
      </c>
      <c r="M19" s="1">
        <v>116.0</v>
      </c>
    </row>
    <row r="20">
      <c r="A20" s="1" t="s">
        <v>41</v>
      </c>
      <c r="B20" s="1" t="s">
        <v>42</v>
      </c>
      <c r="C20" s="1">
        <v>61.41</v>
      </c>
      <c r="D20" s="1">
        <v>66.28</v>
      </c>
      <c r="E20" s="1">
        <v>4.87</v>
      </c>
      <c r="F20" s="1">
        <v>0.0</v>
      </c>
      <c r="G20" s="1">
        <v>4.87</v>
      </c>
      <c r="H20" s="1">
        <v>168.0</v>
      </c>
      <c r="I20" s="1">
        <v>34.48</v>
      </c>
      <c r="J20" s="1">
        <v>34.5</v>
      </c>
      <c r="K20" s="1" t="s">
        <v>59</v>
      </c>
      <c r="L20" s="1">
        <v>0.0</v>
      </c>
      <c r="M20" s="1">
        <v>168.0</v>
      </c>
    </row>
    <row r="21">
      <c r="A21" s="1" t="s">
        <v>41</v>
      </c>
      <c r="B21" s="1" t="s">
        <v>42</v>
      </c>
      <c r="C21" s="1">
        <v>66.62</v>
      </c>
      <c r="D21" s="1">
        <v>71.59</v>
      </c>
      <c r="E21" s="1">
        <v>4.97</v>
      </c>
      <c r="F21" s="1">
        <v>0.0</v>
      </c>
      <c r="G21" s="1">
        <v>4.97</v>
      </c>
      <c r="H21" s="1">
        <v>168.0</v>
      </c>
      <c r="I21" s="1">
        <v>33.81</v>
      </c>
      <c r="J21" s="1">
        <v>33.83</v>
      </c>
      <c r="K21" s="1" t="s">
        <v>59</v>
      </c>
      <c r="L21" s="1">
        <v>0.0</v>
      </c>
      <c r="M21" s="1">
        <v>168.0</v>
      </c>
    </row>
    <row r="22">
      <c r="A22" s="1" t="s">
        <v>41</v>
      </c>
      <c r="B22" s="1" t="s">
        <v>42</v>
      </c>
      <c r="C22" s="1">
        <v>71.85</v>
      </c>
      <c r="D22" s="1">
        <v>74.15</v>
      </c>
      <c r="E22" s="1">
        <v>2.3</v>
      </c>
      <c r="F22" s="1">
        <v>0.0</v>
      </c>
      <c r="G22" s="1">
        <v>2.3</v>
      </c>
      <c r="H22" s="1">
        <v>64.0</v>
      </c>
      <c r="I22" s="1">
        <v>27.88</v>
      </c>
      <c r="J22" s="1">
        <v>27.88</v>
      </c>
      <c r="K22" s="1" t="s">
        <v>43</v>
      </c>
      <c r="L22" s="1">
        <v>-64.0</v>
      </c>
      <c r="M22" s="1">
        <v>0.0</v>
      </c>
    </row>
    <row r="23">
      <c r="A23" s="1" t="s">
        <v>41</v>
      </c>
      <c r="B23" s="1" t="s">
        <v>42</v>
      </c>
      <c r="C23" s="1">
        <v>74.22</v>
      </c>
      <c r="D23" s="1">
        <v>77.99</v>
      </c>
      <c r="E23" s="1">
        <v>3.77</v>
      </c>
      <c r="F23" s="1">
        <v>0.0</v>
      </c>
      <c r="G23" s="1">
        <v>3.77</v>
      </c>
      <c r="H23" s="1">
        <v>64.0</v>
      </c>
      <c r="I23" s="1">
        <v>16.99</v>
      </c>
      <c r="J23" s="1">
        <v>16.99</v>
      </c>
      <c r="K23" s="1" t="s">
        <v>43</v>
      </c>
      <c r="L23" s="1">
        <v>-64.0</v>
      </c>
      <c r="M23" s="1">
        <v>0.0</v>
      </c>
    </row>
    <row r="24">
      <c r="A24" s="1" t="s">
        <v>41</v>
      </c>
      <c r="B24" s="1" t="s">
        <v>42</v>
      </c>
      <c r="C24" s="1">
        <v>78.07</v>
      </c>
      <c r="D24" s="1">
        <v>82.65</v>
      </c>
      <c r="E24" s="1">
        <v>4.58</v>
      </c>
      <c r="F24" s="1">
        <v>0.0</v>
      </c>
      <c r="G24" s="1">
        <v>4.58</v>
      </c>
      <c r="H24" s="1">
        <v>64.0</v>
      </c>
      <c r="I24" s="1">
        <v>13.97</v>
      </c>
      <c r="J24" s="1">
        <v>13.97</v>
      </c>
      <c r="K24" s="1" t="s">
        <v>43</v>
      </c>
      <c r="L24" s="1">
        <v>-64.0</v>
      </c>
      <c r="M24" s="1">
        <v>0.0</v>
      </c>
    </row>
    <row r="25">
      <c r="A25" s="1" t="s">
        <v>41</v>
      </c>
      <c r="B25" s="1" t="s">
        <v>42</v>
      </c>
      <c r="C25" s="1">
        <v>82.74</v>
      </c>
      <c r="D25" s="1">
        <v>85.61</v>
      </c>
      <c r="E25" s="1">
        <v>2.87</v>
      </c>
      <c r="F25" s="1">
        <v>0.0</v>
      </c>
      <c r="G25" s="1">
        <v>2.87</v>
      </c>
      <c r="H25" s="1">
        <v>64.0</v>
      </c>
      <c r="I25" s="1">
        <v>22.3</v>
      </c>
      <c r="J25" s="1">
        <v>22.3</v>
      </c>
      <c r="K25" s="1" t="s">
        <v>43</v>
      </c>
      <c r="L25" s="1">
        <v>-64.0</v>
      </c>
      <c r="M25" s="1">
        <v>0.0</v>
      </c>
    </row>
    <row r="26">
      <c r="A26" s="1" t="s">
        <v>41</v>
      </c>
      <c r="B26" s="1" t="s">
        <v>42</v>
      </c>
      <c r="C26" s="1">
        <v>85.67</v>
      </c>
      <c r="D26" s="1">
        <v>89.48</v>
      </c>
      <c r="E26" s="1">
        <v>3.8</v>
      </c>
      <c r="F26" s="1">
        <v>0.0</v>
      </c>
      <c r="G26" s="1">
        <v>3.8</v>
      </c>
      <c r="H26" s="1">
        <v>64.0</v>
      </c>
      <c r="I26" s="1">
        <v>16.82</v>
      </c>
      <c r="J26" s="1">
        <v>16.82</v>
      </c>
      <c r="K26" s="1" t="s">
        <v>43</v>
      </c>
      <c r="L26" s="1">
        <v>-64.0</v>
      </c>
      <c r="M26" s="1">
        <v>0.0</v>
      </c>
    </row>
    <row r="27">
      <c r="A27" s="1" t="s">
        <v>41</v>
      </c>
      <c r="B27" s="1" t="s">
        <v>42</v>
      </c>
      <c r="C27" s="1">
        <v>89.54</v>
      </c>
      <c r="D27" s="1">
        <v>92.03</v>
      </c>
      <c r="E27" s="1">
        <v>2.49</v>
      </c>
      <c r="F27" s="1">
        <v>0.0</v>
      </c>
      <c r="G27" s="1">
        <v>2.49</v>
      </c>
      <c r="H27" s="1">
        <v>64.0</v>
      </c>
      <c r="I27" s="1">
        <v>25.68</v>
      </c>
      <c r="J27" s="1">
        <v>25.68</v>
      </c>
      <c r="K27" s="1" t="s">
        <v>43</v>
      </c>
      <c r="L27" s="1">
        <v>-64.0</v>
      </c>
      <c r="M27" s="1">
        <v>0.0</v>
      </c>
    </row>
    <row r="28">
      <c r="A28" s="1" t="s">
        <v>41</v>
      </c>
      <c r="B28" s="1" t="s">
        <v>42</v>
      </c>
      <c r="C28" s="1">
        <v>92.09</v>
      </c>
      <c r="D28" s="1">
        <v>95.37</v>
      </c>
      <c r="E28" s="1">
        <v>3.28</v>
      </c>
      <c r="F28" s="1">
        <v>0.0</v>
      </c>
      <c r="G28" s="1">
        <v>3.28</v>
      </c>
      <c r="H28" s="1">
        <v>64.0</v>
      </c>
      <c r="I28" s="1">
        <v>19.52</v>
      </c>
      <c r="J28" s="1">
        <v>19.52</v>
      </c>
      <c r="K28" s="1" t="s">
        <v>43</v>
      </c>
      <c r="L28" s="1">
        <v>-64.0</v>
      </c>
      <c r="M28" s="1">
        <v>0.0</v>
      </c>
    </row>
    <row r="29">
      <c r="A29" s="1" t="s">
        <v>41</v>
      </c>
      <c r="B29" s="1" t="s">
        <v>42</v>
      </c>
      <c r="C29" s="1">
        <v>95.47</v>
      </c>
      <c r="D29" s="1">
        <v>99.4</v>
      </c>
      <c r="E29" s="1">
        <v>3.93</v>
      </c>
      <c r="F29" s="1">
        <v>0.0</v>
      </c>
      <c r="G29" s="1">
        <v>3.93</v>
      </c>
      <c r="H29" s="1">
        <v>64.0</v>
      </c>
      <c r="I29" s="1">
        <v>16.27</v>
      </c>
      <c r="J29" s="1">
        <v>16.27</v>
      </c>
      <c r="K29" s="1" t="s">
        <v>43</v>
      </c>
      <c r="L29" s="1">
        <v>-64.0</v>
      </c>
      <c r="M29" s="1">
        <v>0.0</v>
      </c>
    </row>
    <row r="30">
      <c r="A30" s="1" t="s">
        <v>41</v>
      </c>
      <c r="B30" s="1" t="s">
        <v>42</v>
      </c>
      <c r="C30" s="1">
        <v>99.78</v>
      </c>
      <c r="D30" s="1">
        <v>102.76</v>
      </c>
      <c r="E30" s="1">
        <v>2.98</v>
      </c>
      <c r="F30" s="1">
        <v>0.0</v>
      </c>
      <c r="G30" s="1">
        <v>2.98</v>
      </c>
      <c r="H30" s="1">
        <v>64.0</v>
      </c>
      <c r="I30" s="1">
        <v>21.45</v>
      </c>
      <c r="J30" s="1">
        <v>21.45</v>
      </c>
      <c r="K30" s="1" t="s">
        <v>43</v>
      </c>
      <c r="L30" s="1">
        <v>-64.0</v>
      </c>
      <c r="M30" s="1">
        <v>0.0</v>
      </c>
    </row>
    <row r="31">
      <c r="A31" s="1" t="s">
        <v>41</v>
      </c>
      <c r="B31" s="1" t="s">
        <v>42</v>
      </c>
      <c r="C31" s="1">
        <v>102.85</v>
      </c>
      <c r="D31" s="1">
        <v>106.41</v>
      </c>
      <c r="E31" s="1">
        <v>3.56</v>
      </c>
      <c r="F31" s="1">
        <v>0.0</v>
      </c>
      <c r="G31" s="1">
        <v>3.56</v>
      </c>
      <c r="H31" s="1">
        <v>64.0</v>
      </c>
      <c r="I31" s="1">
        <v>18.0</v>
      </c>
      <c r="J31" s="1">
        <v>18.0</v>
      </c>
      <c r="K31" s="1" t="s">
        <v>43</v>
      </c>
      <c r="L31" s="1">
        <v>-64.0</v>
      </c>
      <c r="M31" s="1">
        <v>0.0</v>
      </c>
    </row>
    <row r="32">
      <c r="A32" s="1" t="s">
        <v>41</v>
      </c>
      <c r="B32" s="1" t="s">
        <v>42</v>
      </c>
      <c r="C32" s="1">
        <v>106.44</v>
      </c>
      <c r="D32" s="1">
        <v>108.49</v>
      </c>
      <c r="E32" s="1">
        <v>2.05</v>
      </c>
      <c r="F32" s="1">
        <v>0.0</v>
      </c>
      <c r="G32" s="1">
        <v>2.05</v>
      </c>
      <c r="H32" s="1">
        <v>168.0</v>
      </c>
      <c r="I32" s="1">
        <v>81.96</v>
      </c>
      <c r="J32" s="1">
        <v>82.01</v>
      </c>
      <c r="K32" s="1" t="s">
        <v>44</v>
      </c>
      <c r="L32" s="1">
        <v>84.0</v>
      </c>
      <c r="M32" s="1">
        <v>84.0</v>
      </c>
    </row>
    <row r="33">
      <c r="A33" s="1" t="s">
        <v>41</v>
      </c>
      <c r="B33" s="1" t="s">
        <v>42</v>
      </c>
      <c r="C33" s="1">
        <v>108.67</v>
      </c>
      <c r="D33" s="1">
        <v>111.52</v>
      </c>
      <c r="E33" s="1">
        <v>2.85</v>
      </c>
      <c r="F33" s="1">
        <v>0.0</v>
      </c>
      <c r="G33" s="1">
        <v>2.84</v>
      </c>
      <c r="H33" s="1">
        <v>168.0</v>
      </c>
      <c r="I33" s="1">
        <v>59.03</v>
      </c>
      <c r="J33" s="1">
        <v>59.06</v>
      </c>
      <c r="K33" s="1" t="s">
        <v>44</v>
      </c>
      <c r="L33" s="1">
        <v>84.0</v>
      </c>
      <c r="M33" s="1">
        <v>84.0</v>
      </c>
    </row>
    <row r="34">
      <c r="A34" s="1" t="s">
        <v>41</v>
      </c>
      <c r="B34" s="1" t="s">
        <v>42</v>
      </c>
      <c r="C34" s="1">
        <v>111.63</v>
      </c>
      <c r="D34" s="1">
        <v>114.95</v>
      </c>
      <c r="E34" s="1">
        <v>3.32</v>
      </c>
      <c r="F34" s="1">
        <v>0.0</v>
      </c>
      <c r="G34" s="1">
        <v>3.32</v>
      </c>
      <c r="H34" s="1">
        <v>168.0</v>
      </c>
      <c r="I34" s="1">
        <v>50.65</v>
      </c>
      <c r="J34" s="1">
        <v>50.67</v>
      </c>
      <c r="K34" s="1" t="s">
        <v>44</v>
      </c>
      <c r="L34" s="1">
        <v>84.0</v>
      </c>
      <c r="M34" s="1">
        <v>84.0</v>
      </c>
    </row>
    <row r="35">
      <c r="A35" s="1" t="s">
        <v>41</v>
      </c>
      <c r="B35" s="1" t="s">
        <v>42</v>
      </c>
      <c r="C35" s="1">
        <v>115.13</v>
      </c>
      <c r="D35" s="1">
        <v>117.73</v>
      </c>
      <c r="E35" s="1">
        <v>2.6</v>
      </c>
      <c r="F35" s="1">
        <v>0.0</v>
      </c>
      <c r="G35" s="1">
        <v>2.6</v>
      </c>
      <c r="H35" s="1">
        <v>168.0</v>
      </c>
      <c r="I35" s="1">
        <v>64.58</v>
      </c>
      <c r="J35" s="1">
        <v>64.61</v>
      </c>
      <c r="K35" s="1" t="s">
        <v>44</v>
      </c>
      <c r="L35" s="1">
        <v>84.0</v>
      </c>
      <c r="M35" s="1">
        <v>84.0</v>
      </c>
    </row>
    <row r="36">
      <c r="A36" s="1" t="s">
        <v>41</v>
      </c>
      <c r="B36" s="1" t="s">
        <v>42</v>
      </c>
      <c r="C36" s="1">
        <v>118.07</v>
      </c>
      <c r="D36" s="1">
        <v>121.69</v>
      </c>
      <c r="E36" s="1">
        <v>3.62</v>
      </c>
      <c r="F36" s="1">
        <v>0.0</v>
      </c>
      <c r="G36" s="1">
        <v>3.62</v>
      </c>
      <c r="H36" s="1">
        <v>168.0</v>
      </c>
      <c r="I36" s="1">
        <v>46.35</v>
      </c>
      <c r="J36" s="1">
        <v>46.36</v>
      </c>
      <c r="K36" s="1" t="s">
        <v>44</v>
      </c>
      <c r="L36" s="1">
        <v>84.0</v>
      </c>
      <c r="M36" s="1">
        <v>84.0</v>
      </c>
    </row>
    <row r="37">
      <c r="A37" s="1" t="s">
        <v>41</v>
      </c>
      <c r="B37" s="1" t="s">
        <v>42</v>
      </c>
      <c r="C37" s="1">
        <v>121.86</v>
      </c>
      <c r="D37" s="1">
        <v>124.45</v>
      </c>
      <c r="E37" s="1">
        <v>2.6</v>
      </c>
      <c r="F37" s="1">
        <v>0.0</v>
      </c>
      <c r="G37" s="1">
        <v>2.59</v>
      </c>
      <c r="H37" s="1">
        <v>168.0</v>
      </c>
      <c r="I37" s="1">
        <v>64.71</v>
      </c>
      <c r="J37" s="1">
        <v>64.75</v>
      </c>
      <c r="K37" s="1" t="s">
        <v>44</v>
      </c>
      <c r="L37" s="1">
        <v>84.0</v>
      </c>
      <c r="M37" s="1">
        <v>84.0</v>
      </c>
    </row>
    <row r="38">
      <c r="A38" s="1" t="s">
        <v>41</v>
      </c>
      <c r="B38" s="1" t="s">
        <v>42</v>
      </c>
      <c r="C38" s="1">
        <v>124.87</v>
      </c>
      <c r="D38" s="1">
        <v>127.92</v>
      </c>
      <c r="E38" s="1">
        <v>3.05</v>
      </c>
      <c r="F38" s="1">
        <v>0.0</v>
      </c>
      <c r="G38" s="1">
        <v>3.05</v>
      </c>
      <c r="H38" s="1">
        <v>168.0</v>
      </c>
      <c r="I38" s="1">
        <v>55.12</v>
      </c>
      <c r="J38" s="1">
        <v>55.15</v>
      </c>
      <c r="K38" s="1" t="s">
        <v>44</v>
      </c>
      <c r="L38" s="1">
        <v>84.0</v>
      </c>
      <c r="M38" s="1">
        <v>84.0</v>
      </c>
    </row>
    <row r="39">
      <c r="A39" s="1" t="s">
        <v>41</v>
      </c>
      <c r="B39" s="1" t="s">
        <v>42</v>
      </c>
      <c r="C39" s="1">
        <v>128.16</v>
      </c>
      <c r="D39" s="1">
        <v>131.01</v>
      </c>
      <c r="E39" s="1">
        <v>2.85</v>
      </c>
      <c r="F39" s="1">
        <v>0.0</v>
      </c>
      <c r="G39" s="1">
        <v>2.85</v>
      </c>
      <c r="H39" s="1">
        <v>168.0</v>
      </c>
      <c r="I39" s="1">
        <v>58.93</v>
      </c>
      <c r="J39" s="1">
        <v>58.98</v>
      </c>
      <c r="K39" s="1" t="s">
        <v>57</v>
      </c>
      <c r="L39" s="1">
        <v>52.0</v>
      </c>
      <c r="M39" s="1">
        <v>116.0</v>
      </c>
    </row>
    <row r="40">
      <c r="A40" s="1" t="s">
        <v>41</v>
      </c>
      <c r="B40" s="1" t="s">
        <v>42</v>
      </c>
      <c r="C40" s="1">
        <v>131.17</v>
      </c>
      <c r="D40" s="1">
        <v>136.78</v>
      </c>
      <c r="E40" s="1">
        <v>5.61</v>
      </c>
      <c r="F40" s="1">
        <v>0.0</v>
      </c>
      <c r="G40" s="1">
        <v>5.61</v>
      </c>
      <c r="H40" s="1">
        <v>168.0</v>
      </c>
      <c r="I40" s="1">
        <v>29.92</v>
      </c>
      <c r="J40" s="1">
        <v>29.94</v>
      </c>
      <c r="K40" s="1" t="s">
        <v>59</v>
      </c>
      <c r="L40" s="1">
        <v>0.0</v>
      </c>
      <c r="M40" s="1">
        <v>168.0</v>
      </c>
    </row>
    <row r="41">
      <c r="A41" s="1" t="s">
        <v>41</v>
      </c>
      <c r="B41" s="1" t="s">
        <v>42</v>
      </c>
      <c r="C41" s="1">
        <v>136.93</v>
      </c>
      <c r="D41" s="1">
        <v>141.53</v>
      </c>
      <c r="E41" s="1">
        <v>4.61</v>
      </c>
      <c r="F41" s="1">
        <v>0.0</v>
      </c>
      <c r="G41" s="1">
        <v>4.6</v>
      </c>
      <c r="H41" s="1">
        <v>168.0</v>
      </c>
      <c r="I41" s="1">
        <v>36.47</v>
      </c>
      <c r="J41" s="1">
        <v>36.49</v>
      </c>
      <c r="K41" s="1" t="s">
        <v>59</v>
      </c>
      <c r="L41" s="1">
        <v>0.0</v>
      </c>
      <c r="M41" s="1">
        <v>168.0</v>
      </c>
    </row>
    <row r="42">
      <c r="A42" s="1" t="s">
        <v>41</v>
      </c>
      <c r="B42" s="1" t="s">
        <v>42</v>
      </c>
      <c r="C42" s="1">
        <v>141.77</v>
      </c>
      <c r="D42" s="1">
        <v>145.45</v>
      </c>
      <c r="E42" s="1">
        <v>3.68</v>
      </c>
      <c r="F42" s="1">
        <v>0.0</v>
      </c>
      <c r="G42" s="1">
        <v>3.68</v>
      </c>
      <c r="H42" s="1">
        <v>64.0</v>
      </c>
      <c r="I42" s="1">
        <v>17.4</v>
      </c>
      <c r="J42" s="1">
        <v>17.4</v>
      </c>
      <c r="K42" s="1" t="s">
        <v>43</v>
      </c>
      <c r="L42" s="1">
        <v>-64.0</v>
      </c>
      <c r="M42" s="1">
        <v>0.0</v>
      </c>
    </row>
    <row r="43">
      <c r="A43" s="1" t="s">
        <v>41</v>
      </c>
      <c r="B43" s="1" t="s">
        <v>42</v>
      </c>
      <c r="C43" s="1">
        <v>145.49</v>
      </c>
      <c r="D43" s="1">
        <v>148.04</v>
      </c>
      <c r="E43" s="1">
        <v>2.55</v>
      </c>
      <c r="F43" s="1">
        <v>0.0</v>
      </c>
      <c r="G43" s="1">
        <v>2.55</v>
      </c>
      <c r="H43" s="1">
        <v>64.0</v>
      </c>
      <c r="I43" s="1">
        <v>25.06</v>
      </c>
      <c r="J43" s="1">
        <v>25.06</v>
      </c>
      <c r="K43" s="1" t="s">
        <v>43</v>
      </c>
      <c r="L43" s="1">
        <v>-64.0</v>
      </c>
      <c r="M43" s="1">
        <v>0.0</v>
      </c>
    </row>
    <row r="44">
      <c r="A44" s="1" t="s">
        <v>41</v>
      </c>
      <c r="B44" s="1" t="s">
        <v>42</v>
      </c>
      <c r="C44" s="1">
        <v>148.16</v>
      </c>
      <c r="D44" s="1">
        <v>151.14</v>
      </c>
      <c r="E44" s="1">
        <v>2.98</v>
      </c>
      <c r="F44" s="1">
        <v>0.0</v>
      </c>
      <c r="G44" s="1">
        <v>2.98</v>
      </c>
      <c r="H44" s="1">
        <v>64.0</v>
      </c>
      <c r="I44" s="1">
        <v>21.51</v>
      </c>
      <c r="J44" s="1">
        <v>21.51</v>
      </c>
      <c r="K44" s="1" t="s">
        <v>43</v>
      </c>
      <c r="L44" s="1">
        <v>-64.0</v>
      </c>
      <c r="M44" s="1">
        <v>0.0</v>
      </c>
    </row>
    <row r="45">
      <c r="A45" s="1" t="s">
        <v>41</v>
      </c>
      <c r="B45" s="1" t="s">
        <v>42</v>
      </c>
      <c r="C45" s="1">
        <v>151.18</v>
      </c>
      <c r="D45" s="1">
        <v>154.7</v>
      </c>
      <c r="E45" s="1">
        <v>3.52</v>
      </c>
      <c r="F45" s="1">
        <v>0.0</v>
      </c>
      <c r="G45" s="1">
        <v>3.52</v>
      </c>
      <c r="H45" s="1">
        <v>64.0</v>
      </c>
      <c r="I45" s="1">
        <v>18.17</v>
      </c>
      <c r="J45" s="1">
        <v>18.17</v>
      </c>
      <c r="K45" s="1" t="s">
        <v>43</v>
      </c>
      <c r="L45" s="1">
        <v>-64.0</v>
      </c>
      <c r="M45" s="1">
        <v>0.0</v>
      </c>
    </row>
    <row r="46">
      <c r="A46" s="1" t="s">
        <v>41</v>
      </c>
      <c r="B46" s="1" t="s">
        <v>42</v>
      </c>
      <c r="C46" s="1">
        <v>154.84</v>
      </c>
      <c r="D46" s="1">
        <v>157.87</v>
      </c>
      <c r="E46" s="1">
        <v>3.03</v>
      </c>
      <c r="F46" s="1">
        <v>0.0</v>
      </c>
      <c r="G46" s="1">
        <v>3.03</v>
      </c>
      <c r="H46" s="1">
        <v>64.0</v>
      </c>
      <c r="I46" s="1">
        <v>21.12</v>
      </c>
      <c r="J46" s="1">
        <v>21.12</v>
      </c>
      <c r="K46" s="1" t="s">
        <v>43</v>
      </c>
      <c r="L46" s="1">
        <v>-64.0</v>
      </c>
      <c r="M46" s="1">
        <v>0.0</v>
      </c>
    </row>
    <row r="47">
      <c r="A47" s="1" t="s">
        <v>41</v>
      </c>
      <c r="B47" s="1" t="s">
        <v>42</v>
      </c>
      <c r="C47" s="1">
        <v>158.19</v>
      </c>
      <c r="D47" s="1">
        <v>162.92</v>
      </c>
      <c r="E47" s="1">
        <v>4.73</v>
      </c>
      <c r="F47" s="1">
        <v>0.0</v>
      </c>
      <c r="G47" s="1">
        <v>4.73</v>
      </c>
      <c r="H47" s="1">
        <v>64.0</v>
      </c>
      <c r="I47" s="1">
        <v>13.52</v>
      </c>
      <c r="J47" s="1">
        <v>13.52</v>
      </c>
      <c r="K47" s="1" t="s">
        <v>43</v>
      </c>
      <c r="L47" s="1">
        <v>-64.0</v>
      </c>
      <c r="M47" s="1">
        <v>0.0</v>
      </c>
    </row>
    <row r="48">
      <c r="A48" s="1" t="s">
        <v>41</v>
      </c>
      <c r="B48" s="1" t="s">
        <v>42</v>
      </c>
      <c r="C48" s="1">
        <v>163.09</v>
      </c>
      <c r="D48" s="1">
        <v>168.23</v>
      </c>
      <c r="E48" s="1">
        <v>5.14</v>
      </c>
      <c r="F48" s="1">
        <v>0.0</v>
      </c>
      <c r="G48" s="1">
        <v>5.14</v>
      </c>
      <c r="H48" s="1">
        <v>64.0</v>
      </c>
      <c r="I48" s="1">
        <v>12.45</v>
      </c>
      <c r="J48" s="1">
        <v>12.45</v>
      </c>
      <c r="K48" s="1" t="s">
        <v>43</v>
      </c>
      <c r="L48" s="1">
        <v>-64.0</v>
      </c>
      <c r="M48" s="1">
        <v>0.0</v>
      </c>
    </row>
    <row r="49">
      <c r="A49" s="1" t="s">
        <v>41</v>
      </c>
      <c r="B49" s="1" t="s">
        <v>42</v>
      </c>
      <c r="C49" s="1">
        <v>168.3</v>
      </c>
      <c r="D49" s="1">
        <v>171.83</v>
      </c>
      <c r="E49" s="1">
        <v>3.53</v>
      </c>
      <c r="F49" s="1">
        <v>0.0</v>
      </c>
      <c r="G49" s="1">
        <v>3.53</v>
      </c>
      <c r="H49" s="1">
        <v>64.0</v>
      </c>
      <c r="I49" s="1">
        <v>18.12</v>
      </c>
      <c r="J49" s="1">
        <v>18.12</v>
      </c>
      <c r="K49" s="1" t="s">
        <v>43</v>
      </c>
      <c r="L49" s="1">
        <v>-64.0</v>
      </c>
      <c r="M49" s="1">
        <v>0.0</v>
      </c>
    </row>
    <row r="50">
      <c r="A50" s="1" t="s">
        <v>41</v>
      </c>
      <c r="B50" s="1" t="s">
        <v>42</v>
      </c>
      <c r="C50" s="1">
        <v>171.91</v>
      </c>
      <c r="D50" s="1">
        <v>176.31</v>
      </c>
      <c r="E50" s="1">
        <v>4.41</v>
      </c>
      <c r="F50" s="1">
        <v>0.0</v>
      </c>
      <c r="G50" s="1">
        <v>4.41</v>
      </c>
      <c r="H50" s="1">
        <v>64.0</v>
      </c>
      <c r="I50" s="1">
        <v>14.52</v>
      </c>
      <c r="J50" s="1">
        <v>14.52</v>
      </c>
      <c r="K50" s="1" t="s">
        <v>43</v>
      </c>
      <c r="L50" s="1">
        <v>-64.0</v>
      </c>
      <c r="M50" s="1">
        <v>0.0</v>
      </c>
    </row>
    <row r="51">
      <c r="A51" s="1" t="s">
        <v>41</v>
      </c>
      <c r="B51" s="1" t="s">
        <v>42</v>
      </c>
      <c r="C51" s="1">
        <v>176.37</v>
      </c>
      <c r="D51" s="1">
        <v>179.36</v>
      </c>
      <c r="E51" s="1">
        <v>3.0</v>
      </c>
      <c r="F51" s="1">
        <v>0.0</v>
      </c>
      <c r="G51" s="1">
        <v>3.0</v>
      </c>
      <c r="H51" s="1">
        <v>64.0</v>
      </c>
      <c r="I51" s="1">
        <v>21.36</v>
      </c>
      <c r="J51" s="1">
        <v>21.36</v>
      </c>
      <c r="K51" s="1" t="s">
        <v>43</v>
      </c>
      <c r="L51" s="1">
        <v>-64.0</v>
      </c>
      <c r="M51" s="1">
        <v>0.0</v>
      </c>
    </row>
    <row r="52">
      <c r="A52" s="1" t="s">
        <v>41</v>
      </c>
      <c r="B52" s="1" t="s">
        <v>42</v>
      </c>
      <c r="C52" s="1">
        <v>179.7</v>
      </c>
      <c r="D52" s="1">
        <v>182.52</v>
      </c>
      <c r="E52" s="1">
        <v>2.83</v>
      </c>
      <c r="F52" s="1">
        <v>0.0</v>
      </c>
      <c r="G52" s="1">
        <v>2.82</v>
      </c>
      <c r="H52" s="1">
        <v>168.0</v>
      </c>
      <c r="I52" s="1">
        <v>59.45</v>
      </c>
      <c r="J52" s="1">
        <v>59.48</v>
      </c>
      <c r="K52" s="1" t="s">
        <v>44</v>
      </c>
      <c r="L52" s="1">
        <v>84.0</v>
      </c>
      <c r="M52" s="1">
        <v>84.0</v>
      </c>
    </row>
    <row r="53">
      <c r="A53" s="1" t="s">
        <v>41</v>
      </c>
      <c r="B53" s="1" t="s">
        <v>42</v>
      </c>
      <c r="C53" s="1">
        <v>183.0</v>
      </c>
      <c r="D53" s="1">
        <v>185.03</v>
      </c>
      <c r="E53" s="1">
        <v>2.03</v>
      </c>
      <c r="F53" s="1">
        <v>0.0</v>
      </c>
      <c r="G53" s="1">
        <v>2.02</v>
      </c>
      <c r="H53" s="1">
        <v>168.0</v>
      </c>
      <c r="I53" s="1">
        <v>82.95</v>
      </c>
      <c r="J53" s="1">
        <v>83.0</v>
      </c>
      <c r="K53" s="1" t="s">
        <v>44</v>
      </c>
      <c r="L53" s="1">
        <v>84.0</v>
      </c>
      <c r="M53" s="1">
        <v>84.0</v>
      </c>
    </row>
    <row r="54">
      <c r="A54" s="1" t="s">
        <v>41</v>
      </c>
      <c r="B54" s="1" t="s">
        <v>42</v>
      </c>
      <c r="C54" s="1">
        <v>185.41</v>
      </c>
      <c r="D54" s="1">
        <v>188.05</v>
      </c>
      <c r="E54" s="1">
        <v>2.64</v>
      </c>
      <c r="F54" s="1">
        <v>0.0</v>
      </c>
      <c r="G54" s="1">
        <v>2.64</v>
      </c>
      <c r="H54" s="1">
        <v>168.0</v>
      </c>
      <c r="I54" s="1">
        <v>63.65</v>
      </c>
      <c r="J54" s="1">
        <v>63.67</v>
      </c>
      <c r="K54" s="1" t="s">
        <v>44</v>
      </c>
      <c r="L54" s="1">
        <v>84.0</v>
      </c>
      <c r="M54" s="1">
        <v>84.0</v>
      </c>
    </row>
    <row r="55">
      <c r="A55" s="1" t="s">
        <v>41</v>
      </c>
      <c r="B55" s="1" t="s">
        <v>42</v>
      </c>
      <c r="C55" s="1">
        <v>188.36</v>
      </c>
      <c r="D55" s="1">
        <v>190.53</v>
      </c>
      <c r="E55" s="1">
        <v>2.17</v>
      </c>
      <c r="F55" s="1">
        <v>0.0</v>
      </c>
      <c r="G55" s="1">
        <v>2.17</v>
      </c>
      <c r="H55" s="1">
        <v>168.0</v>
      </c>
      <c r="I55" s="1">
        <v>77.42</v>
      </c>
      <c r="J55" s="1">
        <v>77.48</v>
      </c>
      <c r="K55" s="1" t="s">
        <v>44</v>
      </c>
      <c r="L55" s="1">
        <v>84.0</v>
      </c>
      <c r="M55" s="1">
        <v>84.0</v>
      </c>
    </row>
    <row r="56">
      <c r="A56" s="1" t="s">
        <v>41</v>
      </c>
      <c r="B56" s="1" t="s">
        <v>42</v>
      </c>
      <c r="C56" s="1">
        <v>190.75</v>
      </c>
      <c r="D56" s="1">
        <v>192.95</v>
      </c>
      <c r="E56" s="1">
        <v>2.2</v>
      </c>
      <c r="F56" s="1">
        <v>0.0</v>
      </c>
      <c r="G56" s="1">
        <v>2.2</v>
      </c>
      <c r="H56" s="1">
        <v>168.0</v>
      </c>
      <c r="I56" s="1">
        <v>76.44</v>
      </c>
      <c r="J56" s="1">
        <v>76.49</v>
      </c>
      <c r="K56" s="1" t="s">
        <v>44</v>
      </c>
      <c r="L56" s="1">
        <v>84.0</v>
      </c>
      <c r="M56" s="1">
        <v>84.0</v>
      </c>
    </row>
    <row r="57">
      <c r="A57" s="1" t="s">
        <v>41</v>
      </c>
      <c r="B57" s="1" t="s">
        <v>42</v>
      </c>
      <c r="C57" s="1">
        <v>193.05</v>
      </c>
      <c r="D57" s="1">
        <v>196.23</v>
      </c>
      <c r="E57" s="1">
        <v>3.18</v>
      </c>
      <c r="F57" s="1">
        <v>0.0</v>
      </c>
      <c r="G57" s="1">
        <v>3.18</v>
      </c>
      <c r="H57" s="1">
        <v>168.0</v>
      </c>
      <c r="I57" s="1">
        <v>52.84</v>
      </c>
      <c r="J57" s="1">
        <v>52.87</v>
      </c>
      <c r="K57" s="1" t="s">
        <v>44</v>
      </c>
      <c r="L57" s="1">
        <v>84.0</v>
      </c>
      <c r="M57" s="1">
        <v>84.0</v>
      </c>
    </row>
    <row r="58">
      <c r="A58" s="1" t="s">
        <v>41</v>
      </c>
      <c r="B58" s="1" t="s">
        <v>42</v>
      </c>
      <c r="C58" s="1">
        <v>196.45</v>
      </c>
      <c r="D58" s="1">
        <v>198.47</v>
      </c>
      <c r="E58" s="1">
        <v>2.02</v>
      </c>
      <c r="F58" s="1">
        <v>0.0</v>
      </c>
      <c r="G58" s="1">
        <v>2.02</v>
      </c>
      <c r="H58" s="1">
        <v>168.0</v>
      </c>
      <c r="I58" s="1">
        <v>83.06</v>
      </c>
      <c r="J58" s="1">
        <v>83.13</v>
      </c>
      <c r="K58" s="1" t="s">
        <v>44</v>
      </c>
      <c r="L58" s="1">
        <v>84.0</v>
      </c>
      <c r="M58" s="1">
        <v>84.0</v>
      </c>
    </row>
    <row r="59">
      <c r="A59" s="1" t="s">
        <v>41</v>
      </c>
      <c r="B59" s="1" t="s">
        <v>42</v>
      </c>
      <c r="C59" s="1">
        <v>199.09</v>
      </c>
      <c r="D59" s="1">
        <v>202.69</v>
      </c>
      <c r="E59" s="1">
        <v>3.6</v>
      </c>
      <c r="F59" s="1">
        <v>0.0</v>
      </c>
      <c r="G59" s="1">
        <v>3.6</v>
      </c>
      <c r="H59" s="1">
        <v>168.0</v>
      </c>
      <c r="I59" s="1">
        <v>46.67</v>
      </c>
      <c r="J59" s="1">
        <v>46.7</v>
      </c>
      <c r="K59" s="1" t="s">
        <v>57</v>
      </c>
      <c r="L59" s="1">
        <v>52.0</v>
      </c>
      <c r="M59" s="1">
        <v>116.0</v>
      </c>
    </row>
    <row r="60">
      <c r="A60" s="1" t="s">
        <v>41</v>
      </c>
      <c r="B60" s="1" t="s">
        <v>42</v>
      </c>
      <c r="C60" s="1">
        <v>202.86</v>
      </c>
      <c r="D60" s="1">
        <v>207.91</v>
      </c>
      <c r="E60" s="1">
        <v>5.05</v>
      </c>
      <c r="F60" s="1">
        <v>0.0</v>
      </c>
      <c r="G60" s="1">
        <v>5.04</v>
      </c>
      <c r="H60" s="1">
        <v>168.0</v>
      </c>
      <c r="I60" s="1">
        <v>33.3</v>
      </c>
      <c r="J60" s="1">
        <v>33.32</v>
      </c>
      <c r="K60" s="1" t="s">
        <v>59</v>
      </c>
      <c r="L60" s="1">
        <v>0.0</v>
      </c>
      <c r="M60" s="1">
        <v>168.0</v>
      </c>
    </row>
    <row r="61">
      <c r="A61" s="1" t="s">
        <v>41</v>
      </c>
      <c r="B61" s="1" t="s">
        <v>42</v>
      </c>
      <c r="C61" s="1">
        <v>208.13</v>
      </c>
      <c r="D61" s="1">
        <v>213.85</v>
      </c>
      <c r="E61" s="1">
        <v>5.72</v>
      </c>
      <c r="F61" s="1">
        <v>0.0</v>
      </c>
      <c r="G61" s="1">
        <v>5.72</v>
      </c>
      <c r="H61" s="1">
        <v>168.0</v>
      </c>
      <c r="I61" s="1">
        <v>29.35</v>
      </c>
      <c r="J61" s="1">
        <v>29.36</v>
      </c>
      <c r="K61" s="1" t="s">
        <v>59</v>
      </c>
      <c r="L61" s="1">
        <v>0.0</v>
      </c>
      <c r="M61" s="1">
        <v>168.0</v>
      </c>
    </row>
    <row r="62">
      <c r="A62" s="1" t="s">
        <v>41</v>
      </c>
      <c r="B62" s="1" t="s">
        <v>42</v>
      </c>
      <c r="C62" s="1">
        <v>214.02</v>
      </c>
      <c r="D62" s="1">
        <v>217.9</v>
      </c>
      <c r="E62" s="1">
        <v>3.89</v>
      </c>
      <c r="F62" s="1">
        <v>0.0</v>
      </c>
      <c r="G62" s="1">
        <v>3.89</v>
      </c>
      <c r="H62" s="1">
        <v>64.0</v>
      </c>
      <c r="I62" s="1">
        <v>16.47</v>
      </c>
      <c r="J62" s="1">
        <v>16.47</v>
      </c>
      <c r="K62" s="1" t="s">
        <v>43</v>
      </c>
      <c r="L62" s="1">
        <v>-64.0</v>
      </c>
      <c r="M62" s="1">
        <v>0.0</v>
      </c>
    </row>
    <row r="63">
      <c r="A63" s="1" t="s">
        <v>41</v>
      </c>
      <c r="B63" s="1" t="s">
        <v>42</v>
      </c>
      <c r="C63" s="1">
        <v>218.07</v>
      </c>
      <c r="D63" s="1">
        <v>220.51</v>
      </c>
      <c r="E63" s="1">
        <v>2.45</v>
      </c>
      <c r="F63" s="1">
        <v>0.0</v>
      </c>
      <c r="G63" s="1">
        <v>2.45</v>
      </c>
      <c r="H63" s="1">
        <v>64.0</v>
      </c>
      <c r="I63" s="1">
        <v>26.16</v>
      </c>
      <c r="J63" s="1">
        <v>26.16</v>
      </c>
      <c r="K63" s="1" t="s">
        <v>43</v>
      </c>
      <c r="L63" s="1">
        <v>-64.0</v>
      </c>
      <c r="M63" s="1">
        <v>0.0</v>
      </c>
    </row>
    <row r="64">
      <c r="A64" s="1" t="s">
        <v>41</v>
      </c>
      <c r="B64" s="1" t="s">
        <v>42</v>
      </c>
      <c r="C64" s="1">
        <v>220.55</v>
      </c>
      <c r="D64" s="1">
        <v>223.84</v>
      </c>
      <c r="E64" s="1">
        <v>3.29</v>
      </c>
      <c r="F64" s="1">
        <v>0.0</v>
      </c>
      <c r="G64" s="1">
        <v>3.29</v>
      </c>
      <c r="H64" s="1">
        <v>64.0</v>
      </c>
      <c r="I64" s="1">
        <v>19.48</v>
      </c>
      <c r="J64" s="1">
        <v>19.48</v>
      </c>
      <c r="K64" s="1" t="s">
        <v>43</v>
      </c>
      <c r="L64" s="1">
        <v>-64.0</v>
      </c>
      <c r="M64" s="1">
        <v>0.0</v>
      </c>
    </row>
    <row r="65">
      <c r="A65" s="1" t="s">
        <v>41</v>
      </c>
      <c r="B65" s="1" t="s">
        <v>42</v>
      </c>
      <c r="C65" s="1">
        <v>223.99</v>
      </c>
      <c r="D65" s="1">
        <v>226.16</v>
      </c>
      <c r="E65" s="1">
        <v>2.17</v>
      </c>
      <c r="F65" s="1">
        <v>0.0</v>
      </c>
      <c r="G65" s="1">
        <v>2.17</v>
      </c>
      <c r="H65" s="1">
        <v>64.0</v>
      </c>
      <c r="I65" s="1">
        <v>29.49</v>
      </c>
      <c r="J65" s="1">
        <v>29.49</v>
      </c>
      <c r="K65" s="1" t="s">
        <v>43</v>
      </c>
      <c r="L65" s="1">
        <v>-64.0</v>
      </c>
      <c r="M65" s="1">
        <v>0.0</v>
      </c>
    </row>
    <row r="66">
      <c r="A66" s="1" t="s">
        <v>41</v>
      </c>
      <c r="B66" s="1" t="s">
        <v>42</v>
      </c>
      <c r="C66" s="1">
        <v>226.19</v>
      </c>
      <c r="D66" s="1">
        <v>229.67</v>
      </c>
      <c r="E66" s="1">
        <v>3.48</v>
      </c>
      <c r="F66" s="1">
        <v>0.0</v>
      </c>
      <c r="G66" s="1">
        <v>3.48</v>
      </c>
      <c r="H66" s="1">
        <v>64.0</v>
      </c>
      <c r="I66" s="1">
        <v>18.39</v>
      </c>
      <c r="J66" s="1">
        <v>18.39</v>
      </c>
      <c r="K66" s="1" t="s">
        <v>43</v>
      </c>
      <c r="L66" s="1">
        <v>-64.0</v>
      </c>
      <c r="M66" s="1">
        <v>0.0</v>
      </c>
    </row>
    <row r="67">
      <c r="A67" s="1" t="s">
        <v>41</v>
      </c>
      <c r="B67" s="1" t="s">
        <v>42</v>
      </c>
      <c r="C67" s="1">
        <v>229.69</v>
      </c>
      <c r="D67" s="1">
        <v>231.35</v>
      </c>
      <c r="E67" s="1">
        <v>1.66</v>
      </c>
      <c r="F67" s="1">
        <v>0.0</v>
      </c>
      <c r="G67" s="1">
        <v>1.66</v>
      </c>
      <c r="H67" s="1">
        <v>64.0</v>
      </c>
      <c r="I67" s="1">
        <v>38.56</v>
      </c>
      <c r="J67" s="1">
        <v>38.56</v>
      </c>
      <c r="K67" s="1" t="s">
        <v>43</v>
      </c>
      <c r="L67" s="1">
        <v>-64.0</v>
      </c>
      <c r="M67" s="1">
        <v>0.0</v>
      </c>
    </row>
    <row r="68">
      <c r="A68" s="1" t="s">
        <v>41</v>
      </c>
      <c r="B68" s="1" t="s">
        <v>42</v>
      </c>
      <c r="C68" s="1">
        <v>231.44</v>
      </c>
      <c r="D68" s="1">
        <v>234.88</v>
      </c>
      <c r="E68" s="1">
        <v>3.44</v>
      </c>
      <c r="F68" s="1">
        <v>0.0</v>
      </c>
      <c r="G68" s="1">
        <v>3.44</v>
      </c>
      <c r="H68" s="1">
        <v>64.0</v>
      </c>
      <c r="I68" s="1">
        <v>18.59</v>
      </c>
      <c r="J68" s="1">
        <v>18.59</v>
      </c>
      <c r="K68" s="1" t="s">
        <v>43</v>
      </c>
      <c r="L68" s="1">
        <v>-64.0</v>
      </c>
      <c r="M68" s="1">
        <v>0.0</v>
      </c>
    </row>
    <row r="69">
      <c r="A69" s="1" t="s">
        <v>41</v>
      </c>
      <c r="B69" s="1" t="s">
        <v>42</v>
      </c>
      <c r="C69" s="1">
        <v>235.12</v>
      </c>
      <c r="D69" s="1">
        <v>239.7</v>
      </c>
      <c r="E69" s="1">
        <v>4.58</v>
      </c>
      <c r="F69" s="1">
        <v>0.0</v>
      </c>
      <c r="G69" s="1">
        <v>4.58</v>
      </c>
      <c r="H69" s="1">
        <v>64.0</v>
      </c>
      <c r="I69" s="1">
        <v>13.98</v>
      </c>
      <c r="J69" s="1">
        <v>13.98</v>
      </c>
      <c r="K69" s="1" t="s">
        <v>43</v>
      </c>
      <c r="L69" s="1">
        <v>-64.0</v>
      </c>
      <c r="M69" s="1">
        <v>0.0</v>
      </c>
    </row>
    <row r="70">
      <c r="A70" s="1" t="s">
        <v>41</v>
      </c>
      <c r="B70" s="1" t="s">
        <v>42</v>
      </c>
      <c r="C70" s="1">
        <v>239.74</v>
      </c>
      <c r="D70" s="1">
        <v>242.84</v>
      </c>
      <c r="E70" s="1">
        <v>3.09</v>
      </c>
      <c r="F70" s="1">
        <v>0.0</v>
      </c>
      <c r="G70" s="1">
        <v>3.09</v>
      </c>
      <c r="H70" s="1">
        <v>64.0</v>
      </c>
      <c r="I70" s="1">
        <v>20.71</v>
      </c>
      <c r="J70" s="1">
        <v>20.71</v>
      </c>
      <c r="K70" s="1" t="s">
        <v>43</v>
      </c>
      <c r="L70" s="1">
        <v>-64.0</v>
      </c>
      <c r="M70" s="1">
        <v>0.0</v>
      </c>
    </row>
    <row r="71">
      <c r="A71" s="1" t="s">
        <v>41</v>
      </c>
      <c r="B71" s="1" t="s">
        <v>42</v>
      </c>
      <c r="C71" s="1">
        <v>242.89</v>
      </c>
      <c r="D71" s="1">
        <v>246.61</v>
      </c>
      <c r="E71" s="1">
        <v>3.72</v>
      </c>
      <c r="F71" s="1">
        <v>0.0</v>
      </c>
      <c r="G71" s="1">
        <v>3.72</v>
      </c>
      <c r="H71" s="1">
        <v>64.0</v>
      </c>
      <c r="I71" s="1">
        <v>17.21</v>
      </c>
      <c r="J71" s="1">
        <v>17.21</v>
      </c>
      <c r="K71" s="1" t="s">
        <v>43</v>
      </c>
      <c r="L71" s="1">
        <v>-64.0</v>
      </c>
      <c r="M71" s="1">
        <v>0.0</v>
      </c>
    </row>
    <row r="72">
      <c r="A72" s="1" t="s">
        <v>41</v>
      </c>
      <c r="B72" s="1" t="s">
        <v>42</v>
      </c>
      <c r="C72" s="1">
        <v>246.63</v>
      </c>
      <c r="D72" s="1">
        <v>248.88</v>
      </c>
      <c r="E72" s="1">
        <v>2.25</v>
      </c>
      <c r="F72" s="1">
        <v>0.0</v>
      </c>
      <c r="G72" s="1">
        <v>2.25</v>
      </c>
      <c r="H72" s="1">
        <v>168.0</v>
      </c>
      <c r="I72" s="1">
        <v>74.54</v>
      </c>
      <c r="J72" s="1">
        <v>74.59</v>
      </c>
      <c r="K72" s="1" t="s">
        <v>44</v>
      </c>
      <c r="L72" s="1">
        <v>84.0</v>
      </c>
      <c r="M72" s="1">
        <v>84.0</v>
      </c>
    </row>
    <row r="73">
      <c r="A73" s="1" t="s">
        <v>41</v>
      </c>
      <c r="B73" s="1" t="s">
        <v>42</v>
      </c>
      <c r="C73" s="1">
        <v>249.19</v>
      </c>
      <c r="D73" s="1">
        <v>251.42</v>
      </c>
      <c r="E73" s="1">
        <v>2.23</v>
      </c>
      <c r="F73" s="1">
        <v>0.0</v>
      </c>
      <c r="G73" s="1">
        <v>2.23</v>
      </c>
      <c r="H73" s="1">
        <v>168.0</v>
      </c>
      <c r="I73" s="1">
        <v>75.37</v>
      </c>
      <c r="J73" s="1">
        <v>75.42</v>
      </c>
      <c r="K73" s="1" t="s">
        <v>44</v>
      </c>
      <c r="L73" s="1">
        <v>84.0</v>
      </c>
      <c r="M73" s="1">
        <v>84.0</v>
      </c>
    </row>
    <row r="74">
      <c r="A74" s="1" t="s">
        <v>41</v>
      </c>
      <c r="B74" s="1" t="s">
        <v>42</v>
      </c>
      <c r="C74" s="1">
        <v>251.64</v>
      </c>
      <c r="D74" s="1">
        <v>253.81</v>
      </c>
      <c r="E74" s="1">
        <v>2.17</v>
      </c>
      <c r="F74" s="1">
        <v>0.0</v>
      </c>
      <c r="G74" s="1">
        <v>2.17</v>
      </c>
      <c r="H74" s="1">
        <v>168.0</v>
      </c>
      <c r="I74" s="1">
        <v>77.48</v>
      </c>
      <c r="J74" s="1">
        <v>77.55</v>
      </c>
      <c r="K74" s="1" t="s">
        <v>44</v>
      </c>
      <c r="L74" s="1">
        <v>84.0</v>
      </c>
      <c r="M74" s="1">
        <v>84.0</v>
      </c>
    </row>
    <row r="75">
      <c r="A75" s="1" t="s">
        <v>41</v>
      </c>
      <c r="B75" s="1" t="s">
        <v>42</v>
      </c>
      <c r="C75" s="1">
        <v>253.89</v>
      </c>
      <c r="D75" s="1">
        <v>256.61</v>
      </c>
      <c r="E75" s="1">
        <v>2.72</v>
      </c>
      <c r="F75" s="1">
        <v>0.0</v>
      </c>
      <c r="G75" s="1">
        <v>2.72</v>
      </c>
      <c r="H75" s="1">
        <v>168.0</v>
      </c>
      <c r="I75" s="1">
        <v>61.76</v>
      </c>
      <c r="J75" s="1">
        <v>61.8</v>
      </c>
      <c r="K75" s="1" t="s">
        <v>44</v>
      </c>
      <c r="L75" s="1">
        <v>84.0</v>
      </c>
      <c r="M75" s="1">
        <v>84.0</v>
      </c>
    </row>
    <row r="76">
      <c r="A76" s="1" t="s">
        <v>41</v>
      </c>
      <c r="B76" s="1" t="s">
        <v>42</v>
      </c>
      <c r="C76" s="1">
        <v>256.84</v>
      </c>
      <c r="D76" s="1">
        <v>260.07</v>
      </c>
      <c r="E76" s="1">
        <v>3.22</v>
      </c>
      <c r="F76" s="1">
        <v>0.0</v>
      </c>
      <c r="G76" s="1">
        <v>3.22</v>
      </c>
      <c r="H76" s="1">
        <v>168.0</v>
      </c>
      <c r="I76" s="1">
        <v>52.15</v>
      </c>
      <c r="J76" s="1">
        <v>52.17</v>
      </c>
      <c r="K76" s="1" t="s">
        <v>44</v>
      </c>
      <c r="L76" s="1">
        <v>84.0</v>
      </c>
      <c r="M76" s="1">
        <v>84.0</v>
      </c>
    </row>
    <row r="77">
      <c r="A77" s="1" t="s">
        <v>41</v>
      </c>
      <c r="B77" s="1" t="s">
        <v>42</v>
      </c>
      <c r="C77" s="1">
        <v>260.33</v>
      </c>
      <c r="D77" s="1">
        <v>262.85</v>
      </c>
      <c r="E77" s="1">
        <v>2.52</v>
      </c>
      <c r="F77" s="1">
        <v>0.0</v>
      </c>
      <c r="G77" s="1">
        <v>2.52</v>
      </c>
      <c r="H77" s="1">
        <v>168.0</v>
      </c>
      <c r="I77" s="1">
        <v>66.69</v>
      </c>
      <c r="J77" s="1">
        <v>66.72</v>
      </c>
      <c r="K77" s="1" t="s">
        <v>44</v>
      </c>
      <c r="L77" s="1">
        <v>84.0</v>
      </c>
      <c r="M77" s="1">
        <v>84.0</v>
      </c>
    </row>
    <row r="78">
      <c r="A78" s="1" t="s">
        <v>41</v>
      </c>
      <c r="B78" s="1" t="s">
        <v>42</v>
      </c>
      <c r="C78" s="1">
        <v>263.07</v>
      </c>
      <c r="D78" s="1">
        <v>265.84</v>
      </c>
      <c r="E78" s="1">
        <v>2.76</v>
      </c>
      <c r="F78" s="1">
        <v>0.0</v>
      </c>
      <c r="G78" s="1">
        <v>2.76</v>
      </c>
      <c r="H78" s="1">
        <v>168.0</v>
      </c>
      <c r="I78" s="1">
        <v>60.79</v>
      </c>
      <c r="J78" s="1">
        <v>60.81</v>
      </c>
      <c r="K78" s="1" t="s">
        <v>44</v>
      </c>
      <c r="L78" s="1">
        <v>84.0</v>
      </c>
      <c r="M78" s="1">
        <v>84.0</v>
      </c>
    </row>
    <row r="79">
      <c r="A79" s="1" t="s">
        <v>41</v>
      </c>
      <c r="B79" s="1" t="s">
        <v>42</v>
      </c>
      <c r="C79" s="1">
        <v>266.14</v>
      </c>
      <c r="D79" s="1">
        <v>269.76</v>
      </c>
      <c r="E79" s="1">
        <v>3.62</v>
      </c>
      <c r="F79" s="1">
        <v>0.0</v>
      </c>
      <c r="G79" s="1">
        <v>3.62</v>
      </c>
      <c r="H79" s="1">
        <v>168.0</v>
      </c>
      <c r="I79" s="1">
        <v>46.44</v>
      </c>
      <c r="J79" s="1">
        <v>46.46</v>
      </c>
      <c r="K79" s="1" t="s">
        <v>57</v>
      </c>
      <c r="L79" s="1">
        <v>52.0</v>
      </c>
      <c r="M79" s="1">
        <v>116.0</v>
      </c>
    </row>
    <row r="80">
      <c r="A80" s="1" t="s">
        <v>41</v>
      </c>
      <c r="B80" s="1" t="s">
        <v>42</v>
      </c>
      <c r="C80" s="1">
        <v>270.03</v>
      </c>
      <c r="D80" s="1">
        <v>273.69</v>
      </c>
      <c r="E80" s="1">
        <v>3.67</v>
      </c>
      <c r="F80" s="1">
        <v>0.0</v>
      </c>
      <c r="G80" s="1">
        <v>3.66</v>
      </c>
      <c r="H80" s="1">
        <v>168.0</v>
      </c>
      <c r="I80" s="1">
        <v>45.81</v>
      </c>
      <c r="J80" s="1">
        <v>45.84</v>
      </c>
      <c r="K80" s="1" t="s">
        <v>59</v>
      </c>
      <c r="L80" s="1">
        <v>0.0</v>
      </c>
      <c r="M80" s="1">
        <v>168.0</v>
      </c>
    </row>
    <row r="81">
      <c r="A81" s="1" t="s">
        <v>41</v>
      </c>
      <c r="B81" s="1" t="s">
        <v>42</v>
      </c>
      <c r="C81" s="1">
        <v>273.85</v>
      </c>
      <c r="D81" s="1">
        <v>279.96</v>
      </c>
      <c r="E81" s="1">
        <v>6.11</v>
      </c>
      <c r="F81" s="1">
        <v>0.0</v>
      </c>
      <c r="G81" s="1">
        <v>6.11</v>
      </c>
      <c r="H81" s="1">
        <v>168.0</v>
      </c>
      <c r="I81" s="1">
        <v>27.49</v>
      </c>
      <c r="J81" s="1">
        <v>27.51</v>
      </c>
      <c r="K81" s="1" t="s">
        <v>59</v>
      </c>
      <c r="L81" s="1">
        <v>0.0</v>
      </c>
      <c r="M81" s="1">
        <v>168.0</v>
      </c>
    </row>
    <row r="82">
      <c r="A82" s="1" t="s">
        <v>41</v>
      </c>
      <c r="B82" s="1" t="s">
        <v>42</v>
      </c>
      <c r="C82" s="1">
        <v>280.14</v>
      </c>
      <c r="D82" s="1">
        <v>283.15</v>
      </c>
      <c r="E82" s="1">
        <v>3.01</v>
      </c>
      <c r="F82" s="1">
        <v>0.0</v>
      </c>
      <c r="G82" s="1">
        <v>3.01</v>
      </c>
      <c r="H82" s="1">
        <v>64.0</v>
      </c>
      <c r="I82" s="1">
        <v>21.25</v>
      </c>
      <c r="J82" s="1">
        <v>21.25</v>
      </c>
      <c r="K82" s="1" t="s">
        <v>43</v>
      </c>
      <c r="L82" s="1">
        <v>-64.0</v>
      </c>
      <c r="M82" s="1">
        <v>0.0</v>
      </c>
    </row>
    <row r="83">
      <c r="A83" s="1" t="s">
        <v>41</v>
      </c>
      <c r="B83" s="1" t="s">
        <v>42</v>
      </c>
      <c r="C83" s="1">
        <v>283.18</v>
      </c>
      <c r="D83" s="1">
        <v>286.82</v>
      </c>
      <c r="E83" s="1">
        <v>3.65</v>
      </c>
      <c r="F83" s="1">
        <v>0.0</v>
      </c>
      <c r="G83" s="1">
        <v>3.65</v>
      </c>
      <c r="H83" s="1">
        <v>64.0</v>
      </c>
      <c r="I83" s="1">
        <v>17.55</v>
      </c>
      <c r="J83" s="1">
        <v>17.55</v>
      </c>
      <c r="K83" s="1" t="s">
        <v>43</v>
      </c>
      <c r="L83" s="1">
        <v>-64.0</v>
      </c>
      <c r="M83" s="1">
        <v>0.0</v>
      </c>
    </row>
    <row r="84">
      <c r="A84" s="1" t="s">
        <v>41</v>
      </c>
      <c r="B84" s="1" t="s">
        <v>42</v>
      </c>
      <c r="C84" s="1">
        <v>286.82</v>
      </c>
      <c r="D84" s="1">
        <v>289.95</v>
      </c>
      <c r="E84" s="1">
        <v>3.13</v>
      </c>
      <c r="F84" s="1">
        <v>0.0</v>
      </c>
      <c r="G84" s="1">
        <v>3.13</v>
      </c>
      <c r="H84" s="1">
        <v>64.0</v>
      </c>
      <c r="I84" s="1">
        <v>20.44</v>
      </c>
      <c r="J84" s="1">
        <v>20.44</v>
      </c>
      <c r="K84" s="1" t="s">
        <v>43</v>
      </c>
      <c r="L84" s="1">
        <v>-64.0</v>
      </c>
      <c r="M84" s="1">
        <v>0.0</v>
      </c>
    </row>
    <row r="85">
      <c r="A85" s="1" t="s">
        <v>41</v>
      </c>
      <c r="B85" s="1" t="s">
        <v>42</v>
      </c>
      <c r="C85" s="1">
        <v>290.07</v>
      </c>
      <c r="D85" s="1">
        <v>293.85</v>
      </c>
      <c r="E85" s="1">
        <v>3.79</v>
      </c>
      <c r="F85" s="1">
        <v>0.0</v>
      </c>
      <c r="G85" s="1">
        <v>3.79</v>
      </c>
      <c r="H85" s="1">
        <v>64.0</v>
      </c>
      <c r="I85" s="1">
        <v>16.9</v>
      </c>
      <c r="J85" s="1">
        <v>16.9</v>
      </c>
      <c r="K85" s="1" t="s">
        <v>43</v>
      </c>
      <c r="L85" s="1">
        <v>-64.0</v>
      </c>
      <c r="M85" s="1">
        <v>0.0</v>
      </c>
    </row>
    <row r="86">
      <c r="A86" s="1" t="s">
        <v>41</v>
      </c>
      <c r="B86" s="1" t="s">
        <v>42</v>
      </c>
      <c r="C86" s="1">
        <v>293.9</v>
      </c>
      <c r="D86" s="1">
        <v>297.15</v>
      </c>
      <c r="E86" s="1">
        <v>3.25</v>
      </c>
      <c r="F86" s="1">
        <v>0.0</v>
      </c>
      <c r="G86" s="1">
        <v>3.25</v>
      </c>
      <c r="H86" s="1">
        <v>64.0</v>
      </c>
      <c r="I86" s="1">
        <v>19.7</v>
      </c>
      <c r="J86" s="1">
        <v>19.7</v>
      </c>
      <c r="K86" s="1" t="s">
        <v>43</v>
      </c>
      <c r="L86" s="1">
        <v>-64.0</v>
      </c>
      <c r="M86" s="1">
        <v>0.0</v>
      </c>
    </row>
    <row r="87">
      <c r="A87" s="1" t="s">
        <v>41</v>
      </c>
      <c r="B87" s="1" t="s">
        <v>42</v>
      </c>
      <c r="C87" s="1">
        <v>297.23</v>
      </c>
      <c r="D87" s="1">
        <v>300.35</v>
      </c>
      <c r="E87" s="1">
        <v>3.13</v>
      </c>
      <c r="F87" s="1">
        <v>0.0</v>
      </c>
      <c r="G87" s="1">
        <v>3.13</v>
      </c>
      <c r="H87" s="1">
        <v>64.0</v>
      </c>
      <c r="I87" s="1">
        <v>20.46</v>
      </c>
      <c r="J87" s="1">
        <v>20.46</v>
      </c>
      <c r="K87" s="1" t="s">
        <v>43</v>
      </c>
      <c r="L87" s="1">
        <v>-64.0</v>
      </c>
      <c r="M87" s="1">
        <v>0.0</v>
      </c>
    </row>
    <row r="88">
      <c r="A88" s="1" t="s">
        <v>41</v>
      </c>
      <c r="B88" s="1" t="s">
        <v>42</v>
      </c>
      <c r="C88" s="1">
        <v>300.42</v>
      </c>
      <c r="D88" s="1">
        <v>305.15</v>
      </c>
      <c r="E88" s="1">
        <v>4.73</v>
      </c>
      <c r="F88" s="1">
        <v>0.0</v>
      </c>
      <c r="G88" s="1">
        <v>4.73</v>
      </c>
      <c r="H88" s="1">
        <v>64.0</v>
      </c>
      <c r="I88" s="1">
        <v>13.54</v>
      </c>
      <c r="J88" s="1">
        <v>13.54</v>
      </c>
      <c r="K88" s="1" t="s">
        <v>43</v>
      </c>
      <c r="L88" s="1">
        <v>-64.0</v>
      </c>
      <c r="M88" s="1">
        <v>0.0</v>
      </c>
    </row>
    <row r="89">
      <c r="A89" s="1" t="s">
        <v>41</v>
      </c>
      <c r="B89" s="1" t="s">
        <v>42</v>
      </c>
      <c r="C89" s="1">
        <v>305.34</v>
      </c>
      <c r="D89" s="1">
        <v>307.61</v>
      </c>
      <c r="E89" s="1">
        <v>2.27</v>
      </c>
      <c r="F89" s="1">
        <v>0.0</v>
      </c>
      <c r="G89" s="1">
        <v>2.27</v>
      </c>
      <c r="H89" s="1">
        <v>64.0</v>
      </c>
      <c r="I89" s="1">
        <v>28.16</v>
      </c>
      <c r="J89" s="1">
        <v>28.16</v>
      </c>
      <c r="K89" s="1" t="s">
        <v>43</v>
      </c>
      <c r="L89" s="1">
        <v>-64.0</v>
      </c>
      <c r="M89" s="1">
        <v>0.0</v>
      </c>
    </row>
    <row r="90">
      <c r="A90" s="1" t="s">
        <v>41</v>
      </c>
      <c r="B90" s="1" t="s">
        <v>42</v>
      </c>
      <c r="C90" s="1">
        <v>307.69</v>
      </c>
      <c r="D90" s="1">
        <v>310.42</v>
      </c>
      <c r="E90" s="1">
        <v>2.73</v>
      </c>
      <c r="F90" s="1">
        <v>0.0</v>
      </c>
      <c r="G90" s="1">
        <v>2.73</v>
      </c>
      <c r="H90" s="1">
        <v>64.0</v>
      </c>
      <c r="I90" s="1">
        <v>23.46</v>
      </c>
      <c r="J90" s="1">
        <v>23.46</v>
      </c>
      <c r="K90" s="1" t="s">
        <v>43</v>
      </c>
      <c r="L90" s="1">
        <v>-64.0</v>
      </c>
      <c r="M90" s="1">
        <v>0.0</v>
      </c>
    </row>
    <row r="91">
      <c r="A91" s="1" t="s">
        <v>41</v>
      </c>
      <c r="B91" s="1" t="s">
        <v>42</v>
      </c>
      <c r="C91" s="1">
        <v>310.46</v>
      </c>
      <c r="D91" s="1">
        <v>314.89</v>
      </c>
      <c r="E91" s="1">
        <v>4.43</v>
      </c>
      <c r="F91" s="1">
        <v>0.0</v>
      </c>
      <c r="G91" s="1">
        <v>4.43</v>
      </c>
      <c r="H91" s="1">
        <v>64.0</v>
      </c>
      <c r="I91" s="1">
        <v>14.45</v>
      </c>
      <c r="J91" s="1">
        <v>14.45</v>
      </c>
      <c r="K91" s="1" t="s">
        <v>43</v>
      </c>
      <c r="L91" s="1">
        <v>-64.0</v>
      </c>
      <c r="M91" s="1">
        <v>0.0</v>
      </c>
    </row>
    <row r="92">
      <c r="A92" s="1" t="s">
        <v>41</v>
      </c>
      <c r="B92" s="1" t="s">
        <v>42</v>
      </c>
      <c r="C92" s="1">
        <v>315.0</v>
      </c>
      <c r="D92" s="1">
        <v>318.27</v>
      </c>
      <c r="E92" s="1">
        <v>3.26</v>
      </c>
      <c r="F92" s="1">
        <v>0.0</v>
      </c>
      <c r="G92" s="1">
        <v>3.26</v>
      </c>
      <c r="H92" s="1">
        <v>168.0</v>
      </c>
      <c r="I92" s="1">
        <v>51.48</v>
      </c>
      <c r="J92" s="1">
        <v>51.5</v>
      </c>
      <c r="K92" s="1" t="s">
        <v>44</v>
      </c>
      <c r="L92" s="1">
        <v>84.0</v>
      </c>
      <c r="M92" s="1">
        <v>84.0</v>
      </c>
    </row>
    <row r="93">
      <c r="A93" s="1" t="s">
        <v>41</v>
      </c>
      <c r="B93" s="1" t="s">
        <v>42</v>
      </c>
      <c r="C93" s="1">
        <v>319.13</v>
      </c>
      <c r="D93" s="1">
        <v>321.86</v>
      </c>
      <c r="E93" s="1">
        <v>2.73</v>
      </c>
      <c r="F93" s="1">
        <v>0.0</v>
      </c>
      <c r="G93" s="1">
        <v>2.73</v>
      </c>
      <c r="H93" s="1">
        <v>168.0</v>
      </c>
      <c r="I93" s="1">
        <v>61.54</v>
      </c>
      <c r="J93" s="1">
        <v>61.57</v>
      </c>
      <c r="K93" s="1" t="s">
        <v>44</v>
      </c>
      <c r="L93" s="1">
        <v>84.0</v>
      </c>
      <c r="M93" s="1">
        <v>84.0</v>
      </c>
    </row>
    <row r="94">
      <c r="A94" s="1" t="s">
        <v>41</v>
      </c>
      <c r="B94" s="1" t="s">
        <v>42</v>
      </c>
      <c r="C94" s="1">
        <v>322.14</v>
      </c>
      <c r="D94" s="1">
        <v>325.46</v>
      </c>
      <c r="E94" s="1">
        <v>3.32</v>
      </c>
      <c r="F94" s="1">
        <v>0.0</v>
      </c>
      <c r="G94" s="1">
        <v>3.32</v>
      </c>
      <c r="H94" s="1">
        <v>168.0</v>
      </c>
      <c r="I94" s="1">
        <v>50.56</v>
      </c>
      <c r="J94" s="1">
        <v>50.58</v>
      </c>
      <c r="K94" s="1" t="s">
        <v>44</v>
      </c>
      <c r="L94" s="1">
        <v>84.0</v>
      </c>
      <c r="M94" s="1">
        <v>84.0</v>
      </c>
    </row>
    <row r="95">
      <c r="A95" s="1" t="s">
        <v>41</v>
      </c>
      <c r="B95" s="1" t="s">
        <v>42</v>
      </c>
      <c r="C95" s="1">
        <v>325.56</v>
      </c>
      <c r="D95" s="1">
        <v>327.83</v>
      </c>
      <c r="E95" s="1">
        <v>2.27</v>
      </c>
      <c r="F95" s="1">
        <v>0.0</v>
      </c>
      <c r="G95" s="1">
        <v>2.27</v>
      </c>
      <c r="H95" s="1">
        <v>168.0</v>
      </c>
      <c r="I95" s="1">
        <v>73.95</v>
      </c>
      <c r="J95" s="1">
        <v>74.0</v>
      </c>
      <c r="K95" s="1" t="s">
        <v>44</v>
      </c>
      <c r="L95" s="1">
        <v>84.0</v>
      </c>
      <c r="M95" s="1">
        <v>84.0</v>
      </c>
    </row>
    <row r="96">
      <c r="A96" s="1" t="s">
        <v>41</v>
      </c>
      <c r="B96" s="1" t="s">
        <v>42</v>
      </c>
      <c r="C96" s="1">
        <v>327.98</v>
      </c>
      <c r="D96" s="1">
        <v>331.06</v>
      </c>
      <c r="E96" s="1">
        <v>3.09</v>
      </c>
      <c r="F96" s="1">
        <v>0.0</v>
      </c>
      <c r="G96" s="1">
        <v>3.09</v>
      </c>
      <c r="H96" s="1">
        <v>168.0</v>
      </c>
      <c r="I96" s="1">
        <v>54.38</v>
      </c>
      <c r="J96" s="1">
        <v>54.41</v>
      </c>
      <c r="K96" s="1" t="s">
        <v>44</v>
      </c>
      <c r="L96" s="1">
        <v>84.0</v>
      </c>
      <c r="M96" s="1">
        <v>84.0</v>
      </c>
    </row>
    <row r="97">
      <c r="A97" s="1" t="s">
        <v>41</v>
      </c>
      <c r="B97" s="1" t="s">
        <v>42</v>
      </c>
      <c r="C97" s="1">
        <v>331.31</v>
      </c>
      <c r="D97" s="1">
        <v>334.53</v>
      </c>
      <c r="E97" s="1">
        <v>3.23</v>
      </c>
      <c r="F97" s="1">
        <v>0.0</v>
      </c>
      <c r="G97" s="1">
        <v>3.23</v>
      </c>
      <c r="H97" s="1">
        <v>168.0</v>
      </c>
      <c r="I97" s="1">
        <v>52.04</v>
      </c>
      <c r="J97" s="1">
        <v>52.07</v>
      </c>
      <c r="K97" s="1" t="s">
        <v>44</v>
      </c>
      <c r="L97" s="1">
        <v>84.0</v>
      </c>
      <c r="M97" s="1">
        <v>84.0</v>
      </c>
    </row>
    <row r="98">
      <c r="A98" s="1" t="s">
        <v>41</v>
      </c>
      <c r="B98" s="1" t="s">
        <v>42</v>
      </c>
      <c r="C98" s="1">
        <v>334.84</v>
      </c>
      <c r="D98" s="1">
        <v>337.06</v>
      </c>
      <c r="E98" s="1">
        <v>2.22</v>
      </c>
      <c r="F98" s="1">
        <v>0.0</v>
      </c>
      <c r="G98" s="1">
        <v>2.22</v>
      </c>
      <c r="H98" s="1">
        <v>168.0</v>
      </c>
      <c r="I98" s="1">
        <v>75.59</v>
      </c>
      <c r="J98" s="1">
        <v>75.63</v>
      </c>
      <c r="K98" s="1" t="s">
        <v>44</v>
      </c>
      <c r="L98" s="1">
        <v>84.0</v>
      </c>
      <c r="M98" s="1">
        <v>84.0</v>
      </c>
    </row>
    <row r="99">
      <c r="A99" s="1" t="s">
        <v>41</v>
      </c>
      <c r="B99" s="1" t="s">
        <v>42</v>
      </c>
      <c r="C99" s="1">
        <v>337.21</v>
      </c>
      <c r="D99" s="1">
        <v>341.31</v>
      </c>
      <c r="E99" s="1">
        <v>4.1</v>
      </c>
      <c r="F99" s="1">
        <v>0.0</v>
      </c>
      <c r="G99" s="1">
        <v>4.09</v>
      </c>
      <c r="H99" s="1">
        <v>168.0</v>
      </c>
      <c r="I99" s="1">
        <v>41.01</v>
      </c>
      <c r="J99" s="1">
        <v>41.03</v>
      </c>
      <c r="K99" s="1" t="s">
        <v>57</v>
      </c>
      <c r="L99" s="1">
        <v>52.0</v>
      </c>
      <c r="M99" s="1">
        <v>116.0</v>
      </c>
    </row>
    <row r="100">
      <c r="A100" s="1" t="s">
        <v>41</v>
      </c>
      <c r="B100" s="1" t="s">
        <v>42</v>
      </c>
      <c r="C100" s="1">
        <v>341.56</v>
      </c>
      <c r="D100" s="1">
        <v>347.03</v>
      </c>
      <c r="E100" s="1">
        <v>5.47</v>
      </c>
      <c r="F100" s="1">
        <v>0.0</v>
      </c>
      <c r="G100" s="1">
        <v>5.47</v>
      </c>
      <c r="H100" s="1">
        <v>168.0</v>
      </c>
      <c r="I100" s="1">
        <v>30.7</v>
      </c>
      <c r="J100" s="1">
        <v>30.71</v>
      </c>
      <c r="K100" s="1" t="s">
        <v>59</v>
      </c>
      <c r="L100" s="1">
        <v>0.0</v>
      </c>
      <c r="M100" s="1">
        <v>168.0</v>
      </c>
    </row>
    <row r="101">
      <c r="A101" s="1" t="s">
        <v>41</v>
      </c>
      <c r="B101" s="1" t="s">
        <v>42</v>
      </c>
      <c r="C101" s="1">
        <v>347.2</v>
      </c>
      <c r="D101" s="1">
        <v>353.05</v>
      </c>
      <c r="E101" s="1">
        <v>5.84</v>
      </c>
      <c r="F101" s="1">
        <v>0.0</v>
      </c>
      <c r="G101" s="1">
        <v>5.84</v>
      </c>
      <c r="H101" s="1">
        <v>168.0</v>
      </c>
      <c r="I101" s="1">
        <v>28.74</v>
      </c>
      <c r="J101" s="1">
        <v>28.76</v>
      </c>
      <c r="K101" s="1" t="s">
        <v>59</v>
      </c>
      <c r="L101" s="1">
        <v>0.0</v>
      </c>
      <c r="M101" s="1">
        <v>168.0</v>
      </c>
    </row>
    <row r="102">
      <c r="A102" s="1" t="s">
        <v>41</v>
      </c>
      <c r="B102" s="1" t="s">
        <v>42</v>
      </c>
      <c r="C102" s="1">
        <v>353.16</v>
      </c>
      <c r="D102" s="1">
        <v>354.15</v>
      </c>
      <c r="E102" s="1">
        <v>0.99</v>
      </c>
      <c r="F102" s="1">
        <v>0.0</v>
      </c>
      <c r="G102" s="1">
        <v>0.99</v>
      </c>
      <c r="H102" s="1">
        <v>64.0</v>
      </c>
      <c r="I102" s="1">
        <v>64.83</v>
      </c>
      <c r="J102" s="1">
        <v>64.83</v>
      </c>
      <c r="K102" s="1" t="s">
        <v>43</v>
      </c>
      <c r="L102" s="1">
        <v>-64.0</v>
      </c>
      <c r="M102" s="1">
        <v>0.0</v>
      </c>
    </row>
    <row r="103">
      <c r="A103" s="1" t="s">
        <v>41</v>
      </c>
      <c r="B103" s="1" t="s">
        <v>42</v>
      </c>
      <c r="C103" s="1">
        <v>354.56</v>
      </c>
      <c r="D103" s="1">
        <v>357.42</v>
      </c>
      <c r="E103" s="1">
        <v>2.86</v>
      </c>
      <c r="F103" s="1">
        <v>0.0</v>
      </c>
      <c r="G103" s="1">
        <v>2.86</v>
      </c>
      <c r="H103" s="1">
        <v>64.0</v>
      </c>
      <c r="I103" s="1">
        <v>22.35</v>
      </c>
      <c r="J103" s="1">
        <v>22.35</v>
      </c>
      <c r="K103" s="1" t="s">
        <v>43</v>
      </c>
      <c r="L103" s="1">
        <v>-64.0</v>
      </c>
      <c r="M103" s="1">
        <v>0.0</v>
      </c>
    </row>
    <row r="104">
      <c r="A104" s="1" t="s">
        <v>41</v>
      </c>
      <c r="B104" s="1" t="s">
        <v>42</v>
      </c>
      <c r="C104" s="1">
        <v>357.66</v>
      </c>
      <c r="D104" s="1">
        <v>361.31</v>
      </c>
      <c r="E104" s="1">
        <v>3.65</v>
      </c>
      <c r="F104" s="1">
        <v>0.0</v>
      </c>
      <c r="G104" s="1">
        <v>3.65</v>
      </c>
      <c r="H104" s="1">
        <v>64.0</v>
      </c>
      <c r="I104" s="1">
        <v>17.55</v>
      </c>
      <c r="J104" s="1">
        <v>17.55</v>
      </c>
      <c r="K104" s="1" t="s">
        <v>43</v>
      </c>
      <c r="L104" s="1">
        <v>-64.0</v>
      </c>
      <c r="M104" s="1">
        <v>0.0</v>
      </c>
    </row>
    <row r="130">
      <c r="A130" s="77" t="s">
        <v>53</v>
      </c>
      <c r="B130" s="3">
        <f>SUMIF(K2:K103, "epr",H2:H103)</f>
        <v>3328</v>
      </c>
    </row>
    <row r="131">
      <c r="A131" s="77" t="s">
        <v>54</v>
      </c>
      <c r="B131" s="3">
        <f>SUM(H2:H103)-B130</f>
        <v>8400</v>
      </c>
    </row>
    <row r="132">
      <c r="A132" s="77" t="s">
        <v>55</v>
      </c>
      <c r="B132" s="3">
        <f>SUM(M2:M103)</f>
        <v>5200</v>
      </c>
    </row>
    <row r="133">
      <c r="A133" s="77" t="s">
        <v>56</v>
      </c>
      <c r="B133" s="3">
        <f>B131/B132</f>
        <v>1.615384615</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1.5</v>
      </c>
      <c r="D2" s="1">
        <v>5.24</v>
      </c>
      <c r="E2" s="1">
        <v>3.74</v>
      </c>
      <c r="F2" s="1">
        <v>0.0</v>
      </c>
      <c r="G2" s="1">
        <v>3.74</v>
      </c>
      <c r="H2" s="1">
        <v>72.0</v>
      </c>
      <c r="I2" s="1">
        <v>19.24</v>
      </c>
      <c r="J2" s="1">
        <v>19.24</v>
      </c>
      <c r="K2" s="1" t="s">
        <v>43</v>
      </c>
      <c r="L2" s="1">
        <v>-72.0</v>
      </c>
      <c r="M2" s="1">
        <v>0.0</v>
      </c>
    </row>
    <row r="3">
      <c r="A3" s="1" t="s">
        <v>41</v>
      </c>
      <c r="B3" s="1" t="s">
        <v>42</v>
      </c>
      <c r="C3" s="1">
        <v>5.36</v>
      </c>
      <c r="D3" s="1">
        <v>9.75</v>
      </c>
      <c r="E3" s="1">
        <v>4.39</v>
      </c>
      <c r="F3" s="1">
        <v>0.0</v>
      </c>
      <c r="G3" s="1">
        <v>4.39</v>
      </c>
      <c r="H3" s="1">
        <v>72.0</v>
      </c>
      <c r="I3" s="1">
        <v>16.42</v>
      </c>
      <c r="J3" s="1">
        <v>16.42</v>
      </c>
      <c r="K3" s="1" t="s">
        <v>43</v>
      </c>
      <c r="L3" s="1">
        <v>-72.0</v>
      </c>
      <c r="M3" s="1">
        <v>0.0</v>
      </c>
    </row>
    <row r="4">
      <c r="A4" s="1" t="s">
        <v>41</v>
      </c>
      <c r="B4" s="1" t="s">
        <v>42</v>
      </c>
      <c r="C4" s="1">
        <v>9.8</v>
      </c>
      <c r="D4" s="1">
        <v>13.08</v>
      </c>
      <c r="E4" s="1">
        <v>3.29</v>
      </c>
      <c r="F4" s="1">
        <v>0.0</v>
      </c>
      <c r="G4" s="1">
        <v>3.29</v>
      </c>
      <c r="H4" s="1">
        <v>72.0</v>
      </c>
      <c r="I4" s="1">
        <v>21.92</v>
      </c>
      <c r="J4" s="1">
        <v>21.92</v>
      </c>
      <c r="K4" s="1" t="s">
        <v>43</v>
      </c>
      <c r="L4" s="1">
        <v>-72.0</v>
      </c>
      <c r="M4" s="1">
        <v>0.0</v>
      </c>
    </row>
    <row r="5">
      <c r="A5" s="1" t="s">
        <v>41</v>
      </c>
      <c r="B5" s="1" t="s">
        <v>42</v>
      </c>
      <c r="C5" s="1">
        <v>13.11</v>
      </c>
      <c r="D5" s="1">
        <v>15.82</v>
      </c>
      <c r="E5" s="1">
        <v>2.71</v>
      </c>
      <c r="F5" s="1">
        <v>0.0</v>
      </c>
      <c r="G5" s="1">
        <v>2.71</v>
      </c>
      <c r="H5" s="1">
        <v>72.0</v>
      </c>
      <c r="I5" s="1">
        <v>26.57</v>
      </c>
      <c r="J5" s="1">
        <v>26.57</v>
      </c>
      <c r="K5" s="1" t="s">
        <v>43</v>
      </c>
      <c r="L5" s="1">
        <v>-72.0</v>
      </c>
      <c r="M5" s="1">
        <v>0.0</v>
      </c>
    </row>
    <row r="6">
      <c r="A6" s="1" t="s">
        <v>41</v>
      </c>
      <c r="B6" s="1" t="s">
        <v>42</v>
      </c>
      <c r="C6" s="1">
        <v>15.85</v>
      </c>
      <c r="D6" s="1">
        <v>18.0</v>
      </c>
      <c r="E6" s="1">
        <v>2.16</v>
      </c>
      <c r="F6" s="1">
        <v>0.0</v>
      </c>
      <c r="G6" s="1">
        <v>2.16</v>
      </c>
      <c r="H6" s="1">
        <v>72.0</v>
      </c>
      <c r="I6" s="1">
        <v>33.38</v>
      </c>
      <c r="J6" s="1">
        <v>33.38</v>
      </c>
      <c r="K6" s="1" t="s">
        <v>43</v>
      </c>
      <c r="L6" s="1">
        <v>-72.0</v>
      </c>
      <c r="M6" s="1">
        <v>0.0</v>
      </c>
    </row>
    <row r="7">
      <c r="A7" s="1" t="s">
        <v>41</v>
      </c>
      <c r="B7" s="1" t="s">
        <v>42</v>
      </c>
      <c r="C7" s="1">
        <v>18.01</v>
      </c>
      <c r="D7" s="1">
        <v>20.99</v>
      </c>
      <c r="E7" s="1">
        <v>2.97</v>
      </c>
      <c r="F7" s="1">
        <v>0.0</v>
      </c>
      <c r="G7" s="1">
        <v>2.97</v>
      </c>
      <c r="H7" s="1">
        <v>72.0</v>
      </c>
      <c r="I7" s="1">
        <v>24.22</v>
      </c>
      <c r="J7" s="1">
        <v>24.22</v>
      </c>
      <c r="K7" s="1" t="s">
        <v>43</v>
      </c>
      <c r="L7" s="1">
        <v>-72.0</v>
      </c>
      <c r="M7" s="1">
        <v>0.0</v>
      </c>
    </row>
    <row r="8">
      <c r="A8" s="1" t="s">
        <v>41</v>
      </c>
      <c r="B8" s="1" t="s">
        <v>42</v>
      </c>
      <c r="C8" s="1">
        <v>21.01</v>
      </c>
      <c r="D8" s="1">
        <v>24.97</v>
      </c>
      <c r="E8" s="1">
        <v>3.96</v>
      </c>
      <c r="F8" s="1">
        <v>0.0</v>
      </c>
      <c r="G8" s="1">
        <v>3.96</v>
      </c>
      <c r="H8" s="1">
        <v>72.0</v>
      </c>
      <c r="I8" s="1">
        <v>18.17</v>
      </c>
      <c r="J8" s="1">
        <v>18.17</v>
      </c>
      <c r="K8" s="1" t="s">
        <v>43</v>
      </c>
      <c r="L8" s="1">
        <v>-72.0</v>
      </c>
      <c r="M8" s="1">
        <v>0.0</v>
      </c>
    </row>
    <row r="9">
      <c r="A9" s="1" t="s">
        <v>41</v>
      </c>
      <c r="B9" s="1" t="s">
        <v>42</v>
      </c>
      <c r="C9" s="1">
        <v>25.09</v>
      </c>
      <c r="D9" s="1">
        <v>28.23</v>
      </c>
      <c r="E9" s="1">
        <v>3.14</v>
      </c>
      <c r="F9" s="1">
        <v>0.0</v>
      </c>
      <c r="G9" s="1">
        <v>3.14</v>
      </c>
      <c r="H9" s="1">
        <v>72.0</v>
      </c>
      <c r="I9" s="1">
        <v>22.94</v>
      </c>
      <c r="J9" s="1">
        <v>22.94</v>
      </c>
      <c r="K9" s="1" t="s">
        <v>43</v>
      </c>
      <c r="L9" s="1">
        <v>-72.0</v>
      </c>
      <c r="M9" s="1">
        <v>0.0</v>
      </c>
    </row>
    <row r="10">
      <c r="A10" s="1" t="s">
        <v>41</v>
      </c>
      <c r="B10" s="1" t="s">
        <v>42</v>
      </c>
      <c r="C10" s="1">
        <v>28.29</v>
      </c>
      <c r="D10" s="1">
        <v>30.95</v>
      </c>
      <c r="E10" s="1">
        <v>2.67</v>
      </c>
      <c r="F10" s="1">
        <v>0.0</v>
      </c>
      <c r="G10" s="1">
        <v>2.67</v>
      </c>
      <c r="H10" s="1">
        <v>72.0</v>
      </c>
      <c r="I10" s="1">
        <v>27.01</v>
      </c>
      <c r="J10" s="1">
        <v>27.01</v>
      </c>
      <c r="K10" s="1" t="s">
        <v>43</v>
      </c>
      <c r="L10" s="1">
        <v>-72.0</v>
      </c>
      <c r="M10" s="1">
        <v>0.0</v>
      </c>
    </row>
    <row r="11">
      <c r="A11" s="1" t="s">
        <v>41</v>
      </c>
      <c r="B11" s="1" t="s">
        <v>42</v>
      </c>
      <c r="C11" s="1">
        <v>31.0</v>
      </c>
      <c r="D11" s="1">
        <v>34.82</v>
      </c>
      <c r="E11" s="1">
        <v>3.81</v>
      </c>
      <c r="F11" s="1">
        <v>0.0</v>
      </c>
      <c r="G11" s="1">
        <v>3.81</v>
      </c>
      <c r="H11" s="1">
        <v>72.0</v>
      </c>
      <c r="I11" s="1">
        <v>18.88</v>
      </c>
      <c r="J11" s="1">
        <v>18.88</v>
      </c>
      <c r="K11" s="1" t="s">
        <v>43</v>
      </c>
      <c r="L11" s="1">
        <v>-72.0</v>
      </c>
      <c r="M11" s="1">
        <v>0.0</v>
      </c>
    </row>
    <row r="12">
      <c r="A12" s="1" t="s">
        <v>41</v>
      </c>
      <c r="B12" s="1" t="s">
        <v>42</v>
      </c>
      <c r="C12" s="1">
        <v>34.83</v>
      </c>
      <c r="D12" s="1">
        <v>36.96</v>
      </c>
      <c r="E12" s="1">
        <v>2.12</v>
      </c>
      <c r="F12" s="1">
        <v>0.0</v>
      </c>
      <c r="G12" s="1">
        <v>2.12</v>
      </c>
      <c r="H12" s="1">
        <v>168.0</v>
      </c>
      <c r="I12" s="1">
        <v>79.11</v>
      </c>
      <c r="J12" s="1">
        <v>79.16</v>
      </c>
      <c r="K12" s="1" t="s">
        <v>44</v>
      </c>
      <c r="L12" s="1">
        <v>84.0</v>
      </c>
      <c r="M12" s="1">
        <v>84.0</v>
      </c>
    </row>
    <row r="13">
      <c r="A13" s="1" t="s">
        <v>41</v>
      </c>
      <c r="B13" s="1" t="s">
        <v>42</v>
      </c>
      <c r="C13" s="1">
        <v>38.03</v>
      </c>
      <c r="D13" s="1">
        <v>41.8</v>
      </c>
      <c r="E13" s="1">
        <v>3.77</v>
      </c>
      <c r="F13" s="1">
        <v>0.0</v>
      </c>
      <c r="G13" s="1">
        <v>3.77</v>
      </c>
      <c r="H13" s="1">
        <v>168.0</v>
      </c>
      <c r="I13" s="1">
        <v>44.58</v>
      </c>
      <c r="J13" s="1">
        <v>44.6</v>
      </c>
      <c r="K13" s="1" t="s">
        <v>44</v>
      </c>
      <c r="L13" s="1">
        <v>84.0</v>
      </c>
      <c r="M13" s="1">
        <v>84.0</v>
      </c>
    </row>
    <row r="14">
      <c r="A14" s="1" t="s">
        <v>41</v>
      </c>
      <c r="B14" s="1" t="s">
        <v>42</v>
      </c>
      <c r="C14" s="1">
        <v>42.02</v>
      </c>
      <c r="D14" s="1">
        <v>45.74</v>
      </c>
      <c r="E14" s="1">
        <v>3.71</v>
      </c>
      <c r="F14" s="1">
        <v>0.0</v>
      </c>
      <c r="G14" s="1">
        <v>3.71</v>
      </c>
      <c r="H14" s="1">
        <v>168.0</v>
      </c>
      <c r="I14" s="1">
        <v>45.23</v>
      </c>
      <c r="J14" s="1">
        <v>45.25</v>
      </c>
      <c r="K14" s="1" t="s">
        <v>44</v>
      </c>
      <c r="L14" s="1">
        <v>84.0</v>
      </c>
      <c r="M14" s="1">
        <v>84.0</v>
      </c>
    </row>
    <row r="15">
      <c r="A15" s="1" t="s">
        <v>41</v>
      </c>
      <c r="B15" s="1" t="s">
        <v>42</v>
      </c>
      <c r="C15" s="1">
        <v>46.02</v>
      </c>
      <c r="D15" s="1">
        <v>48.52</v>
      </c>
      <c r="E15" s="1">
        <v>2.49</v>
      </c>
      <c r="F15" s="1">
        <v>0.0</v>
      </c>
      <c r="G15" s="1">
        <v>2.49</v>
      </c>
      <c r="H15" s="1">
        <v>168.0</v>
      </c>
      <c r="I15" s="1">
        <v>67.43</v>
      </c>
      <c r="J15" s="1">
        <v>67.47</v>
      </c>
      <c r="K15" s="1" t="s">
        <v>44</v>
      </c>
      <c r="L15" s="1">
        <v>84.0</v>
      </c>
      <c r="M15" s="1">
        <v>84.0</v>
      </c>
    </row>
    <row r="16">
      <c r="A16" s="1" t="s">
        <v>41</v>
      </c>
      <c r="B16" s="1" t="s">
        <v>42</v>
      </c>
      <c r="C16" s="1">
        <v>48.7</v>
      </c>
      <c r="D16" s="1">
        <v>52.28</v>
      </c>
      <c r="E16" s="1">
        <v>3.58</v>
      </c>
      <c r="F16" s="1">
        <v>0.0</v>
      </c>
      <c r="G16" s="1">
        <v>3.58</v>
      </c>
      <c r="H16" s="1">
        <v>168.0</v>
      </c>
      <c r="I16" s="1">
        <v>46.87</v>
      </c>
      <c r="J16" s="1">
        <v>46.89</v>
      </c>
      <c r="K16" s="1" t="s">
        <v>44</v>
      </c>
      <c r="L16" s="1">
        <v>84.0</v>
      </c>
      <c r="M16" s="1">
        <v>84.0</v>
      </c>
    </row>
    <row r="17">
      <c r="A17" s="1" t="s">
        <v>41</v>
      </c>
      <c r="B17" s="1" t="s">
        <v>42</v>
      </c>
      <c r="C17" s="1">
        <v>52.55</v>
      </c>
      <c r="D17" s="1">
        <v>55.84</v>
      </c>
      <c r="E17" s="1">
        <v>3.29</v>
      </c>
      <c r="F17" s="1">
        <v>0.0</v>
      </c>
      <c r="G17" s="1">
        <v>3.29</v>
      </c>
      <c r="H17" s="1">
        <v>168.0</v>
      </c>
      <c r="I17" s="1">
        <v>51.02</v>
      </c>
      <c r="J17" s="1">
        <v>51.05</v>
      </c>
      <c r="K17" s="1" t="s">
        <v>44</v>
      </c>
      <c r="L17" s="1">
        <v>84.0</v>
      </c>
      <c r="M17" s="1">
        <v>84.0</v>
      </c>
    </row>
    <row r="18">
      <c r="A18" s="1" t="s">
        <v>41</v>
      </c>
      <c r="B18" s="1" t="s">
        <v>42</v>
      </c>
      <c r="C18" s="1">
        <v>56.06</v>
      </c>
      <c r="D18" s="1">
        <v>58.91</v>
      </c>
      <c r="E18" s="1">
        <v>2.85</v>
      </c>
      <c r="F18" s="1">
        <v>0.0</v>
      </c>
      <c r="G18" s="1">
        <v>2.85</v>
      </c>
      <c r="H18" s="1">
        <v>168.0</v>
      </c>
      <c r="I18" s="1">
        <v>59.01</v>
      </c>
      <c r="J18" s="1">
        <v>59.04</v>
      </c>
      <c r="K18" s="1" t="s">
        <v>44</v>
      </c>
      <c r="L18" s="1">
        <v>84.0</v>
      </c>
      <c r="M18" s="1">
        <v>84.0</v>
      </c>
    </row>
    <row r="19">
      <c r="A19" s="1" t="s">
        <v>41</v>
      </c>
      <c r="B19" s="1" t="s">
        <v>42</v>
      </c>
      <c r="C19" s="1">
        <v>59.05</v>
      </c>
      <c r="D19" s="1">
        <v>62.25</v>
      </c>
      <c r="E19" s="1">
        <v>3.2</v>
      </c>
      <c r="F19" s="1">
        <v>0.0</v>
      </c>
      <c r="G19" s="1">
        <v>3.2</v>
      </c>
      <c r="H19" s="1">
        <v>168.0</v>
      </c>
      <c r="I19" s="1">
        <v>52.51</v>
      </c>
      <c r="J19" s="1">
        <v>52.54</v>
      </c>
      <c r="K19" s="1" t="s">
        <v>44</v>
      </c>
      <c r="L19" s="1">
        <v>84.0</v>
      </c>
      <c r="M19" s="1">
        <v>84.0</v>
      </c>
    </row>
    <row r="20">
      <c r="A20" s="1" t="s">
        <v>41</v>
      </c>
      <c r="B20" s="1" t="s">
        <v>42</v>
      </c>
      <c r="C20" s="1">
        <v>62.45</v>
      </c>
      <c r="D20" s="1">
        <v>65.93</v>
      </c>
      <c r="E20" s="1">
        <v>3.49</v>
      </c>
      <c r="F20" s="1">
        <v>0.0</v>
      </c>
      <c r="G20" s="1">
        <v>3.49</v>
      </c>
      <c r="H20" s="1">
        <v>168.0</v>
      </c>
      <c r="I20" s="1">
        <v>48.17</v>
      </c>
      <c r="J20" s="1">
        <v>48.19</v>
      </c>
      <c r="K20" s="1" t="s">
        <v>57</v>
      </c>
      <c r="L20" s="1">
        <v>48.0</v>
      </c>
      <c r="M20" s="1">
        <v>120.0</v>
      </c>
    </row>
    <row r="21">
      <c r="A21" s="1" t="s">
        <v>41</v>
      </c>
      <c r="B21" s="1" t="s">
        <v>42</v>
      </c>
      <c r="C21" s="1">
        <v>66.38</v>
      </c>
      <c r="D21" s="1">
        <v>72.42</v>
      </c>
      <c r="E21" s="1">
        <v>6.03</v>
      </c>
      <c r="F21" s="1">
        <v>0.0</v>
      </c>
      <c r="G21" s="1">
        <v>6.03</v>
      </c>
      <c r="H21" s="1">
        <v>168.0</v>
      </c>
      <c r="I21" s="1">
        <v>27.84</v>
      </c>
      <c r="J21" s="1">
        <v>27.85</v>
      </c>
      <c r="K21" s="1" t="s">
        <v>59</v>
      </c>
      <c r="L21" s="1">
        <v>0.0</v>
      </c>
      <c r="M21" s="1">
        <v>168.0</v>
      </c>
    </row>
    <row r="22">
      <c r="A22" s="1" t="s">
        <v>41</v>
      </c>
      <c r="B22" s="1" t="s">
        <v>42</v>
      </c>
      <c r="C22" s="1">
        <v>72.66</v>
      </c>
      <c r="D22" s="1">
        <v>75.35</v>
      </c>
      <c r="E22" s="1">
        <v>2.69</v>
      </c>
      <c r="F22" s="1">
        <v>0.0</v>
      </c>
      <c r="G22" s="1">
        <v>2.69</v>
      </c>
      <c r="H22" s="1">
        <v>72.0</v>
      </c>
      <c r="I22" s="1">
        <v>26.77</v>
      </c>
      <c r="J22" s="1">
        <v>26.77</v>
      </c>
      <c r="K22" s="1" t="s">
        <v>43</v>
      </c>
      <c r="L22" s="1">
        <v>-72.0</v>
      </c>
      <c r="M22" s="1">
        <v>0.0</v>
      </c>
    </row>
    <row r="23">
      <c r="A23" s="1" t="s">
        <v>41</v>
      </c>
      <c r="B23" s="1" t="s">
        <v>42</v>
      </c>
      <c r="C23" s="1">
        <v>75.53</v>
      </c>
      <c r="D23" s="1">
        <v>80.7</v>
      </c>
      <c r="E23" s="1">
        <v>5.17</v>
      </c>
      <c r="F23" s="1">
        <v>0.0</v>
      </c>
      <c r="G23" s="1">
        <v>5.17</v>
      </c>
      <c r="H23" s="1">
        <v>72.0</v>
      </c>
      <c r="I23" s="1">
        <v>13.93</v>
      </c>
      <c r="J23" s="1">
        <v>13.93</v>
      </c>
      <c r="K23" s="1" t="s">
        <v>43</v>
      </c>
      <c r="L23" s="1">
        <v>-72.0</v>
      </c>
      <c r="M23" s="1">
        <v>0.0</v>
      </c>
    </row>
    <row r="24">
      <c r="A24" s="1" t="s">
        <v>41</v>
      </c>
      <c r="B24" s="1" t="s">
        <v>42</v>
      </c>
      <c r="C24" s="1">
        <v>80.71</v>
      </c>
      <c r="D24" s="1">
        <v>84.07</v>
      </c>
      <c r="E24" s="1">
        <v>3.36</v>
      </c>
      <c r="F24" s="1">
        <v>0.0</v>
      </c>
      <c r="G24" s="1">
        <v>3.36</v>
      </c>
      <c r="H24" s="1">
        <v>72.0</v>
      </c>
      <c r="I24" s="1">
        <v>21.45</v>
      </c>
      <c r="J24" s="1">
        <v>21.45</v>
      </c>
      <c r="K24" s="1" t="s">
        <v>43</v>
      </c>
      <c r="L24" s="1">
        <v>-72.0</v>
      </c>
      <c r="M24" s="1">
        <v>0.0</v>
      </c>
    </row>
    <row r="25">
      <c r="A25" s="1" t="s">
        <v>41</v>
      </c>
      <c r="B25" s="1" t="s">
        <v>42</v>
      </c>
      <c r="C25" s="1">
        <v>84.22</v>
      </c>
      <c r="D25" s="1">
        <v>87.73</v>
      </c>
      <c r="E25" s="1">
        <v>3.51</v>
      </c>
      <c r="F25" s="1">
        <v>0.0</v>
      </c>
      <c r="G25" s="1">
        <v>3.51</v>
      </c>
      <c r="H25" s="1">
        <v>72.0</v>
      </c>
      <c r="I25" s="1">
        <v>20.53</v>
      </c>
      <c r="J25" s="1">
        <v>20.53</v>
      </c>
      <c r="K25" s="1" t="s">
        <v>43</v>
      </c>
      <c r="L25" s="1">
        <v>-72.0</v>
      </c>
      <c r="M25" s="1">
        <v>0.0</v>
      </c>
    </row>
    <row r="26">
      <c r="A26" s="1" t="s">
        <v>41</v>
      </c>
      <c r="B26" s="1" t="s">
        <v>42</v>
      </c>
      <c r="C26" s="1">
        <v>87.87</v>
      </c>
      <c r="D26" s="1">
        <v>92.18</v>
      </c>
      <c r="E26" s="1">
        <v>4.31</v>
      </c>
      <c r="F26" s="1">
        <v>0.0</v>
      </c>
      <c r="G26" s="1">
        <v>4.31</v>
      </c>
      <c r="H26" s="1">
        <v>72.0</v>
      </c>
      <c r="I26" s="1">
        <v>16.7</v>
      </c>
      <c r="J26" s="1">
        <v>16.7</v>
      </c>
      <c r="K26" s="1" t="s">
        <v>43</v>
      </c>
      <c r="L26" s="1">
        <v>-72.0</v>
      </c>
      <c r="M26" s="1">
        <v>0.0</v>
      </c>
    </row>
    <row r="27">
      <c r="A27" s="1" t="s">
        <v>41</v>
      </c>
      <c r="B27" s="1" t="s">
        <v>42</v>
      </c>
      <c r="C27" s="1">
        <v>92.26</v>
      </c>
      <c r="D27" s="1">
        <v>95.86</v>
      </c>
      <c r="E27" s="1">
        <v>3.6</v>
      </c>
      <c r="F27" s="1">
        <v>0.0</v>
      </c>
      <c r="G27" s="1">
        <v>3.6</v>
      </c>
      <c r="H27" s="1">
        <v>72.0</v>
      </c>
      <c r="I27" s="1">
        <v>20.02</v>
      </c>
      <c r="J27" s="1">
        <v>20.02</v>
      </c>
      <c r="K27" s="1" t="s">
        <v>43</v>
      </c>
      <c r="L27" s="1">
        <v>-72.0</v>
      </c>
      <c r="M27" s="1">
        <v>0.0</v>
      </c>
    </row>
    <row r="28">
      <c r="A28" s="1" t="s">
        <v>41</v>
      </c>
      <c r="B28" s="1" t="s">
        <v>42</v>
      </c>
      <c r="C28" s="1">
        <v>95.9</v>
      </c>
      <c r="D28" s="1">
        <v>98.55</v>
      </c>
      <c r="E28" s="1">
        <v>2.65</v>
      </c>
      <c r="F28" s="1">
        <v>0.0</v>
      </c>
      <c r="G28" s="1">
        <v>2.65</v>
      </c>
      <c r="H28" s="1">
        <v>72.0</v>
      </c>
      <c r="I28" s="1">
        <v>27.17</v>
      </c>
      <c r="J28" s="1">
        <v>27.17</v>
      </c>
      <c r="K28" s="1" t="s">
        <v>43</v>
      </c>
      <c r="L28" s="1">
        <v>-72.0</v>
      </c>
      <c r="M28" s="1">
        <v>0.0</v>
      </c>
    </row>
    <row r="29">
      <c r="A29" s="1" t="s">
        <v>41</v>
      </c>
      <c r="B29" s="1" t="s">
        <v>42</v>
      </c>
      <c r="C29" s="1">
        <v>98.55</v>
      </c>
      <c r="D29" s="1">
        <v>103.22</v>
      </c>
      <c r="E29" s="1">
        <v>4.66</v>
      </c>
      <c r="F29" s="1">
        <v>0.0</v>
      </c>
      <c r="G29" s="1">
        <v>4.66</v>
      </c>
      <c r="H29" s="1">
        <v>72.0</v>
      </c>
      <c r="I29" s="1">
        <v>15.44</v>
      </c>
      <c r="J29" s="1">
        <v>15.44</v>
      </c>
      <c r="K29" s="1" t="s">
        <v>43</v>
      </c>
      <c r="L29" s="1">
        <v>-72.0</v>
      </c>
      <c r="M29" s="1">
        <v>0.0</v>
      </c>
    </row>
    <row r="30">
      <c r="A30" s="1" t="s">
        <v>41</v>
      </c>
      <c r="B30" s="1" t="s">
        <v>42</v>
      </c>
      <c r="C30" s="1">
        <v>103.24</v>
      </c>
      <c r="D30" s="1">
        <v>108.17</v>
      </c>
      <c r="E30" s="1">
        <v>4.93</v>
      </c>
      <c r="F30" s="1">
        <v>0.0</v>
      </c>
      <c r="G30" s="1">
        <v>4.93</v>
      </c>
      <c r="H30" s="1">
        <v>72.0</v>
      </c>
      <c r="I30" s="1">
        <v>14.6</v>
      </c>
      <c r="J30" s="1">
        <v>14.6</v>
      </c>
      <c r="K30" s="1" t="s">
        <v>43</v>
      </c>
      <c r="L30" s="1">
        <v>-72.0</v>
      </c>
      <c r="M30" s="1">
        <v>0.0</v>
      </c>
    </row>
    <row r="31">
      <c r="A31" s="1" t="s">
        <v>41</v>
      </c>
      <c r="B31" s="1" t="s">
        <v>42</v>
      </c>
      <c r="C31" s="1">
        <v>108.2</v>
      </c>
      <c r="D31" s="1">
        <v>111.76</v>
      </c>
      <c r="E31" s="1">
        <v>3.56</v>
      </c>
      <c r="F31" s="1">
        <v>0.0</v>
      </c>
      <c r="G31" s="1">
        <v>3.56</v>
      </c>
      <c r="H31" s="1">
        <v>72.0</v>
      </c>
      <c r="I31" s="1">
        <v>20.21</v>
      </c>
      <c r="J31" s="1">
        <v>20.21</v>
      </c>
      <c r="K31" s="1" t="s">
        <v>43</v>
      </c>
      <c r="L31" s="1">
        <v>-72.0</v>
      </c>
      <c r="M31" s="1">
        <v>0.0</v>
      </c>
    </row>
    <row r="32">
      <c r="A32" s="1" t="s">
        <v>41</v>
      </c>
      <c r="B32" s="1" t="s">
        <v>42</v>
      </c>
      <c r="C32" s="1">
        <v>111.82</v>
      </c>
      <c r="D32" s="1">
        <v>114.48</v>
      </c>
      <c r="E32" s="1">
        <v>2.66</v>
      </c>
      <c r="F32" s="1">
        <v>0.0</v>
      </c>
      <c r="G32" s="1">
        <v>2.65</v>
      </c>
      <c r="H32" s="1">
        <v>168.0</v>
      </c>
      <c r="I32" s="1">
        <v>63.26</v>
      </c>
      <c r="J32" s="1">
        <v>63.29</v>
      </c>
      <c r="K32" s="1" t="s">
        <v>44</v>
      </c>
      <c r="L32" s="1">
        <v>84.0</v>
      </c>
      <c r="M32" s="1">
        <v>84.0</v>
      </c>
    </row>
    <row r="33">
      <c r="A33" s="1" t="s">
        <v>41</v>
      </c>
      <c r="B33" s="1" t="s">
        <v>42</v>
      </c>
      <c r="C33" s="1">
        <v>114.75</v>
      </c>
      <c r="D33" s="1">
        <v>116.88</v>
      </c>
      <c r="E33" s="1">
        <v>2.13</v>
      </c>
      <c r="F33" s="1">
        <v>0.0</v>
      </c>
      <c r="G33" s="1">
        <v>2.13</v>
      </c>
      <c r="H33" s="1">
        <v>168.0</v>
      </c>
      <c r="I33" s="1">
        <v>78.96</v>
      </c>
      <c r="J33" s="1">
        <v>79.01</v>
      </c>
      <c r="K33" s="1" t="s">
        <v>44</v>
      </c>
      <c r="L33" s="1">
        <v>84.0</v>
      </c>
      <c r="M33" s="1">
        <v>84.0</v>
      </c>
    </row>
    <row r="34">
      <c r="A34" s="1" t="s">
        <v>41</v>
      </c>
      <c r="B34" s="1" t="s">
        <v>42</v>
      </c>
      <c r="C34" s="1">
        <v>117.06</v>
      </c>
      <c r="D34" s="1">
        <v>119.63</v>
      </c>
      <c r="E34" s="1">
        <v>2.56</v>
      </c>
      <c r="F34" s="1">
        <v>0.0</v>
      </c>
      <c r="G34" s="1">
        <v>2.56</v>
      </c>
      <c r="H34" s="1">
        <v>168.0</v>
      </c>
      <c r="I34" s="1">
        <v>65.51</v>
      </c>
      <c r="J34" s="1">
        <v>65.55</v>
      </c>
      <c r="K34" s="1" t="s">
        <v>44</v>
      </c>
      <c r="L34" s="1">
        <v>84.0</v>
      </c>
      <c r="M34" s="1">
        <v>84.0</v>
      </c>
    </row>
    <row r="35">
      <c r="A35" s="1" t="s">
        <v>41</v>
      </c>
      <c r="B35" s="1" t="s">
        <v>42</v>
      </c>
      <c r="C35" s="1">
        <v>120.0</v>
      </c>
      <c r="D35" s="1">
        <v>121.9</v>
      </c>
      <c r="E35" s="1">
        <v>1.9</v>
      </c>
      <c r="F35" s="1">
        <v>0.0</v>
      </c>
      <c r="G35" s="1">
        <v>1.9</v>
      </c>
      <c r="H35" s="1">
        <v>168.0</v>
      </c>
      <c r="I35" s="1">
        <v>88.44</v>
      </c>
      <c r="J35" s="1">
        <v>88.5</v>
      </c>
      <c r="K35" s="1" t="s">
        <v>44</v>
      </c>
      <c r="L35" s="1">
        <v>84.0</v>
      </c>
      <c r="M35" s="1">
        <v>84.0</v>
      </c>
    </row>
    <row r="36">
      <c r="A36" s="1" t="s">
        <v>41</v>
      </c>
      <c r="B36" s="1" t="s">
        <v>42</v>
      </c>
      <c r="C36" s="1">
        <v>122.18</v>
      </c>
      <c r="D36" s="1">
        <v>124.82</v>
      </c>
      <c r="E36" s="1">
        <v>2.63</v>
      </c>
      <c r="F36" s="1">
        <v>0.0</v>
      </c>
      <c r="G36" s="1">
        <v>2.63</v>
      </c>
      <c r="H36" s="1">
        <v>168.0</v>
      </c>
      <c r="I36" s="1">
        <v>63.84</v>
      </c>
      <c r="J36" s="1">
        <v>63.88</v>
      </c>
      <c r="K36" s="1" t="s">
        <v>44</v>
      </c>
      <c r="L36" s="1">
        <v>84.0</v>
      </c>
      <c r="M36" s="1">
        <v>84.0</v>
      </c>
    </row>
    <row r="37">
      <c r="A37" s="1" t="s">
        <v>41</v>
      </c>
      <c r="B37" s="1" t="s">
        <v>42</v>
      </c>
      <c r="C37" s="1">
        <v>125.04</v>
      </c>
      <c r="D37" s="1">
        <v>128.24</v>
      </c>
      <c r="E37" s="1">
        <v>3.2</v>
      </c>
      <c r="F37" s="1">
        <v>0.0</v>
      </c>
      <c r="G37" s="1">
        <v>3.2</v>
      </c>
      <c r="H37" s="1">
        <v>168.0</v>
      </c>
      <c r="I37" s="1">
        <v>52.46</v>
      </c>
      <c r="J37" s="1">
        <v>52.49</v>
      </c>
      <c r="K37" s="1" t="s">
        <v>44</v>
      </c>
      <c r="L37" s="1">
        <v>84.0</v>
      </c>
      <c r="M37" s="1">
        <v>84.0</v>
      </c>
    </row>
    <row r="38">
      <c r="A38" s="1" t="s">
        <v>41</v>
      </c>
      <c r="B38" s="1" t="s">
        <v>42</v>
      </c>
      <c r="C38" s="1">
        <v>128.49</v>
      </c>
      <c r="D38" s="1">
        <v>131.32</v>
      </c>
      <c r="E38" s="1">
        <v>2.83</v>
      </c>
      <c r="F38" s="1">
        <v>0.0</v>
      </c>
      <c r="G38" s="1">
        <v>2.82</v>
      </c>
      <c r="H38" s="1">
        <v>168.0</v>
      </c>
      <c r="I38" s="1">
        <v>59.45</v>
      </c>
      <c r="J38" s="1">
        <v>59.48</v>
      </c>
      <c r="K38" s="1" t="s">
        <v>44</v>
      </c>
      <c r="L38" s="1">
        <v>84.0</v>
      </c>
      <c r="M38" s="1">
        <v>84.0</v>
      </c>
    </row>
    <row r="39">
      <c r="A39" s="1" t="s">
        <v>41</v>
      </c>
      <c r="B39" s="1" t="s">
        <v>42</v>
      </c>
      <c r="C39" s="1">
        <v>131.57</v>
      </c>
      <c r="D39" s="1">
        <v>134.03</v>
      </c>
      <c r="E39" s="1">
        <v>2.46</v>
      </c>
      <c r="F39" s="1">
        <v>0.0</v>
      </c>
      <c r="G39" s="1">
        <v>2.46</v>
      </c>
      <c r="H39" s="1">
        <v>168.0</v>
      </c>
      <c r="I39" s="1">
        <v>68.17</v>
      </c>
      <c r="J39" s="1">
        <v>68.21</v>
      </c>
      <c r="K39" s="1" t="s">
        <v>44</v>
      </c>
      <c r="L39" s="1">
        <v>84.0</v>
      </c>
      <c r="M39" s="1">
        <v>84.0</v>
      </c>
    </row>
    <row r="40">
      <c r="A40" s="1" t="s">
        <v>41</v>
      </c>
      <c r="B40" s="1" t="s">
        <v>42</v>
      </c>
      <c r="C40" s="1">
        <v>134.3</v>
      </c>
      <c r="D40" s="1">
        <v>138.61</v>
      </c>
      <c r="E40" s="1">
        <v>4.31</v>
      </c>
      <c r="F40" s="1">
        <v>0.0</v>
      </c>
      <c r="G40" s="1">
        <v>4.31</v>
      </c>
      <c r="H40" s="1">
        <v>168.0</v>
      </c>
      <c r="I40" s="1">
        <v>38.97</v>
      </c>
      <c r="J40" s="1">
        <v>38.98</v>
      </c>
      <c r="K40" s="1" t="s">
        <v>57</v>
      </c>
      <c r="L40" s="1">
        <v>48.0</v>
      </c>
      <c r="M40" s="1">
        <v>120.0</v>
      </c>
    </row>
    <row r="41">
      <c r="A41" s="1" t="s">
        <v>41</v>
      </c>
      <c r="B41" s="1" t="s">
        <v>42</v>
      </c>
      <c r="C41" s="1">
        <v>138.76</v>
      </c>
      <c r="D41" s="1">
        <v>143.77</v>
      </c>
      <c r="E41" s="1">
        <v>5.0</v>
      </c>
      <c r="F41" s="1">
        <v>0.0</v>
      </c>
      <c r="G41" s="1">
        <v>5.0</v>
      </c>
      <c r="H41" s="1">
        <v>168.0</v>
      </c>
      <c r="I41" s="1">
        <v>33.57</v>
      </c>
      <c r="J41" s="1">
        <v>33.59</v>
      </c>
      <c r="K41" s="1" t="s">
        <v>59</v>
      </c>
      <c r="L41" s="1">
        <v>0.0</v>
      </c>
      <c r="M41" s="1">
        <v>168.0</v>
      </c>
    </row>
    <row r="42">
      <c r="A42" s="1" t="s">
        <v>41</v>
      </c>
      <c r="B42" s="1" t="s">
        <v>42</v>
      </c>
      <c r="C42" s="1">
        <v>144.38</v>
      </c>
      <c r="D42" s="1">
        <v>148.59</v>
      </c>
      <c r="E42" s="1">
        <v>4.21</v>
      </c>
      <c r="F42" s="1">
        <v>0.0</v>
      </c>
      <c r="G42" s="1">
        <v>4.21</v>
      </c>
      <c r="H42" s="1">
        <v>72.0</v>
      </c>
      <c r="I42" s="1">
        <v>17.09</v>
      </c>
      <c r="J42" s="1">
        <v>17.09</v>
      </c>
      <c r="K42" s="1" t="s">
        <v>43</v>
      </c>
      <c r="L42" s="1">
        <v>-72.0</v>
      </c>
      <c r="M42" s="1">
        <v>0.0</v>
      </c>
    </row>
    <row r="43">
      <c r="A43" s="1" t="s">
        <v>41</v>
      </c>
      <c r="B43" s="1" t="s">
        <v>42</v>
      </c>
      <c r="C43" s="1">
        <v>148.68</v>
      </c>
      <c r="D43" s="1">
        <v>150.59</v>
      </c>
      <c r="E43" s="1">
        <v>1.91</v>
      </c>
      <c r="F43" s="1">
        <v>0.0</v>
      </c>
      <c r="G43" s="1">
        <v>1.91</v>
      </c>
      <c r="H43" s="1">
        <v>72.0</v>
      </c>
      <c r="I43" s="1">
        <v>37.76</v>
      </c>
      <c r="J43" s="1">
        <v>37.76</v>
      </c>
      <c r="K43" s="1" t="s">
        <v>43</v>
      </c>
      <c r="L43" s="1">
        <v>-72.0</v>
      </c>
      <c r="M43" s="1">
        <v>0.0</v>
      </c>
    </row>
    <row r="44">
      <c r="A44" s="1" t="s">
        <v>41</v>
      </c>
      <c r="B44" s="1" t="s">
        <v>42</v>
      </c>
      <c r="C44" s="1">
        <v>150.63</v>
      </c>
      <c r="D44" s="1">
        <v>155.31</v>
      </c>
      <c r="E44" s="1">
        <v>4.69</v>
      </c>
      <c r="F44" s="1">
        <v>0.0</v>
      </c>
      <c r="G44" s="1">
        <v>4.69</v>
      </c>
      <c r="H44" s="1">
        <v>72.0</v>
      </c>
      <c r="I44" s="1">
        <v>15.36</v>
      </c>
      <c r="J44" s="1">
        <v>15.36</v>
      </c>
      <c r="K44" s="1" t="s">
        <v>43</v>
      </c>
      <c r="L44" s="1">
        <v>-72.0</v>
      </c>
      <c r="M44" s="1">
        <v>0.0</v>
      </c>
    </row>
    <row r="45">
      <c r="A45" s="1" t="s">
        <v>41</v>
      </c>
      <c r="B45" s="1" t="s">
        <v>42</v>
      </c>
      <c r="C45" s="1">
        <v>155.39</v>
      </c>
      <c r="D45" s="1">
        <v>159.87</v>
      </c>
      <c r="E45" s="1">
        <v>4.48</v>
      </c>
      <c r="F45" s="1">
        <v>0.0</v>
      </c>
      <c r="G45" s="1">
        <v>4.48</v>
      </c>
      <c r="H45" s="1">
        <v>72.0</v>
      </c>
      <c r="I45" s="1">
        <v>16.06</v>
      </c>
      <c r="J45" s="1">
        <v>16.06</v>
      </c>
      <c r="K45" s="1" t="s">
        <v>43</v>
      </c>
      <c r="L45" s="1">
        <v>-72.0</v>
      </c>
      <c r="M45" s="1">
        <v>0.0</v>
      </c>
    </row>
    <row r="46">
      <c r="A46" s="1" t="s">
        <v>41</v>
      </c>
      <c r="B46" s="1" t="s">
        <v>42</v>
      </c>
      <c r="C46" s="1">
        <v>159.96</v>
      </c>
      <c r="D46" s="1">
        <v>163.52</v>
      </c>
      <c r="E46" s="1">
        <v>3.56</v>
      </c>
      <c r="F46" s="1">
        <v>0.0</v>
      </c>
      <c r="G46" s="1">
        <v>3.56</v>
      </c>
      <c r="H46" s="1">
        <v>72.0</v>
      </c>
      <c r="I46" s="1">
        <v>20.24</v>
      </c>
      <c r="J46" s="1">
        <v>20.24</v>
      </c>
      <c r="K46" s="1" t="s">
        <v>43</v>
      </c>
      <c r="L46" s="1">
        <v>-72.0</v>
      </c>
      <c r="M46" s="1">
        <v>0.0</v>
      </c>
    </row>
    <row r="47">
      <c r="A47" s="1" t="s">
        <v>41</v>
      </c>
      <c r="B47" s="1" t="s">
        <v>42</v>
      </c>
      <c r="C47" s="1">
        <v>163.62</v>
      </c>
      <c r="D47" s="1">
        <v>167.76</v>
      </c>
      <c r="E47" s="1">
        <v>4.14</v>
      </c>
      <c r="F47" s="1">
        <v>0.0</v>
      </c>
      <c r="G47" s="1">
        <v>4.14</v>
      </c>
      <c r="H47" s="1">
        <v>72.0</v>
      </c>
      <c r="I47" s="1">
        <v>17.37</v>
      </c>
      <c r="J47" s="1">
        <v>17.37</v>
      </c>
      <c r="K47" s="1" t="s">
        <v>43</v>
      </c>
      <c r="L47" s="1">
        <v>-72.0</v>
      </c>
      <c r="M47" s="1">
        <v>0.0</v>
      </c>
    </row>
    <row r="48">
      <c r="A48" s="1" t="s">
        <v>41</v>
      </c>
      <c r="B48" s="1" t="s">
        <v>42</v>
      </c>
      <c r="C48" s="1">
        <v>167.85</v>
      </c>
      <c r="D48" s="1">
        <v>173.13</v>
      </c>
      <c r="E48" s="1">
        <v>5.27</v>
      </c>
      <c r="F48" s="1">
        <v>0.0</v>
      </c>
      <c r="G48" s="1">
        <v>5.27</v>
      </c>
      <c r="H48" s="1">
        <v>72.0</v>
      </c>
      <c r="I48" s="1">
        <v>13.65</v>
      </c>
      <c r="J48" s="1">
        <v>13.65</v>
      </c>
      <c r="K48" s="1" t="s">
        <v>43</v>
      </c>
      <c r="L48" s="1">
        <v>-72.0</v>
      </c>
      <c r="M48" s="1">
        <v>0.0</v>
      </c>
    </row>
    <row r="49">
      <c r="A49" s="1" t="s">
        <v>41</v>
      </c>
      <c r="B49" s="1" t="s">
        <v>42</v>
      </c>
      <c r="C49" s="1">
        <v>173.22</v>
      </c>
      <c r="D49" s="1">
        <v>177.26</v>
      </c>
      <c r="E49" s="1">
        <v>4.04</v>
      </c>
      <c r="F49" s="1">
        <v>0.0</v>
      </c>
      <c r="G49" s="1">
        <v>4.04</v>
      </c>
      <c r="H49" s="1">
        <v>72.0</v>
      </c>
      <c r="I49" s="1">
        <v>17.83</v>
      </c>
      <c r="J49" s="1">
        <v>17.83</v>
      </c>
      <c r="K49" s="1" t="s">
        <v>43</v>
      </c>
      <c r="L49" s="1">
        <v>-72.0</v>
      </c>
      <c r="M49" s="1">
        <v>0.0</v>
      </c>
    </row>
    <row r="50">
      <c r="A50" s="1" t="s">
        <v>41</v>
      </c>
      <c r="B50" s="1" t="s">
        <v>42</v>
      </c>
      <c r="C50" s="1">
        <v>177.29</v>
      </c>
      <c r="D50" s="1">
        <v>180.89</v>
      </c>
      <c r="E50" s="1">
        <v>3.6</v>
      </c>
      <c r="F50" s="1">
        <v>0.0</v>
      </c>
      <c r="G50" s="1">
        <v>3.6</v>
      </c>
      <c r="H50" s="1">
        <v>72.0</v>
      </c>
      <c r="I50" s="1">
        <v>20.01</v>
      </c>
      <c r="J50" s="1">
        <v>20.01</v>
      </c>
      <c r="K50" s="1" t="s">
        <v>43</v>
      </c>
      <c r="L50" s="1">
        <v>-72.0</v>
      </c>
      <c r="M50" s="1">
        <v>0.0</v>
      </c>
    </row>
    <row r="51">
      <c r="A51" s="1" t="s">
        <v>41</v>
      </c>
      <c r="B51" s="1" t="s">
        <v>42</v>
      </c>
      <c r="C51" s="1">
        <v>181.09</v>
      </c>
      <c r="D51" s="1">
        <v>184.22</v>
      </c>
      <c r="E51" s="1">
        <v>3.13</v>
      </c>
      <c r="F51" s="1">
        <v>0.0</v>
      </c>
      <c r="G51" s="1">
        <v>3.13</v>
      </c>
      <c r="H51" s="1">
        <v>72.0</v>
      </c>
      <c r="I51" s="1">
        <v>23.0</v>
      </c>
      <c r="J51" s="1">
        <v>23.0</v>
      </c>
      <c r="K51" s="1" t="s">
        <v>43</v>
      </c>
      <c r="L51" s="1">
        <v>-72.0</v>
      </c>
      <c r="M51" s="1">
        <v>0.0</v>
      </c>
    </row>
    <row r="52">
      <c r="A52" s="1" t="s">
        <v>41</v>
      </c>
      <c r="B52" s="1" t="s">
        <v>42</v>
      </c>
      <c r="C52" s="1">
        <v>184.29</v>
      </c>
      <c r="D52" s="1">
        <v>186.51</v>
      </c>
      <c r="E52" s="1">
        <v>2.21</v>
      </c>
      <c r="F52" s="1">
        <v>0.0</v>
      </c>
      <c r="G52" s="1">
        <v>2.21</v>
      </c>
      <c r="H52" s="1">
        <v>168.0</v>
      </c>
      <c r="I52" s="1">
        <v>75.87</v>
      </c>
      <c r="J52" s="1">
        <v>75.91</v>
      </c>
      <c r="K52" s="1" t="s">
        <v>44</v>
      </c>
      <c r="L52" s="1">
        <v>84.0</v>
      </c>
      <c r="M52" s="1">
        <v>84.0</v>
      </c>
    </row>
    <row r="53">
      <c r="A53" s="1" t="s">
        <v>41</v>
      </c>
      <c r="B53" s="1" t="s">
        <v>42</v>
      </c>
      <c r="C53" s="1">
        <v>187.23</v>
      </c>
      <c r="D53" s="1">
        <v>189.77</v>
      </c>
      <c r="E53" s="1">
        <v>2.54</v>
      </c>
      <c r="F53" s="1">
        <v>0.0</v>
      </c>
      <c r="G53" s="1">
        <v>2.54</v>
      </c>
      <c r="H53" s="1">
        <v>168.0</v>
      </c>
      <c r="I53" s="1">
        <v>66.04</v>
      </c>
      <c r="J53" s="1">
        <v>66.08</v>
      </c>
      <c r="K53" s="1" t="s">
        <v>44</v>
      </c>
      <c r="L53" s="1">
        <v>84.0</v>
      </c>
      <c r="M53" s="1">
        <v>84.0</v>
      </c>
    </row>
    <row r="54">
      <c r="A54" s="1" t="s">
        <v>41</v>
      </c>
      <c r="B54" s="1" t="s">
        <v>42</v>
      </c>
      <c r="C54" s="1">
        <v>189.92</v>
      </c>
      <c r="D54" s="1">
        <v>192.66</v>
      </c>
      <c r="E54" s="1">
        <v>2.74</v>
      </c>
      <c r="F54" s="1">
        <v>0.0</v>
      </c>
      <c r="G54" s="1">
        <v>2.74</v>
      </c>
      <c r="H54" s="1">
        <v>168.0</v>
      </c>
      <c r="I54" s="1">
        <v>61.27</v>
      </c>
      <c r="J54" s="1">
        <v>61.3</v>
      </c>
      <c r="K54" s="1" t="s">
        <v>44</v>
      </c>
      <c r="L54" s="1">
        <v>84.0</v>
      </c>
      <c r="M54" s="1">
        <v>84.0</v>
      </c>
    </row>
    <row r="55">
      <c r="A55" s="1" t="s">
        <v>41</v>
      </c>
      <c r="B55" s="1" t="s">
        <v>42</v>
      </c>
      <c r="C55" s="1">
        <v>192.86</v>
      </c>
      <c r="D55" s="1">
        <v>195.39</v>
      </c>
      <c r="E55" s="1">
        <v>2.52</v>
      </c>
      <c r="F55" s="1">
        <v>0.0</v>
      </c>
      <c r="G55" s="1">
        <v>2.52</v>
      </c>
      <c r="H55" s="1">
        <v>168.0</v>
      </c>
      <c r="I55" s="1">
        <v>66.54</v>
      </c>
      <c r="J55" s="1">
        <v>66.58</v>
      </c>
      <c r="K55" s="1" t="s">
        <v>44</v>
      </c>
      <c r="L55" s="1">
        <v>84.0</v>
      </c>
      <c r="M55" s="1">
        <v>84.0</v>
      </c>
    </row>
    <row r="56">
      <c r="A56" s="1" t="s">
        <v>41</v>
      </c>
      <c r="B56" s="1" t="s">
        <v>42</v>
      </c>
      <c r="C56" s="1">
        <v>195.63</v>
      </c>
      <c r="D56" s="1">
        <v>197.99</v>
      </c>
      <c r="E56" s="1">
        <v>2.36</v>
      </c>
      <c r="F56" s="1">
        <v>0.0</v>
      </c>
      <c r="G56" s="1">
        <v>2.36</v>
      </c>
      <c r="H56" s="1">
        <v>168.0</v>
      </c>
      <c r="I56" s="1">
        <v>71.26</v>
      </c>
      <c r="J56" s="1">
        <v>71.3</v>
      </c>
      <c r="K56" s="1" t="s">
        <v>44</v>
      </c>
      <c r="L56" s="1">
        <v>84.0</v>
      </c>
      <c r="M56" s="1">
        <v>84.0</v>
      </c>
    </row>
    <row r="57">
      <c r="A57" s="1" t="s">
        <v>41</v>
      </c>
      <c r="B57" s="1" t="s">
        <v>42</v>
      </c>
      <c r="C57" s="1">
        <v>198.24</v>
      </c>
      <c r="D57" s="1">
        <v>200.89</v>
      </c>
      <c r="E57" s="1">
        <v>2.65</v>
      </c>
      <c r="F57" s="1">
        <v>0.0</v>
      </c>
      <c r="G57" s="1">
        <v>2.65</v>
      </c>
      <c r="H57" s="1">
        <v>168.0</v>
      </c>
      <c r="I57" s="1">
        <v>63.38</v>
      </c>
      <c r="J57" s="1">
        <v>63.41</v>
      </c>
      <c r="K57" s="1" t="s">
        <v>44</v>
      </c>
      <c r="L57" s="1">
        <v>84.0</v>
      </c>
      <c r="M57" s="1">
        <v>84.0</v>
      </c>
    </row>
    <row r="58">
      <c r="A58" s="1" t="s">
        <v>41</v>
      </c>
      <c r="B58" s="1" t="s">
        <v>42</v>
      </c>
      <c r="C58" s="1">
        <v>201.08</v>
      </c>
      <c r="D58" s="1">
        <v>203.45</v>
      </c>
      <c r="E58" s="1">
        <v>2.37</v>
      </c>
      <c r="F58" s="1">
        <v>0.0</v>
      </c>
      <c r="G58" s="1">
        <v>2.37</v>
      </c>
      <c r="H58" s="1">
        <v>168.0</v>
      </c>
      <c r="I58" s="1">
        <v>70.98</v>
      </c>
      <c r="J58" s="1">
        <v>71.03</v>
      </c>
      <c r="K58" s="1" t="s">
        <v>44</v>
      </c>
      <c r="L58" s="1">
        <v>84.0</v>
      </c>
      <c r="M58" s="1">
        <v>84.0</v>
      </c>
    </row>
    <row r="59">
      <c r="A59" s="1" t="s">
        <v>41</v>
      </c>
      <c r="B59" s="1" t="s">
        <v>42</v>
      </c>
      <c r="C59" s="1">
        <v>203.85</v>
      </c>
      <c r="D59" s="1">
        <v>206.54</v>
      </c>
      <c r="E59" s="1">
        <v>2.69</v>
      </c>
      <c r="F59" s="1">
        <v>0.0</v>
      </c>
      <c r="G59" s="1">
        <v>2.69</v>
      </c>
      <c r="H59" s="1">
        <v>168.0</v>
      </c>
      <c r="I59" s="1">
        <v>62.5</v>
      </c>
      <c r="J59" s="1">
        <v>62.53</v>
      </c>
      <c r="K59" s="1" t="s">
        <v>44</v>
      </c>
      <c r="L59" s="1">
        <v>84.0</v>
      </c>
      <c r="M59" s="1">
        <v>84.0</v>
      </c>
    </row>
    <row r="60">
      <c r="A60" s="1" t="s">
        <v>41</v>
      </c>
      <c r="B60" s="1" t="s">
        <v>42</v>
      </c>
      <c r="C60" s="1">
        <v>206.81</v>
      </c>
      <c r="D60" s="1">
        <v>211.18</v>
      </c>
      <c r="E60" s="1">
        <v>4.37</v>
      </c>
      <c r="F60" s="1">
        <v>0.0</v>
      </c>
      <c r="G60" s="1">
        <v>4.37</v>
      </c>
      <c r="H60" s="1">
        <v>168.0</v>
      </c>
      <c r="I60" s="1">
        <v>38.46</v>
      </c>
      <c r="J60" s="1">
        <v>38.48</v>
      </c>
      <c r="K60" s="1" t="s">
        <v>57</v>
      </c>
      <c r="L60" s="1">
        <v>48.0</v>
      </c>
      <c r="M60" s="1">
        <v>120.0</v>
      </c>
    </row>
    <row r="61">
      <c r="A61" s="1" t="s">
        <v>41</v>
      </c>
      <c r="B61" s="1" t="s">
        <v>42</v>
      </c>
      <c r="C61" s="1">
        <v>211.34</v>
      </c>
      <c r="D61" s="1">
        <v>216.47</v>
      </c>
      <c r="E61" s="1">
        <v>5.13</v>
      </c>
      <c r="F61" s="1">
        <v>0.0</v>
      </c>
      <c r="G61" s="1">
        <v>5.13</v>
      </c>
      <c r="H61" s="1">
        <v>168.0</v>
      </c>
      <c r="I61" s="1">
        <v>32.76</v>
      </c>
      <c r="J61" s="1">
        <v>32.78</v>
      </c>
      <c r="K61" s="1" t="s">
        <v>59</v>
      </c>
      <c r="L61" s="1">
        <v>0.0</v>
      </c>
      <c r="M61" s="1">
        <v>168.0</v>
      </c>
    </row>
    <row r="62">
      <c r="A62" s="1" t="s">
        <v>41</v>
      </c>
      <c r="B62" s="1" t="s">
        <v>42</v>
      </c>
      <c r="C62" s="1">
        <v>216.59</v>
      </c>
      <c r="D62" s="1">
        <v>219.32</v>
      </c>
      <c r="E62" s="1">
        <v>2.73</v>
      </c>
      <c r="F62" s="1">
        <v>0.0</v>
      </c>
      <c r="G62" s="1">
        <v>2.73</v>
      </c>
      <c r="H62" s="1">
        <v>72.0</v>
      </c>
      <c r="I62" s="1">
        <v>26.33</v>
      </c>
      <c r="J62" s="1">
        <v>26.33</v>
      </c>
      <c r="K62" s="1" t="s">
        <v>43</v>
      </c>
      <c r="L62" s="1">
        <v>-72.0</v>
      </c>
      <c r="M62" s="1">
        <v>0.0</v>
      </c>
    </row>
    <row r="63">
      <c r="A63" s="1" t="s">
        <v>41</v>
      </c>
      <c r="B63" s="1" t="s">
        <v>42</v>
      </c>
      <c r="C63" s="1">
        <v>219.35</v>
      </c>
      <c r="D63" s="1">
        <v>223.21</v>
      </c>
      <c r="E63" s="1">
        <v>3.86</v>
      </c>
      <c r="F63" s="1">
        <v>0.0</v>
      </c>
      <c r="G63" s="1">
        <v>3.86</v>
      </c>
      <c r="H63" s="1">
        <v>72.0</v>
      </c>
      <c r="I63" s="1">
        <v>18.68</v>
      </c>
      <c r="J63" s="1">
        <v>18.68</v>
      </c>
      <c r="K63" s="1" t="s">
        <v>43</v>
      </c>
      <c r="L63" s="1">
        <v>-72.0</v>
      </c>
      <c r="M63" s="1">
        <v>0.0</v>
      </c>
    </row>
    <row r="64">
      <c r="A64" s="1" t="s">
        <v>41</v>
      </c>
      <c r="B64" s="1" t="s">
        <v>42</v>
      </c>
      <c r="C64" s="1">
        <v>223.3</v>
      </c>
      <c r="D64" s="1">
        <v>226.93</v>
      </c>
      <c r="E64" s="1">
        <v>3.63</v>
      </c>
      <c r="F64" s="1">
        <v>0.0</v>
      </c>
      <c r="G64" s="1">
        <v>3.63</v>
      </c>
      <c r="H64" s="1">
        <v>72.0</v>
      </c>
      <c r="I64" s="1">
        <v>19.84</v>
      </c>
      <c r="J64" s="1">
        <v>19.84</v>
      </c>
      <c r="K64" s="1" t="s">
        <v>43</v>
      </c>
      <c r="L64" s="1">
        <v>-72.0</v>
      </c>
      <c r="M64" s="1">
        <v>0.0</v>
      </c>
    </row>
    <row r="65">
      <c r="A65" s="1" t="s">
        <v>41</v>
      </c>
      <c r="B65" s="1" t="s">
        <v>42</v>
      </c>
      <c r="C65" s="1">
        <v>227.04</v>
      </c>
      <c r="D65" s="1">
        <v>230.85</v>
      </c>
      <c r="E65" s="1">
        <v>3.81</v>
      </c>
      <c r="F65" s="1">
        <v>0.0</v>
      </c>
      <c r="G65" s="1">
        <v>3.81</v>
      </c>
      <c r="H65" s="1">
        <v>72.0</v>
      </c>
      <c r="I65" s="1">
        <v>18.9</v>
      </c>
      <c r="J65" s="1">
        <v>18.9</v>
      </c>
      <c r="K65" s="1" t="s">
        <v>43</v>
      </c>
      <c r="L65" s="1">
        <v>-72.0</v>
      </c>
      <c r="M65" s="1">
        <v>0.0</v>
      </c>
    </row>
    <row r="66">
      <c r="A66" s="1" t="s">
        <v>41</v>
      </c>
      <c r="B66" s="1" t="s">
        <v>42</v>
      </c>
      <c r="C66" s="1">
        <v>230.88</v>
      </c>
      <c r="D66" s="1">
        <v>235.64</v>
      </c>
      <c r="E66" s="1">
        <v>4.77</v>
      </c>
      <c r="F66" s="1">
        <v>0.0</v>
      </c>
      <c r="G66" s="1">
        <v>4.77</v>
      </c>
      <c r="H66" s="1">
        <v>72.0</v>
      </c>
      <c r="I66" s="1">
        <v>15.11</v>
      </c>
      <c r="J66" s="1">
        <v>15.11</v>
      </c>
      <c r="K66" s="1" t="s">
        <v>43</v>
      </c>
      <c r="L66" s="1">
        <v>-72.0</v>
      </c>
      <c r="M66" s="1">
        <v>0.0</v>
      </c>
    </row>
    <row r="67">
      <c r="A67" s="1" t="s">
        <v>41</v>
      </c>
      <c r="B67" s="1" t="s">
        <v>42</v>
      </c>
      <c r="C67" s="1">
        <v>235.66</v>
      </c>
      <c r="D67" s="1">
        <v>239.21</v>
      </c>
      <c r="E67" s="1">
        <v>3.55</v>
      </c>
      <c r="F67" s="1">
        <v>0.0</v>
      </c>
      <c r="G67" s="1">
        <v>3.55</v>
      </c>
      <c r="H67" s="1">
        <v>72.0</v>
      </c>
      <c r="I67" s="1">
        <v>20.29</v>
      </c>
      <c r="J67" s="1">
        <v>20.29</v>
      </c>
      <c r="K67" s="1" t="s">
        <v>43</v>
      </c>
      <c r="L67" s="1">
        <v>-72.0</v>
      </c>
      <c r="M67" s="1">
        <v>0.0</v>
      </c>
    </row>
    <row r="68">
      <c r="A68" s="1" t="s">
        <v>41</v>
      </c>
      <c r="B68" s="1" t="s">
        <v>42</v>
      </c>
      <c r="C68" s="1">
        <v>239.42</v>
      </c>
      <c r="D68" s="1">
        <v>242.88</v>
      </c>
      <c r="E68" s="1">
        <v>3.46</v>
      </c>
      <c r="F68" s="1">
        <v>0.0</v>
      </c>
      <c r="G68" s="1">
        <v>3.46</v>
      </c>
      <c r="H68" s="1">
        <v>72.0</v>
      </c>
      <c r="I68" s="1">
        <v>20.8</v>
      </c>
      <c r="J68" s="1">
        <v>20.8</v>
      </c>
      <c r="K68" s="1" t="s">
        <v>43</v>
      </c>
      <c r="L68" s="1">
        <v>-72.0</v>
      </c>
      <c r="M68" s="1">
        <v>0.0</v>
      </c>
    </row>
    <row r="69">
      <c r="A69" s="1" t="s">
        <v>41</v>
      </c>
      <c r="B69" s="1" t="s">
        <v>42</v>
      </c>
      <c r="C69" s="1">
        <v>242.93</v>
      </c>
      <c r="D69" s="1">
        <v>245.63</v>
      </c>
      <c r="E69" s="1">
        <v>2.71</v>
      </c>
      <c r="F69" s="1">
        <v>0.0</v>
      </c>
      <c r="G69" s="1">
        <v>2.71</v>
      </c>
      <c r="H69" s="1">
        <v>72.0</v>
      </c>
      <c r="I69" s="1">
        <v>26.62</v>
      </c>
      <c r="J69" s="1">
        <v>26.62</v>
      </c>
      <c r="K69" s="1" t="s">
        <v>43</v>
      </c>
      <c r="L69" s="1">
        <v>-72.0</v>
      </c>
      <c r="M69" s="1">
        <v>0.0</v>
      </c>
    </row>
    <row r="70">
      <c r="A70" s="1" t="s">
        <v>41</v>
      </c>
      <c r="B70" s="1" t="s">
        <v>42</v>
      </c>
      <c r="C70" s="1">
        <v>245.7</v>
      </c>
      <c r="D70" s="1">
        <v>250.81</v>
      </c>
      <c r="E70" s="1">
        <v>5.12</v>
      </c>
      <c r="F70" s="1">
        <v>0.0</v>
      </c>
      <c r="G70" s="1">
        <v>5.12</v>
      </c>
      <c r="H70" s="1">
        <v>72.0</v>
      </c>
      <c r="I70" s="1">
        <v>14.07</v>
      </c>
      <c r="J70" s="1">
        <v>14.07</v>
      </c>
      <c r="K70" s="1" t="s">
        <v>43</v>
      </c>
      <c r="L70" s="1">
        <v>-72.0</v>
      </c>
      <c r="M70" s="1">
        <v>0.0</v>
      </c>
    </row>
    <row r="71">
      <c r="A71" s="1" t="s">
        <v>41</v>
      </c>
      <c r="B71" s="1" t="s">
        <v>42</v>
      </c>
      <c r="C71" s="1">
        <v>250.96</v>
      </c>
      <c r="D71" s="1">
        <v>254.46</v>
      </c>
      <c r="E71" s="1">
        <v>3.5</v>
      </c>
      <c r="F71" s="1">
        <v>0.0</v>
      </c>
      <c r="G71" s="1">
        <v>3.5</v>
      </c>
      <c r="H71" s="1">
        <v>72.0</v>
      </c>
      <c r="I71" s="1">
        <v>20.56</v>
      </c>
      <c r="J71" s="1">
        <v>20.56</v>
      </c>
      <c r="K71" s="1" t="s">
        <v>43</v>
      </c>
      <c r="L71" s="1">
        <v>-72.0</v>
      </c>
      <c r="M71" s="1">
        <v>0.0</v>
      </c>
    </row>
    <row r="72">
      <c r="A72" s="1" t="s">
        <v>41</v>
      </c>
      <c r="B72" s="1" t="s">
        <v>42</v>
      </c>
      <c r="C72" s="1">
        <v>254.54</v>
      </c>
      <c r="D72" s="1">
        <v>257.14</v>
      </c>
      <c r="E72" s="1">
        <v>2.61</v>
      </c>
      <c r="F72" s="1">
        <v>0.0</v>
      </c>
      <c r="G72" s="1">
        <v>2.6</v>
      </c>
      <c r="H72" s="1">
        <v>168.0</v>
      </c>
      <c r="I72" s="1">
        <v>64.46</v>
      </c>
      <c r="J72" s="1">
        <v>64.5</v>
      </c>
      <c r="K72" s="1" t="s">
        <v>44</v>
      </c>
      <c r="L72" s="1">
        <v>84.0</v>
      </c>
      <c r="M72" s="1">
        <v>84.0</v>
      </c>
    </row>
    <row r="73">
      <c r="A73" s="1" t="s">
        <v>41</v>
      </c>
      <c r="B73" s="1" t="s">
        <v>42</v>
      </c>
      <c r="C73" s="1">
        <v>257.23</v>
      </c>
      <c r="D73" s="1">
        <v>260.03</v>
      </c>
      <c r="E73" s="1">
        <v>2.8</v>
      </c>
      <c r="F73" s="1">
        <v>0.0</v>
      </c>
      <c r="G73" s="1">
        <v>2.8</v>
      </c>
      <c r="H73" s="1">
        <v>168.0</v>
      </c>
      <c r="I73" s="1">
        <v>59.98</v>
      </c>
      <c r="J73" s="1">
        <v>60.01</v>
      </c>
      <c r="K73" s="1" t="s">
        <v>44</v>
      </c>
      <c r="L73" s="1">
        <v>84.0</v>
      </c>
      <c r="M73" s="1">
        <v>84.0</v>
      </c>
    </row>
    <row r="74">
      <c r="A74" s="1" t="s">
        <v>41</v>
      </c>
      <c r="B74" s="1" t="s">
        <v>42</v>
      </c>
      <c r="C74" s="1">
        <v>260.17</v>
      </c>
      <c r="D74" s="1">
        <v>262.73</v>
      </c>
      <c r="E74" s="1">
        <v>2.56</v>
      </c>
      <c r="F74" s="1">
        <v>0.0</v>
      </c>
      <c r="G74" s="1">
        <v>2.56</v>
      </c>
      <c r="H74" s="1">
        <v>168.0</v>
      </c>
      <c r="I74" s="1">
        <v>65.65</v>
      </c>
      <c r="J74" s="1">
        <v>65.68</v>
      </c>
      <c r="K74" s="1" t="s">
        <v>44</v>
      </c>
      <c r="L74" s="1">
        <v>84.0</v>
      </c>
      <c r="M74" s="1">
        <v>84.0</v>
      </c>
    </row>
    <row r="75">
      <c r="A75" s="1" t="s">
        <v>41</v>
      </c>
      <c r="B75" s="1" t="s">
        <v>42</v>
      </c>
      <c r="C75" s="1">
        <v>262.96</v>
      </c>
      <c r="D75" s="1">
        <v>265.6</v>
      </c>
      <c r="E75" s="1">
        <v>2.64</v>
      </c>
      <c r="F75" s="1">
        <v>0.0</v>
      </c>
      <c r="G75" s="1">
        <v>2.64</v>
      </c>
      <c r="H75" s="1">
        <v>168.0</v>
      </c>
      <c r="I75" s="1">
        <v>63.65</v>
      </c>
      <c r="J75" s="1">
        <v>63.69</v>
      </c>
      <c r="K75" s="1" t="s">
        <v>44</v>
      </c>
      <c r="L75" s="1">
        <v>84.0</v>
      </c>
      <c r="M75" s="1">
        <v>84.0</v>
      </c>
    </row>
    <row r="76">
      <c r="A76" s="1" t="s">
        <v>41</v>
      </c>
      <c r="B76" s="1" t="s">
        <v>42</v>
      </c>
      <c r="C76" s="1">
        <v>265.7</v>
      </c>
      <c r="D76" s="1">
        <v>267.79</v>
      </c>
      <c r="E76" s="1">
        <v>2.09</v>
      </c>
      <c r="F76" s="1">
        <v>0.0</v>
      </c>
      <c r="G76" s="1">
        <v>2.09</v>
      </c>
      <c r="H76" s="1">
        <v>168.0</v>
      </c>
      <c r="I76" s="1">
        <v>80.31</v>
      </c>
      <c r="J76" s="1">
        <v>80.36</v>
      </c>
      <c r="K76" s="1" t="s">
        <v>44</v>
      </c>
      <c r="L76" s="1">
        <v>84.0</v>
      </c>
      <c r="M76" s="1">
        <v>84.0</v>
      </c>
    </row>
    <row r="77">
      <c r="A77" s="1" t="s">
        <v>41</v>
      </c>
      <c r="B77" s="1" t="s">
        <v>42</v>
      </c>
      <c r="C77" s="1">
        <v>267.9</v>
      </c>
      <c r="D77" s="1">
        <v>270.8</v>
      </c>
      <c r="E77" s="1">
        <v>2.9</v>
      </c>
      <c r="F77" s="1">
        <v>0.0</v>
      </c>
      <c r="G77" s="1">
        <v>2.9</v>
      </c>
      <c r="H77" s="1">
        <v>168.0</v>
      </c>
      <c r="I77" s="1">
        <v>57.85</v>
      </c>
      <c r="J77" s="1">
        <v>57.88</v>
      </c>
      <c r="K77" s="1" t="s">
        <v>44</v>
      </c>
      <c r="L77" s="1">
        <v>84.0</v>
      </c>
      <c r="M77" s="1">
        <v>84.0</v>
      </c>
    </row>
    <row r="78">
      <c r="A78" s="1" t="s">
        <v>41</v>
      </c>
      <c r="B78" s="1" t="s">
        <v>42</v>
      </c>
      <c r="C78" s="1">
        <v>271.02</v>
      </c>
      <c r="D78" s="1">
        <v>273.99</v>
      </c>
      <c r="E78" s="1">
        <v>2.96</v>
      </c>
      <c r="F78" s="1">
        <v>0.0</v>
      </c>
      <c r="G78" s="1">
        <v>2.96</v>
      </c>
      <c r="H78" s="1">
        <v>168.0</v>
      </c>
      <c r="I78" s="1">
        <v>56.67</v>
      </c>
      <c r="J78" s="1">
        <v>56.69</v>
      </c>
      <c r="K78" s="1" t="s">
        <v>44</v>
      </c>
      <c r="L78" s="1">
        <v>84.0</v>
      </c>
      <c r="M78" s="1">
        <v>84.0</v>
      </c>
    </row>
    <row r="79">
      <c r="A79" s="1" t="s">
        <v>41</v>
      </c>
      <c r="B79" s="1" t="s">
        <v>42</v>
      </c>
      <c r="C79" s="1">
        <v>274.16</v>
      </c>
      <c r="D79" s="1">
        <v>276.61</v>
      </c>
      <c r="E79" s="1">
        <v>2.44</v>
      </c>
      <c r="F79" s="1">
        <v>0.0</v>
      </c>
      <c r="G79" s="1">
        <v>2.44</v>
      </c>
      <c r="H79" s="1">
        <v>168.0</v>
      </c>
      <c r="I79" s="1">
        <v>68.77</v>
      </c>
      <c r="J79" s="1">
        <v>68.8</v>
      </c>
      <c r="K79" s="1" t="s">
        <v>44</v>
      </c>
      <c r="L79" s="1">
        <v>84.0</v>
      </c>
      <c r="M79" s="1">
        <v>84.0</v>
      </c>
    </row>
    <row r="80">
      <c r="A80" s="1" t="s">
        <v>41</v>
      </c>
      <c r="B80" s="1" t="s">
        <v>42</v>
      </c>
      <c r="C80" s="1">
        <v>277.01</v>
      </c>
      <c r="D80" s="1">
        <v>280.49</v>
      </c>
      <c r="E80" s="1">
        <v>3.48</v>
      </c>
      <c r="F80" s="1">
        <v>0.0</v>
      </c>
      <c r="G80" s="1">
        <v>3.48</v>
      </c>
      <c r="H80" s="1">
        <v>168.0</v>
      </c>
      <c r="I80" s="1">
        <v>48.28</v>
      </c>
      <c r="J80" s="1">
        <v>48.31</v>
      </c>
      <c r="K80" s="1" t="s">
        <v>57</v>
      </c>
      <c r="L80" s="1">
        <v>48.0</v>
      </c>
      <c r="M80" s="1">
        <v>120.0</v>
      </c>
    </row>
    <row r="81">
      <c r="A81" s="1" t="s">
        <v>41</v>
      </c>
      <c r="B81" s="1" t="s">
        <v>42</v>
      </c>
      <c r="C81" s="1">
        <v>280.6</v>
      </c>
      <c r="D81" s="1">
        <v>285.93</v>
      </c>
      <c r="E81" s="1">
        <v>5.33</v>
      </c>
      <c r="F81" s="1">
        <v>0.0</v>
      </c>
      <c r="G81" s="1">
        <v>5.33</v>
      </c>
      <c r="H81" s="1">
        <v>168.0</v>
      </c>
      <c r="I81" s="1">
        <v>31.5</v>
      </c>
      <c r="J81" s="1">
        <v>31.51</v>
      </c>
      <c r="K81" s="1" t="s">
        <v>59</v>
      </c>
      <c r="L81" s="1">
        <v>0.0</v>
      </c>
      <c r="M81" s="1">
        <v>168.0</v>
      </c>
    </row>
    <row r="82">
      <c r="A82" s="1" t="s">
        <v>41</v>
      </c>
      <c r="B82" s="1" t="s">
        <v>42</v>
      </c>
      <c r="C82" s="1">
        <v>286.09</v>
      </c>
      <c r="D82" s="1">
        <v>289.99</v>
      </c>
      <c r="E82" s="1">
        <v>3.9</v>
      </c>
      <c r="F82" s="1">
        <v>0.0</v>
      </c>
      <c r="G82" s="1">
        <v>3.9</v>
      </c>
      <c r="H82" s="1">
        <v>72.0</v>
      </c>
      <c r="I82" s="1">
        <v>18.46</v>
      </c>
      <c r="J82" s="1">
        <v>18.46</v>
      </c>
      <c r="K82" s="1" t="s">
        <v>43</v>
      </c>
      <c r="L82" s="1">
        <v>-72.0</v>
      </c>
      <c r="M82" s="1">
        <v>0.0</v>
      </c>
    </row>
    <row r="83">
      <c r="A83" s="1" t="s">
        <v>41</v>
      </c>
      <c r="B83" s="1" t="s">
        <v>42</v>
      </c>
      <c r="C83" s="1">
        <v>290.12</v>
      </c>
      <c r="D83" s="1">
        <v>294.96</v>
      </c>
      <c r="E83" s="1">
        <v>4.84</v>
      </c>
      <c r="F83" s="1">
        <v>0.0</v>
      </c>
      <c r="G83" s="1">
        <v>4.84</v>
      </c>
      <c r="H83" s="1">
        <v>72.0</v>
      </c>
      <c r="I83" s="1">
        <v>14.88</v>
      </c>
      <c r="J83" s="1">
        <v>14.88</v>
      </c>
      <c r="K83" s="1" t="s">
        <v>43</v>
      </c>
      <c r="L83" s="1">
        <v>-72.0</v>
      </c>
      <c r="M83" s="1">
        <v>0.0</v>
      </c>
    </row>
    <row r="84">
      <c r="A84" s="1" t="s">
        <v>41</v>
      </c>
      <c r="B84" s="1" t="s">
        <v>42</v>
      </c>
      <c r="C84" s="1">
        <v>294.98</v>
      </c>
      <c r="D84" s="1">
        <v>298.58</v>
      </c>
      <c r="E84" s="1">
        <v>3.6</v>
      </c>
      <c r="F84" s="1">
        <v>0.0</v>
      </c>
      <c r="G84" s="1">
        <v>3.6</v>
      </c>
      <c r="H84" s="1">
        <v>72.0</v>
      </c>
      <c r="I84" s="1">
        <v>20.0</v>
      </c>
      <c r="J84" s="1">
        <v>20.0</v>
      </c>
      <c r="K84" s="1" t="s">
        <v>43</v>
      </c>
      <c r="L84" s="1">
        <v>-72.0</v>
      </c>
      <c r="M84" s="1">
        <v>0.0</v>
      </c>
    </row>
    <row r="85">
      <c r="A85" s="1" t="s">
        <v>41</v>
      </c>
      <c r="B85" s="1" t="s">
        <v>42</v>
      </c>
      <c r="C85" s="1">
        <v>298.6</v>
      </c>
      <c r="D85" s="1">
        <v>300.12</v>
      </c>
      <c r="E85" s="1">
        <v>1.52</v>
      </c>
      <c r="F85" s="1">
        <v>0.0</v>
      </c>
      <c r="G85" s="1">
        <v>1.52</v>
      </c>
      <c r="H85" s="1">
        <v>72.0</v>
      </c>
      <c r="I85" s="1">
        <v>47.29</v>
      </c>
      <c r="J85" s="1">
        <v>47.29</v>
      </c>
      <c r="K85" s="1" t="s">
        <v>43</v>
      </c>
      <c r="L85" s="1">
        <v>-72.0</v>
      </c>
      <c r="M85" s="1">
        <v>0.0</v>
      </c>
    </row>
    <row r="86">
      <c r="A86" s="1" t="s">
        <v>41</v>
      </c>
      <c r="B86" s="1" t="s">
        <v>42</v>
      </c>
      <c r="C86" s="1">
        <v>300.15</v>
      </c>
      <c r="D86" s="1">
        <v>304.63</v>
      </c>
      <c r="E86" s="1">
        <v>4.47</v>
      </c>
      <c r="F86" s="1">
        <v>0.0</v>
      </c>
      <c r="G86" s="1">
        <v>4.47</v>
      </c>
      <c r="H86" s="1">
        <v>72.0</v>
      </c>
      <c r="I86" s="1">
        <v>16.1</v>
      </c>
      <c r="J86" s="1">
        <v>16.1</v>
      </c>
      <c r="K86" s="1" t="s">
        <v>43</v>
      </c>
      <c r="L86" s="1">
        <v>-72.0</v>
      </c>
      <c r="M86" s="1">
        <v>0.0</v>
      </c>
    </row>
    <row r="87">
      <c r="A87" s="1" t="s">
        <v>41</v>
      </c>
      <c r="B87" s="1" t="s">
        <v>42</v>
      </c>
      <c r="C87" s="1">
        <v>304.63</v>
      </c>
      <c r="D87" s="1">
        <v>308.28</v>
      </c>
      <c r="E87" s="1">
        <v>3.66</v>
      </c>
      <c r="F87" s="1">
        <v>0.0</v>
      </c>
      <c r="G87" s="1">
        <v>3.66</v>
      </c>
      <c r="H87" s="1">
        <v>72.0</v>
      </c>
      <c r="I87" s="1">
        <v>19.69</v>
      </c>
      <c r="J87" s="1">
        <v>19.69</v>
      </c>
      <c r="K87" s="1" t="s">
        <v>43</v>
      </c>
      <c r="L87" s="1">
        <v>-72.0</v>
      </c>
      <c r="M87" s="1">
        <v>0.0</v>
      </c>
    </row>
    <row r="88">
      <c r="A88" s="1" t="s">
        <v>41</v>
      </c>
      <c r="B88" s="1" t="s">
        <v>42</v>
      </c>
      <c r="C88" s="1">
        <v>308.54</v>
      </c>
      <c r="D88" s="1">
        <v>312.22</v>
      </c>
      <c r="E88" s="1">
        <v>3.68</v>
      </c>
      <c r="F88" s="1">
        <v>0.0</v>
      </c>
      <c r="G88" s="1">
        <v>3.68</v>
      </c>
      <c r="H88" s="1">
        <v>72.0</v>
      </c>
      <c r="I88" s="1">
        <v>19.58</v>
      </c>
      <c r="J88" s="1">
        <v>19.58</v>
      </c>
      <c r="K88" s="1" t="s">
        <v>43</v>
      </c>
      <c r="L88" s="1">
        <v>-72.0</v>
      </c>
      <c r="M88" s="1">
        <v>0.0</v>
      </c>
    </row>
    <row r="89">
      <c r="A89" s="1" t="s">
        <v>41</v>
      </c>
      <c r="B89" s="1" t="s">
        <v>42</v>
      </c>
      <c r="C89" s="1">
        <v>312.26</v>
      </c>
      <c r="D89" s="1">
        <v>316.54</v>
      </c>
      <c r="E89" s="1">
        <v>4.28</v>
      </c>
      <c r="F89" s="1">
        <v>0.0</v>
      </c>
      <c r="G89" s="1">
        <v>4.28</v>
      </c>
      <c r="H89" s="1">
        <v>72.0</v>
      </c>
      <c r="I89" s="1">
        <v>16.82</v>
      </c>
      <c r="J89" s="1">
        <v>16.82</v>
      </c>
      <c r="K89" s="1" t="s">
        <v>43</v>
      </c>
      <c r="L89" s="1">
        <v>-72.0</v>
      </c>
      <c r="M89" s="1">
        <v>0.0</v>
      </c>
    </row>
    <row r="90">
      <c r="A90" s="1" t="s">
        <v>41</v>
      </c>
      <c r="B90" s="1" t="s">
        <v>42</v>
      </c>
      <c r="C90" s="1">
        <v>316.57</v>
      </c>
      <c r="D90" s="1">
        <v>319.88</v>
      </c>
      <c r="E90" s="1">
        <v>3.31</v>
      </c>
      <c r="F90" s="1">
        <v>0.0</v>
      </c>
      <c r="G90" s="1">
        <v>3.31</v>
      </c>
      <c r="H90" s="1">
        <v>72.0</v>
      </c>
      <c r="I90" s="1">
        <v>21.78</v>
      </c>
      <c r="J90" s="1">
        <v>21.78</v>
      </c>
      <c r="K90" s="1" t="s">
        <v>43</v>
      </c>
      <c r="L90" s="1">
        <v>-72.0</v>
      </c>
      <c r="M90" s="1">
        <v>0.0</v>
      </c>
    </row>
    <row r="91">
      <c r="A91" s="1" t="s">
        <v>41</v>
      </c>
      <c r="B91" s="1" t="s">
        <v>42</v>
      </c>
      <c r="C91" s="1">
        <v>319.91</v>
      </c>
      <c r="D91" s="1">
        <v>322.84</v>
      </c>
      <c r="E91" s="1">
        <v>2.93</v>
      </c>
      <c r="F91" s="1">
        <v>0.0</v>
      </c>
      <c r="G91" s="1">
        <v>2.93</v>
      </c>
      <c r="H91" s="1">
        <v>72.0</v>
      </c>
      <c r="I91" s="1">
        <v>24.56</v>
      </c>
      <c r="J91" s="1">
        <v>24.56</v>
      </c>
      <c r="K91" s="1" t="s">
        <v>43</v>
      </c>
      <c r="L91" s="1">
        <v>-72.0</v>
      </c>
      <c r="M91" s="1">
        <v>0.0</v>
      </c>
    </row>
    <row r="92">
      <c r="A92" s="1" t="s">
        <v>41</v>
      </c>
      <c r="B92" s="1" t="s">
        <v>42</v>
      </c>
      <c r="C92" s="1">
        <v>322.91</v>
      </c>
      <c r="D92" s="1">
        <v>325.56</v>
      </c>
      <c r="E92" s="1">
        <v>2.65</v>
      </c>
      <c r="F92" s="1">
        <v>0.0</v>
      </c>
      <c r="G92" s="1">
        <v>2.65</v>
      </c>
      <c r="H92" s="1">
        <v>168.0</v>
      </c>
      <c r="I92" s="1">
        <v>63.44</v>
      </c>
      <c r="J92" s="1">
        <v>63.48</v>
      </c>
      <c r="K92" s="1" t="s">
        <v>44</v>
      </c>
      <c r="L92" s="1">
        <v>84.0</v>
      </c>
      <c r="M92" s="1">
        <v>84.0</v>
      </c>
    </row>
    <row r="93">
      <c r="A93" s="1" t="s">
        <v>41</v>
      </c>
      <c r="B93" s="1" t="s">
        <v>42</v>
      </c>
      <c r="C93" s="1">
        <v>326.18</v>
      </c>
      <c r="D93" s="1">
        <v>328.89</v>
      </c>
      <c r="E93" s="1">
        <v>2.72</v>
      </c>
      <c r="F93" s="1">
        <v>0.0</v>
      </c>
      <c r="G93" s="1">
        <v>2.72</v>
      </c>
      <c r="H93" s="1">
        <v>168.0</v>
      </c>
      <c r="I93" s="1">
        <v>61.84</v>
      </c>
      <c r="J93" s="1">
        <v>61.87</v>
      </c>
      <c r="K93" s="1" t="s">
        <v>44</v>
      </c>
      <c r="L93" s="1">
        <v>84.0</v>
      </c>
      <c r="M93" s="1">
        <v>84.0</v>
      </c>
    </row>
    <row r="94">
      <c r="A94" s="1" t="s">
        <v>41</v>
      </c>
      <c r="B94" s="1" t="s">
        <v>42</v>
      </c>
      <c r="C94" s="1">
        <v>329.22</v>
      </c>
      <c r="D94" s="1">
        <v>331.64</v>
      </c>
      <c r="E94" s="1">
        <v>2.42</v>
      </c>
      <c r="F94" s="1">
        <v>0.0</v>
      </c>
      <c r="G94" s="1">
        <v>2.42</v>
      </c>
      <c r="H94" s="1">
        <v>168.0</v>
      </c>
      <c r="I94" s="1">
        <v>69.35</v>
      </c>
      <c r="J94" s="1">
        <v>69.38</v>
      </c>
      <c r="K94" s="1" t="s">
        <v>44</v>
      </c>
      <c r="L94" s="1">
        <v>84.0</v>
      </c>
      <c r="M94" s="1">
        <v>84.0</v>
      </c>
    </row>
    <row r="95">
      <c r="A95" s="1" t="s">
        <v>41</v>
      </c>
      <c r="B95" s="1" t="s">
        <v>42</v>
      </c>
      <c r="C95" s="1">
        <v>331.8</v>
      </c>
      <c r="D95" s="1">
        <v>334.43</v>
      </c>
      <c r="E95" s="1">
        <v>2.63</v>
      </c>
      <c r="F95" s="1">
        <v>0.0</v>
      </c>
      <c r="G95" s="1">
        <v>2.63</v>
      </c>
      <c r="H95" s="1">
        <v>168.0</v>
      </c>
      <c r="I95" s="1">
        <v>63.93</v>
      </c>
      <c r="J95" s="1">
        <v>63.96</v>
      </c>
      <c r="K95" s="1" t="s">
        <v>44</v>
      </c>
      <c r="L95" s="1">
        <v>84.0</v>
      </c>
      <c r="M95" s="1">
        <v>84.0</v>
      </c>
    </row>
    <row r="96">
      <c r="A96" s="1" t="s">
        <v>41</v>
      </c>
      <c r="B96" s="1" t="s">
        <v>42</v>
      </c>
      <c r="C96" s="1">
        <v>335.28</v>
      </c>
      <c r="D96" s="1">
        <v>338.05</v>
      </c>
      <c r="E96" s="1">
        <v>2.77</v>
      </c>
      <c r="F96" s="1">
        <v>0.0</v>
      </c>
      <c r="G96" s="1">
        <v>2.77</v>
      </c>
      <c r="H96" s="1">
        <v>168.0</v>
      </c>
      <c r="I96" s="1">
        <v>60.73</v>
      </c>
      <c r="J96" s="1">
        <v>60.76</v>
      </c>
      <c r="K96" s="1" t="s">
        <v>44</v>
      </c>
      <c r="L96" s="1">
        <v>84.0</v>
      </c>
      <c r="M96" s="1">
        <v>84.0</v>
      </c>
    </row>
    <row r="97">
      <c r="A97" s="1" t="s">
        <v>41</v>
      </c>
      <c r="B97" s="1" t="s">
        <v>42</v>
      </c>
      <c r="C97" s="1">
        <v>338.32</v>
      </c>
      <c r="D97" s="1">
        <v>340.57</v>
      </c>
      <c r="E97" s="1">
        <v>2.25</v>
      </c>
      <c r="F97" s="1">
        <v>0.0</v>
      </c>
      <c r="G97" s="1">
        <v>2.25</v>
      </c>
      <c r="H97" s="1">
        <v>168.0</v>
      </c>
      <c r="I97" s="1">
        <v>74.57</v>
      </c>
      <c r="J97" s="1">
        <v>74.61</v>
      </c>
      <c r="K97" s="1" t="s">
        <v>44</v>
      </c>
      <c r="L97" s="1">
        <v>84.0</v>
      </c>
      <c r="M97" s="1">
        <v>84.0</v>
      </c>
    </row>
    <row r="98">
      <c r="A98" s="1" t="s">
        <v>41</v>
      </c>
      <c r="B98" s="1" t="s">
        <v>42</v>
      </c>
      <c r="C98" s="1">
        <v>340.78</v>
      </c>
      <c r="D98" s="1">
        <v>343.06</v>
      </c>
      <c r="E98" s="1">
        <v>2.28</v>
      </c>
      <c r="F98" s="1">
        <v>0.0</v>
      </c>
      <c r="G98" s="1">
        <v>2.28</v>
      </c>
      <c r="H98" s="1">
        <v>168.0</v>
      </c>
      <c r="I98" s="1">
        <v>73.6</v>
      </c>
      <c r="J98" s="1">
        <v>73.64</v>
      </c>
      <c r="K98" s="1" t="s">
        <v>44</v>
      </c>
      <c r="L98" s="1">
        <v>84.0</v>
      </c>
      <c r="M98" s="1">
        <v>84.0</v>
      </c>
    </row>
    <row r="99">
      <c r="A99" s="1" t="s">
        <v>41</v>
      </c>
      <c r="B99" s="1" t="s">
        <v>42</v>
      </c>
      <c r="C99" s="1">
        <v>343.43</v>
      </c>
      <c r="D99" s="1">
        <v>345.96</v>
      </c>
      <c r="E99" s="1">
        <v>2.54</v>
      </c>
      <c r="F99" s="1">
        <v>0.0</v>
      </c>
      <c r="G99" s="1">
        <v>2.53</v>
      </c>
      <c r="H99" s="1">
        <v>168.0</v>
      </c>
      <c r="I99" s="1">
        <v>66.24</v>
      </c>
      <c r="J99" s="1">
        <v>66.28</v>
      </c>
      <c r="K99" s="1" t="s">
        <v>44</v>
      </c>
      <c r="L99" s="1">
        <v>84.0</v>
      </c>
      <c r="M99" s="1">
        <v>84.0</v>
      </c>
    </row>
    <row r="100">
      <c r="A100" s="1" t="s">
        <v>41</v>
      </c>
      <c r="B100" s="1" t="s">
        <v>42</v>
      </c>
      <c r="C100" s="1">
        <v>346.2</v>
      </c>
      <c r="D100" s="1">
        <v>350.05</v>
      </c>
      <c r="E100" s="1">
        <v>3.85</v>
      </c>
      <c r="F100" s="1">
        <v>0.0</v>
      </c>
      <c r="G100" s="1">
        <v>3.85</v>
      </c>
      <c r="H100" s="1">
        <v>168.0</v>
      </c>
      <c r="I100" s="1">
        <v>43.64</v>
      </c>
      <c r="J100" s="1">
        <v>43.66</v>
      </c>
      <c r="K100" s="1" t="s">
        <v>57</v>
      </c>
      <c r="L100" s="1">
        <v>48.0</v>
      </c>
      <c r="M100" s="1">
        <v>120.0</v>
      </c>
    </row>
    <row r="101">
      <c r="A101" s="1" t="s">
        <v>41</v>
      </c>
      <c r="B101" s="1" t="s">
        <v>42</v>
      </c>
      <c r="C101" s="1">
        <v>350.25</v>
      </c>
      <c r="D101" s="1">
        <v>355.32</v>
      </c>
      <c r="E101" s="1">
        <v>5.06</v>
      </c>
      <c r="F101" s="1">
        <v>0.0</v>
      </c>
      <c r="G101" s="1">
        <v>5.06</v>
      </c>
      <c r="H101" s="1">
        <v>168.0</v>
      </c>
      <c r="I101" s="1">
        <v>33.17</v>
      </c>
      <c r="J101" s="1">
        <v>33.19</v>
      </c>
      <c r="K101" s="1" t="s">
        <v>59</v>
      </c>
      <c r="L101" s="1">
        <v>0.0</v>
      </c>
      <c r="M101" s="1">
        <v>168.0</v>
      </c>
    </row>
    <row r="102">
      <c r="A102" s="1" t="s">
        <v>41</v>
      </c>
      <c r="B102" s="1" t="s">
        <v>42</v>
      </c>
      <c r="C102" s="1">
        <v>355.53</v>
      </c>
      <c r="D102" s="1">
        <v>360.92</v>
      </c>
      <c r="E102" s="1">
        <v>5.39</v>
      </c>
      <c r="F102" s="1">
        <v>0.0</v>
      </c>
      <c r="G102" s="1">
        <v>5.39</v>
      </c>
      <c r="H102" s="1">
        <v>72.0</v>
      </c>
      <c r="I102" s="1">
        <v>13.35</v>
      </c>
      <c r="J102" s="1">
        <v>13.35</v>
      </c>
      <c r="K102" s="1" t="s">
        <v>43</v>
      </c>
      <c r="L102" s="1">
        <v>-72.0</v>
      </c>
      <c r="M102" s="1">
        <v>0.0</v>
      </c>
    </row>
    <row r="130">
      <c r="A130" s="77" t="s">
        <v>53</v>
      </c>
      <c r="B130" s="3">
        <f>SUMIF(K2:K103, "epr",H2:H103)</f>
        <v>3672</v>
      </c>
    </row>
    <row r="131">
      <c r="A131" s="77" t="s">
        <v>54</v>
      </c>
      <c r="B131" s="3">
        <f>SUM(H2:H103)-B130</f>
        <v>8400</v>
      </c>
    </row>
    <row r="132">
      <c r="A132" s="77" t="s">
        <v>55</v>
      </c>
      <c r="B132" s="3">
        <f>SUM(M2:M103)</f>
        <v>4800</v>
      </c>
    </row>
    <row r="133">
      <c r="A133" s="77" t="s">
        <v>56</v>
      </c>
      <c r="B133" s="3">
        <f>B131/B132</f>
        <v>1.75</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1.34</v>
      </c>
      <c r="D2" s="1">
        <v>5.83</v>
      </c>
      <c r="E2" s="1">
        <v>4.49</v>
      </c>
      <c r="F2" s="1">
        <v>0.0</v>
      </c>
      <c r="G2" s="1">
        <v>4.49</v>
      </c>
      <c r="H2" s="1">
        <v>80.0</v>
      </c>
      <c r="I2" s="1">
        <v>17.82</v>
      </c>
      <c r="J2" s="1">
        <v>17.82</v>
      </c>
      <c r="K2" s="1" t="s">
        <v>43</v>
      </c>
      <c r="L2" s="1">
        <v>-80.0</v>
      </c>
      <c r="M2" s="1">
        <v>0.0</v>
      </c>
    </row>
    <row r="3">
      <c r="A3" s="1" t="s">
        <v>41</v>
      </c>
      <c r="B3" s="1" t="s">
        <v>42</v>
      </c>
      <c r="C3" s="1">
        <v>5.85</v>
      </c>
      <c r="D3" s="1">
        <v>10.91</v>
      </c>
      <c r="E3" s="1">
        <v>5.06</v>
      </c>
      <c r="F3" s="1">
        <v>0.0</v>
      </c>
      <c r="G3" s="1">
        <v>5.06</v>
      </c>
      <c r="H3" s="1">
        <v>80.0</v>
      </c>
      <c r="I3" s="1">
        <v>15.8</v>
      </c>
      <c r="J3" s="1">
        <v>15.8</v>
      </c>
      <c r="K3" s="1" t="s">
        <v>43</v>
      </c>
      <c r="L3" s="1">
        <v>-80.0</v>
      </c>
      <c r="M3" s="1">
        <v>0.0</v>
      </c>
    </row>
    <row r="4">
      <c r="A4" s="1" t="s">
        <v>41</v>
      </c>
      <c r="B4" s="1" t="s">
        <v>42</v>
      </c>
      <c r="C4" s="1">
        <v>10.95</v>
      </c>
      <c r="D4" s="1">
        <v>14.75</v>
      </c>
      <c r="E4" s="1">
        <v>3.79</v>
      </c>
      <c r="F4" s="1">
        <v>0.0</v>
      </c>
      <c r="G4" s="1">
        <v>3.79</v>
      </c>
      <c r="H4" s="1">
        <v>80.0</v>
      </c>
      <c r="I4" s="1">
        <v>21.09</v>
      </c>
      <c r="J4" s="1">
        <v>21.09</v>
      </c>
      <c r="K4" s="1" t="s">
        <v>43</v>
      </c>
      <c r="L4" s="1">
        <v>-80.0</v>
      </c>
      <c r="M4" s="1">
        <v>0.0</v>
      </c>
    </row>
    <row r="5">
      <c r="A5" s="1" t="s">
        <v>41</v>
      </c>
      <c r="B5" s="1" t="s">
        <v>42</v>
      </c>
      <c r="C5" s="1">
        <v>14.78</v>
      </c>
      <c r="D5" s="1">
        <v>17.33</v>
      </c>
      <c r="E5" s="1">
        <v>2.54</v>
      </c>
      <c r="F5" s="1">
        <v>0.0</v>
      </c>
      <c r="G5" s="1">
        <v>2.54</v>
      </c>
      <c r="H5" s="1">
        <v>80.0</v>
      </c>
      <c r="I5" s="1">
        <v>31.47</v>
      </c>
      <c r="J5" s="1">
        <v>31.47</v>
      </c>
      <c r="K5" s="1" t="s">
        <v>43</v>
      </c>
      <c r="L5" s="1">
        <v>-80.0</v>
      </c>
      <c r="M5" s="1">
        <v>0.0</v>
      </c>
    </row>
    <row r="6">
      <c r="A6" s="1" t="s">
        <v>41</v>
      </c>
      <c r="B6" s="1" t="s">
        <v>42</v>
      </c>
      <c r="C6" s="1">
        <v>17.41</v>
      </c>
      <c r="D6" s="1">
        <v>21.13</v>
      </c>
      <c r="E6" s="1">
        <v>3.72</v>
      </c>
      <c r="F6" s="1">
        <v>0.0</v>
      </c>
      <c r="G6" s="1">
        <v>3.72</v>
      </c>
      <c r="H6" s="1">
        <v>80.0</v>
      </c>
      <c r="I6" s="1">
        <v>21.48</v>
      </c>
      <c r="J6" s="1">
        <v>21.48</v>
      </c>
      <c r="K6" s="1" t="s">
        <v>43</v>
      </c>
      <c r="L6" s="1">
        <v>-80.0</v>
      </c>
      <c r="M6" s="1">
        <v>0.0</v>
      </c>
    </row>
    <row r="7">
      <c r="A7" s="1" t="s">
        <v>41</v>
      </c>
      <c r="B7" s="1" t="s">
        <v>42</v>
      </c>
      <c r="C7" s="1">
        <v>21.27</v>
      </c>
      <c r="D7" s="1">
        <v>25.12</v>
      </c>
      <c r="E7" s="1">
        <v>3.85</v>
      </c>
      <c r="F7" s="1">
        <v>0.0</v>
      </c>
      <c r="G7" s="1">
        <v>3.85</v>
      </c>
      <c r="H7" s="1">
        <v>80.0</v>
      </c>
      <c r="I7" s="1">
        <v>20.78</v>
      </c>
      <c r="J7" s="1">
        <v>20.78</v>
      </c>
      <c r="K7" s="1" t="s">
        <v>43</v>
      </c>
      <c r="L7" s="1">
        <v>-80.0</v>
      </c>
      <c r="M7" s="1">
        <v>0.0</v>
      </c>
    </row>
    <row r="8">
      <c r="A8" s="1" t="s">
        <v>41</v>
      </c>
      <c r="B8" s="1" t="s">
        <v>42</v>
      </c>
      <c r="C8" s="1">
        <v>25.14</v>
      </c>
      <c r="D8" s="1">
        <v>30.8</v>
      </c>
      <c r="E8" s="1">
        <v>5.66</v>
      </c>
      <c r="F8" s="1">
        <v>0.0</v>
      </c>
      <c r="G8" s="1">
        <v>5.66</v>
      </c>
      <c r="H8" s="1">
        <v>80.0</v>
      </c>
      <c r="I8" s="1">
        <v>14.13</v>
      </c>
      <c r="J8" s="1">
        <v>14.13</v>
      </c>
      <c r="K8" s="1" t="s">
        <v>43</v>
      </c>
      <c r="L8" s="1">
        <v>-80.0</v>
      </c>
      <c r="M8" s="1">
        <v>0.0</v>
      </c>
    </row>
    <row r="9">
      <c r="A9" s="1" t="s">
        <v>41</v>
      </c>
      <c r="B9" s="1" t="s">
        <v>42</v>
      </c>
      <c r="C9" s="1">
        <v>30.84</v>
      </c>
      <c r="D9" s="1">
        <v>33.56</v>
      </c>
      <c r="E9" s="1">
        <v>2.73</v>
      </c>
      <c r="F9" s="1">
        <v>0.0</v>
      </c>
      <c r="G9" s="1">
        <v>2.73</v>
      </c>
      <c r="H9" s="1">
        <v>80.0</v>
      </c>
      <c r="I9" s="1">
        <v>29.35</v>
      </c>
      <c r="J9" s="1">
        <v>29.35</v>
      </c>
      <c r="K9" s="1" t="s">
        <v>43</v>
      </c>
      <c r="L9" s="1">
        <v>-80.0</v>
      </c>
      <c r="M9" s="1">
        <v>0.0</v>
      </c>
    </row>
    <row r="10">
      <c r="A10" s="1" t="s">
        <v>41</v>
      </c>
      <c r="B10" s="1" t="s">
        <v>42</v>
      </c>
      <c r="C10" s="1">
        <v>33.62</v>
      </c>
      <c r="D10" s="1">
        <v>37.75</v>
      </c>
      <c r="E10" s="1">
        <v>4.14</v>
      </c>
      <c r="F10" s="1">
        <v>0.0</v>
      </c>
      <c r="G10" s="1">
        <v>4.14</v>
      </c>
      <c r="H10" s="1">
        <v>80.0</v>
      </c>
      <c r="I10" s="1">
        <v>19.34</v>
      </c>
      <c r="J10" s="1">
        <v>19.34</v>
      </c>
      <c r="K10" s="1" t="s">
        <v>43</v>
      </c>
      <c r="L10" s="1">
        <v>-80.0</v>
      </c>
      <c r="M10" s="1">
        <v>0.0</v>
      </c>
    </row>
    <row r="11">
      <c r="A11" s="1" t="s">
        <v>41</v>
      </c>
      <c r="B11" s="1" t="s">
        <v>42</v>
      </c>
      <c r="C11" s="1">
        <v>37.78</v>
      </c>
      <c r="D11" s="1">
        <v>42.78</v>
      </c>
      <c r="E11" s="1">
        <v>5.0</v>
      </c>
      <c r="F11" s="1">
        <v>0.0</v>
      </c>
      <c r="G11" s="1">
        <v>5.0</v>
      </c>
      <c r="H11" s="1">
        <v>80.0</v>
      </c>
      <c r="I11" s="1">
        <v>15.99</v>
      </c>
      <c r="J11" s="1">
        <v>15.99</v>
      </c>
      <c r="K11" s="1" t="s">
        <v>43</v>
      </c>
      <c r="L11" s="1">
        <v>-80.0</v>
      </c>
      <c r="M11" s="1">
        <v>0.0</v>
      </c>
    </row>
    <row r="12">
      <c r="A12" s="1" t="s">
        <v>41</v>
      </c>
      <c r="B12" s="1" t="s">
        <v>42</v>
      </c>
      <c r="C12" s="1">
        <v>42.94</v>
      </c>
      <c r="D12" s="1">
        <v>45.61</v>
      </c>
      <c r="E12" s="1">
        <v>2.67</v>
      </c>
      <c r="F12" s="1">
        <v>0.0</v>
      </c>
      <c r="G12" s="1">
        <v>2.67</v>
      </c>
      <c r="H12" s="1">
        <v>168.0</v>
      </c>
      <c r="I12" s="1">
        <v>62.99</v>
      </c>
      <c r="J12" s="1">
        <v>63.01</v>
      </c>
      <c r="K12" s="1" t="s">
        <v>44</v>
      </c>
      <c r="L12" s="1">
        <v>84.0</v>
      </c>
      <c r="M12" s="1">
        <v>84.0</v>
      </c>
    </row>
    <row r="13">
      <c r="A13" s="1" t="s">
        <v>41</v>
      </c>
      <c r="B13" s="1" t="s">
        <v>42</v>
      </c>
      <c r="C13" s="1">
        <v>47.12</v>
      </c>
      <c r="D13" s="1">
        <v>49.78</v>
      </c>
      <c r="E13" s="1">
        <v>2.65</v>
      </c>
      <c r="F13" s="1">
        <v>0.0</v>
      </c>
      <c r="G13" s="1">
        <v>2.65</v>
      </c>
      <c r="H13" s="1">
        <v>168.0</v>
      </c>
      <c r="I13" s="1">
        <v>63.29</v>
      </c>
      <c r="J13" s="1">
        <v>63.31</v>
      </c>
      <c r="K13" s="1" t="s">
        <v>44</v>
      </c>
      <c r="L13" s="1">
        <v>84.0</v>
      </c>
      <c r="M13" s="1">
        <v>84.0</v>
      </c>
    </row>
    <row r="14">
      <c r="A14" s="1" t="s">
        <v>41</v>
      </c>
      <c r="B14" s="1" t="s">
        <v>42</v>
      </c>
      <c r="C14" s="1">
        <v>49.98</v>
      </c>
      <c r="D14" s="1">
        <v>54.01</v>
      </c>
      <c r="E14" s="1">
        <v>4.02</v>
      </c>
      <c r="F14" s="1">
        <v>0.0</v>
      </c>
      <c r="G14" s="1">
        <v>4.02</v>
      </c>
      <c r="H14" s="1">
        <v>168.0</v>
      </c>
      <c r="I14" s="1">
        <v>41.74</v>
      </c>
      <c r="J14" s="1">
        <v>41.75</v>
      </c>
      <c r="K14" s="1" t="s">
        <v>44</v>
      </c>
      <c r="L14" s="1">
        <v>84.0</v>
      </c>
      <c r="M14" s="1">
        <v>84.0</v>
      </c>
    </row>
    <row r="15">
      <c r="A15" s="1" t="s">
        <v>41</v>
      </c>
      <c r="B15" s="1" t="s">
        <v>42</v>
      </c>
      <c r="C15" s="1">
        <v>54.25</v>
      </c>
      <c r="D15" s="1">
        <v>57.45</v>
      </c>
      <c r="E15" s="1">
        <v>3.19</v>
      </c>
      <c r="F15" s="1">
        <v>0.0</v>
      </c>
      <c r="G15" s="1">
        <v>3.19</v>
      </c>
      <c r="H15" s="1">
        <v>168.0</v>
      </c>
      <c r="I15" s="1">
        <v>52.62</v>
      </c>
      <c r="J15" s="1">
        <v>52.65</v>
      </c>
      <c r="K15" s="1" t="s">
        <v>44</v>
      </c>
      <c r="L15" s="1">
        <v>84.0</v>
      </c>
      <c r="M15" s="1">
        <v>84.0</v>
      </c>
    </row>
    <row r="16">
      <c r="A16" s="1" t="s">
        <v>41</v>
      </c>
      <c r="B16" s="1" t="s">
        <v>42</v>
      </c>
      <c r="C16" s="1">
        <v>57.84</v>
      </c>
      <c r="D16" s="1">
        <v>60.99</v>
      </c>
      <c r="E16" s="1">
        <v>3.15</v>
      </c>
      <c r="F16" s="1">
        <v>0.0</v>
      </c>
      <c r="G16" s="1">
        <v>3.15</v>
      </c>
      <c r="H16" s="1">
        <v>168.0</v>
      </c>
      <c r="I16" s="1">
        <v>53.39</v>
      </c>
      <c r="J16" s="1">
        <v>53.41</v>
      </c>
      <c r="K16" s="1" t="s">
        <v>44</v>
      </c>
      <c r="L16" s="1">
        <v>84.0</v>
      </c>
      <c r="M16" s="1">
        <v>84.0</v>
      </c>
    </row>
    <row r="17">
      <c r="A17" s="1" t="s">
        <v>41</v>
      </c>
      <c r="B17" s="1" t="s">
        <v>42</v>
      </c>
      <c r="C17" s="1">
        <v>61.16</v>
      </c>
      <c r="D17" s="1">
        <v>63.68</v>
      </c>
      <c r="E17" s="1">
        <v>2.52</v>
      </c>
      <c r="F17" s="1">
        <v>0.0</v>
      </c>
      <c r="G17" s="1">
        <v>2.51</v>
      </c>
      <c r="H17" s="1">
        <v>168.0</v>
      </c>
      <c r="I17" s="1">
        <v>66.78</v>
      </c>
      <c r="J17" s="1">
        <v>66.82</v>
      </c>
      <c r="K17" s="1" t="s">
        <v>44</v>
      </c>
      <c r="L17" s="1">
        <v>84.0</v>
      </c>
      <c r="M17" s="1">
        <v>84.0</v>
      </c>
    </row>
    <row r="18">
      <c r="A18" s="1" t="s">
        <v>41</v>
      </c>
      <c r="B18" s="1" t="s">
        <v>42</v>
      </c>
      <c r="C18" s="1">
        <v>63.78</v>
      </c>
      <c r="D18" s="1">
        <v>67.59</v>
      </c>
      <c r="E18" s="1">
        <v>3.8</v>
      </c>
      <c r="F18" s="1">
        <v>0.0</v>
      </c>
      <c r="G18" s="1">
        <v>3.8</v>
      </c>
      <c r="H18" s="1">
        <v>168.0</v>
      </c>
      <c r="I18" s="1">
        <v>44.16</v>
      </c>
      <c r="J18" s="1">
        <v>44.18</v>
      </c>
      <c r="K18" s="1" t="s">
        <v>44</v>
      </c>
      <c r="L18" s="1">
        <v>84.0</v>
      </c>
      <c r="M18" s="1">
        <v>84.0</v>
      </c>
    </row>
    <row r="19">
      <c r="A19" s="1" t="s">
        <v>41</v>
      </c>
      <c r="B19" s="1" t="s">
        <v>42</v>
      </c>
      <c r="C19" s="1">
        <v>67.8</v>
      </c>
      <c r="D19" s="1">
        <v>70.38</v>
      </c>
      <c r="E19" s="1">
        <v>2.57</v>
      </c>
      <c r="F19" s="1">
        <v>0.0</v>
      </c>
      <c r="G19" s="1">
        <v>2.57</v>
      </c>
      <c r="H19" s="1">
        <v>168.0</v>
      </c>
      <c r="I19" s="1">
        <v>65.26</v>
      </c>
      <c r="J19" s="1">
        <v>65.28</v>
      </c>
      <c r="K19" s="1" t="s">
        <v>44</v>
      </c>
      <c r="L19" s="1">
        <v>84.0</v>
      </c>
      <c r="M19" s="1">
        <v>84.0</v>
      </c>
    </row>
    <row r="20">
      <c r="A20" s="1" t="s">
        <v>41</v>
      </c>
      <c r="B20" s="1" t="s">
        <v>42</v>
      </c>
      <c r="C20" s="1">
        <v>70.84</v>
      </c>
      <c r="D20" s="1">
        <v>74.39</v>
      </c>
      <c r="E20" s="1">
        <v>3.54</v>
      </c>
      <c r="F20" s="1">
        <v>0.0</v>
      </c>
      <c r="G20" s="1">
        <v>3.54</v>
      </c>
      <c r="H20" s="1">
        <v>168.0</v>
      </c>
      <c r="I20" s="1">
        <v>47.41</v>
      </c>
      <c r="J20" s="1">
        <v>47.42</v>
      </c>
      <c r="K20" s="1" t="s">
        <v>44</v>
      </c>
      <c r="L20" s="1">
        <v>84.0</v>
      </c>
      <c r="M20" s="1">
        <v>84.0</v>
      </c>
    </row>
    <row r="21">
      <c r="A21" s="1" t="s">
        <v>41</v>
      </c>
      <c r="B21" s="1" t="s">
        <v>42</v>
      </c>
      <c r="C21" s="1">
        <v>74.82</v>
      </c>
      <c r="D21" s="1">
        <v>79.5</v>
      </c>
      <c r="E21" s="1">
        <v>4.68</v>
      </c>
      <c r="F21" s="1">
        <v>0.0</v>
      </c>
      <c r="G21" s="1">
        <v>4.68</v>
      </c>
      <c r="H21" s="1">
        <v>168.0</v>
      </c>
      <c r="I21" s="1">
        <v>35.86</v>
      </c>
      <c r="J21" s="1">
        <v>35.88</v>
      </c>
      <c r="K21" s="1" t="s">
        <v>57</v>
      </c>
      <c r="L21" s="1">
        <v>44.0</v>
      </c>
      <c r="M21" s="1">
        <v>124.0</v>
      </c>
    </row>
    <row r="22">
      <c r="A22" s="1" t="s">
        <v>41</v>
      </c>
      <c r="B22" s="1" t="s">
        <v>42</v>
      </c>
      <c r="C22" s="1">
        <v>79.99</v>
      </c>
      <c r="D22" s="1">
        <v>82.1</v>
      </c>
      <c r="E22" s="1">
        <v>2.11</v>
      </c>
      <c r="F22" s="1">
        <v>0.0</v>
      </c>
      <c r="G22" s="1">
        <v>2.11</v>
      </c>
      <c r="H22" s="1">
        <v>80.0</v>
      </c>
      <c r="I22" s="1">
        <v>37.86</v>
      </c>
      <c r="J22" s="1">
        <v>37.86</v>
      </c>
      <c r="K22" s="1" t="s">
        <v>43</v>
      </c>
      <c r="L22" s="1">
        <v>-80.0</v>
      </c>
      <c r="M22" s="1">
        <v>0.0</v>
      </c>
    </row>
    <row r="23">
      <c r="A23" s="1" t="s">
        <v>41</v>
      </c>
      <c r="B23" s="1" t="s">
        <v>42</v>
      </c>
      <c r="C23" s="1">
        <v>82.14</v>
      </c>
      <c r="D23" s="1">
        <v>84.21</v>
      </c>
      <c r="E23" s="1">
        <v>2.08</v>
      </c>
      <c r="F23" s="1">
        <v>0.0</v>
      </c>
      <c r="G23" s="1">
        <v>2.08</v>
      </c>
      <c r="H23" s="1">
        <v>80.0</v>
      </c>
      <c r="I23" s="1">
        <v>38.52</v>
      </c>
      <c r="J23" s="1">
        <v>38.52</v>
      </c>
      <c r="K23" s="1" t="s">
        <v>43</v>
      </c>
      <c r="L23" s="1">
        <v>-80.0</v>
      </c>
      <c r="M23" s="1">
        <v>0.0</v>
      </c>
    </row>
    <row r="24">
      <c r="A24" s="1" t="s">
        <v>41</v>
      </c>
      <c r="B24" s="1" t="s">
        <v>42</v>
      </c>
      <c r="C24" s="1">
        <v>84.27</v>
      </c>
      <c r="D24" s="1">
        <v>87.9</v>
      </c>
      <c r="E24" s="1">
        <v>3.63</v>
      </c>
      <c r="F24" s="1">
        <v>0.0</v>
      </c>
      <c r="G24" s="1">
        <v>3.63</v>
      </c>
      <c r="H24" s="1">
        <v>80.0</v>
      </c>
      <c r="I24" s="1">
        <v>22.04</v>
      </c>
      <c r="J24" s="1">
        <v>22.04</v>
      </c>
      <c r="K24" s="1" t="s">
        <v>43</v>
      </c>
      <c r="L24" s="1">
        <v>-80.0</v>
      </c>
      <c r="M24" s="1">
        <v>0.0</v>
      </c>
    </row>
    <row r="25">
      <c r="A25" s="1" t="s">
        <v>41</v>
      </c>
      <c r="B25" s="1" t="s">
        <v>42</v>
      </c>
      <c r="C25" s="1">
        <v>87.9</v>
      </c>
      <c r="D25" s="1">
        <v>95.91</v>
      </c>
      <c r="E25" s="1">
        <v>8.0</v>
      </c>
      <c r="F25" s="1">
        <v>0.0</v>
      </c>
      <c r="G25" s="1">
        <v>8.0</v>
      </c>
      <c r="H25" s="1">
        <v>80.0</v>
      </c>
      <c r="I25" s="1">
        <v>9.99</v>
      </c>
      <c r="J25" s="1">
        <v>9.99</v>
      </c>
      <c r="K25" s="1" t="s">
        <v>43</v>
      </c>
      <c r="L25" s="1">
        <v>-80.0</v>
      </c>
      <c r="M25" s="1">
        <v>0.0</v>
      </c>
    </row>
    <row r="26">
      <c r="A26" s="1" t="s">
        <v>41</v>
      </c>
      <c r="B26" s="1" t="s">
        <v>42</v>
      </c>
      <c r="C26" s="1">
        <v>95.94</v>
      </c>
      <c r="D26" s="1">
        <v>100.59</v>
      </c>
      <c r="E26" s="1">
        <v>4.64</v>
      </c>
      <c r="F26" s="1">
        <v>0.0</v>
      </c>
      <c r="G26" s="1">
        <v>4.64</v>
      </c>
      <c r="H26" s="1">
        <v>80.0</v>
      </c>
      <c r="I26" s="1">
        <v>17.23</v>
      </c>
      <c r="J26" s="1">
        <v>17.23</v>
      </c>
      <c r="K26" s="1" t="s">
        <v>43</v>
      </c>
      <c r="L26" s="1">
        <v>-80.0</v>
      </c>
      <c r="M26" s="1">
        <v>0.0</v>
      </c>
    </row>
    <row r="27">
      <c r="A27" s="1" t="s">
        <v>41</v>
      </c>
      <c r="B27" s="1" t="s">
        <v>42</v>
      </c>
      <c r="C27" s="1">
        <v>100.59</v>
      </c>
      <c r="D27" s="1">
        <v>105.73</v>
      </c>
      <c r="E27" s="1">
        <v>5.14</v>
      </c>
      <c r="F27" s="1">
        <v>0.0</v>
      </c>
      <c r="G27" s="1">
        <v>5.14</v>
      </c>
      <c r="H27" s="1">
        <v>80.0</v>
      </c>
      <c r="I27" s="1">
        <v>15.58</v>
      </c>
      <c r="J27" s="1">
        <v>15.58</v>
      </c>
      <c r="K27" s="1" t="s">
        <v>43</v>
      </c>
      <c r="L27" s="1">
        <v>-80.0</v>
      </c>
      <c r="M27" s="1">
        <v>0.0</v>
      </c>
    </row>
    <row r="28">
      <c r="A28" s="1" t="s">
        <v>41</v>
      </c>
      <c r="B28" s="1" t="s">
        <v>42</v>
      </c>
      <c r="C28" s="1">
        <v>105.79</v>
      </c>
      <c r="D28" s="1">
        <v>111.55</v>
      </c>
      <c r="E28" s="1">
        <v>5.76</v>
      </c>
      <c r="F28" s="1">
        <v>0.0</v>
      </c>
      <c r="G28" s="1">
        <v>5.76</v>
      </c>
      <c r="H28" s="1">
        <v>80.0</v>
      </c>
      <c r="I28" s="1">
        <v>13.88</v>
      </c>
      <c r="J28" s="1">
        <v>13.88</v>
      </c>
      <c r="K28" s="1" t="s">
        <v>43</v>
      </c>
      <c r="L28" s="1">
        <v>-80.0</v>
      </c>
      <c r="M28" s="1">
        <v>0.0</v>
      </c>
    </row>
    <row r="29">
      <c r="A29" s="1" t="s">
        <v>41</v>
      </c>
      <c r="B29" s="1" t="s">
        <v>42</v>
      </c>
      <c r="C29" s="1">
        <v>111.66</v>
      </c>
      <c r="D29" s="1">
        <v>115.45</v>
      </c>
      <c r="E29" s="1">
        <v>3.79</v>
      </c>
      <c r="F29" s="1">
        <v>0.0</v>
      </c>
      <c r="G29" s="1">
        <v>3.79</v>
      </c>
      <c r="H29" s="1">
        <v>80.0</v>
      </c>
      <c r="I29" s="1">
        <v>21.1</v>
      </c>
      <c r="J29" s="1">
        <v>21.1</v>
      </c>
      <c r="K29" s="1" t="s">
        <v>43</v>
      </c>
      <c r="L29" s="1">
        <v>-80.0</v>
      </c>
      <c r="M29" s="1">
        <v>0.0</v>
      </c>
    </row>
    <row r="30">
      <c r="A30" s="1" t="s">
        <v>41</v>
      </c>
      <c r="B30" s="1" t="s">
        <v>42</v>
      </c>
      <c r="C30" s="1">
        <v>115.6</v>
      </c>
      <c r="D30" s="1">
        <v>117.76</v>
      </c>
      <c r="E30" s="1">
        <v>2.16</v>
      </c>
      <c r="F30" s="1">
        <v>0.0</v>
      </c>
      <c r="G30" s="1">
        <v>2.16</v>
      </c>
      <c r="H30" s="1">
        <v>80.0</v>
      </c>
      <c r="I30" s="1">
        <v>37.05</v>
      </c>
      <c r="J30" s="1">
        <v>37.05</v>
      </c>
      <c r="K30" s="1" t="s">
        <v>43</v>
      </c>
      <c r="L30" s="1">
        <v>-80.0</v>
      </c>
      <c r="M30" s="1">
        <v>0.0</v>
      </c>
    </row>
    <row r="31">
      <c r="A31" s="1" t="s">
        <v>41</v>
      </c>
      <c r="B31" s="1" t="s">
        <v>42</v>
      </c>
      <c r="C31" s="1">
        <v>117.78</v>
      </c>
      <c r="D31" s="1">
        <v>122.32</v>
      </c>
      <c r="E31" s="1">
        <v>4.53</v>
      </c>
      <c r="F31" s="1">
        <v>0.0</v>
      </c>
      <c r="G31" s="1">
        <v>4.53</v>
      </c>
      <c r="H31" s="1">
        <v>80.0</v>
      </c>
      <c r="I31" s="1">
        <v>17.65</v>
      </c>
      <c r="J31" s="1">
        <v>17.65</v>
      </c>
      <c r="K31" s="1" t="s">
        <v>43</v>
      </c>
      <c r="L31" s="1">
        <v>-80.0</v>
      </c>
      <c r="M31" s="1">
        <v>0.0</v>
      </c>
    </row>
    <row r="32">
      <c r="A32" s="1" t="s">
        <v>41</v>
      </c>
      <c r="B32" s="1" t="s">
        <v>42</v>
      </c>
      <c r="C32" s="1">
        <v>122.37</v>
      </c>
      <c r="D32" s="1">
        <v>125.47</v>
      </c>
      <c r="E32" s="1">
        <v>3.1</v>
      </c>
      <c r="F32" s="1">
        <v>0.0</v>
      </c>
      <c r="G32" s="1">
        <v>3.1</v>
      </c>
      <c r="H32" s="1">
        <v>168.0</v>
      </c>
      <c r="I32" s="1">
        <v>54.14</v>
      </c>
      <c r="J32" s="1">
        <v>54.15</v>
      </c>
      <c r="K32" s="1" t="s">
        <v>44</v>
      </c>
      <c r="L32" s="1">
        <v>84.0</v>
      </c>
      <c r="M32" s="1">
        <v>84.0</v>
      </c>
    </row>
    <row r="33">
      <c r="A33" s="1" t="s">
        <v>41</v>
      </c>
      <c r="B33" s="1" t="s">
        <v>42</v>
      </c>
      <c r="C33" s="1">
        <v>125.73</v>
      </c>
      <c r="D33" s="1">
        <v>128.33</v>
      </c>
      <c r="E33" s="1">
        <v>2.6</v>
      </c>
      <c r="F33" s="1">
        <v>0.0</v>
      </c>
      <c r="G33" s="1">
        <v>2.59</v>
      </c>
      <c r="H33" s="1">
        <v>168.0</v>
      </c>
      <c r="I33" s="1">
        <v>64.73</v>
      </c>
      <c r="J33" s="1">
        <v>64.75</v>
      </c>
      <c r="K33" s="1" t="s">
        <v>44</v>
      </c>
      <c r="L33" s="1">
        <v>84.0</v>
      </c>
      <c r="M33" s="1">
        <v>84.0</v>
      </c>
    </row>
    <row r="34">
      <c r="A34" s="1" t="s">
        <v>41</v>
      </c>
      <c r="B34" s="1" t="s">
        <v>42</v>
      </c>
      <c r="C34" s="1">
        <v>128.56</v>
      </c>
      <c r="D34" s="1">
        <v>131.54</v>
      </c>
      <c r="E34" s="1">
        <v>2.99</v>
      </c>
      <c r="F34" s="1">
        <v>0.0</v>
      </c>
      <c r="G34" s="1">
        <v>2.99</v>
      </c>
      <c r="H34" s="1">
        <v>168.0</v>
      </c>
      <c r="I34" s="1">
        <v>56.24</v>
      </c>
      <c r="J34" s="1">
        <v>56.26</v>
      </c>
      <c r="K34" s="1" t="s">
        <v>44</v>
      </c>
      <c r="L34" s="1">
        <v>84.0</v>
      </c>
      <c r="M34" s="1">
        <v>84.0</v>
      </c>
    </row>
    <row r="35">
      <c r="A35" s="1" t="s">
        <v>41</v>
      </c>
      <c r="B35" s="1" t="s">
        <v>42</v>
      </c>
      <c r="C35" s="1">
        <v>131.72</v>
      </c>
      <c r="D35" s="1">
        <v>135.56</v>
      </c>
      <c r="E35" s="1">
        <v>3.83</v>
      </c>
      <c r="F35" s="1">
        <v>0.0</v>
      </c>
      <c r="G35" s="1">
        <v>3.83</v>
      </c>
      <c r="H35" s="1">
        <v>168.0</v>
      </c>
      <c r="I35" s="1">
        <v>43.82</v>
      </c>
      <c r="J35" s="1">
        <v>43.83</v>
      </c>
      <c r="K35" s="1" t="s">
        <v>44</v>
      </c>
      <c r="L35" s="1">
        <v>84.0</v>
      </c>
      <c r="M35" s="1">
        <v>84.0</v>
      </c>
    </row>
    <row r="36">
      <c r="A36" s="1" t="s">
        <v>41</v>
      </c>
      <c r="B36" s="1" t="s">
        <v>42</v>
      </c>
      <c r="C36" s="1">
        <v>135.71</v>
      </c>
      <c r="D36" s="1">
        <v>138.07</v>
      </c>
      <c r="E36" s="1">
        <v>2.36</v>
      </c>
      <c r="F36" s="1">
        <v>0.0</v>
      </c>
      <c r="G36" s="1">
        <v>2.36</v>
      </c>
      <c r="H36" s="1">
        <v>168.0</v>
      </c>
      <c r="I36" s="1">
        <v>71.29</v>
      </c>
      <c r="J36" s="1">
        <v>71.32</v>
      </c>
      <c r="K36" s="1" t="s">
        <v>44</v>
      </c>
      <c r="L36" s="1">
        <v>84.0</v>
      </c>
      <c r="M36" s="1">
        <v>84.0</v>
      </c>
    </row>
    <row r="37">
      <c r="A37" s="1" t="s">
        <v>41</v>
      </c>
      <c r="B37" s="1" t="s">
        <v>42</v>
      </c>
      <c r="C37" s="1">
        <v>138.3</v>
      </c>
      <c r="D37" s="1">
        <v>141.47</v>
      </c>
      <c r="E37" s="1">
        <v>3.17</v>
      </c>
      <c r="F37" s="1">
        <v>0.0</v>
      </c>
      <c r="G37" s="1">
        <v>3.17</v>
      </c>
      <c r="H37" s="1">
        <v>168.0</v>
      </c>
      <c r="I37" s="1">
        <v>52.93</v>
      </c>
      <c r="J37" s="1">
        <v>52.95</v>
      </c>
      <c r="K37" s="1" t="s">
        <v>44</v>
      </c>
      <c r="L37" s="1">
        <v>84.0</v>
      </c>
      <c r="M37" s="1">
        <v>84.0</v>
      </c>
    </row>
    <row r="38">
      <c r="A38" s="1" t="s">
        <v>41</v>
      </c>
      <c r="B38" s="1" t="s">
        <v>42</v>
      </c>
      <c r="C38" s="1">
        <v>141.79</v>
      </c>
      <c r="D38" s="1">
        <v>144.98</v>
      </c>
      <c r="E38" s="1">
        <v>3.19</v>
      </c>
      <c r="F38" s="1">
        <v>0.0</v>
      </c>
      <c r="G38" s="1">
        <v>3.19</v>
      </c>
      <c r="H38" s="1">
        <v>168.0</v>
      </c>
      <c r="I38" s="1">
        <v>52.69</v>
      </c>
      <c r="J38" s="1">
        <v>52.7</v>
      </c>
      <c r="K38" s="1" t="s">
        <v>44</v>
      </c>
      <c r="L38" s="1">
        <v>84.0</v>
      </c>
      <c r="M38" s="1">
        <v>84.0</v>
      </c>
    </row>
    <row r="39">
      <c r="A39" s="1" t="s">
        <v>41</v>
      </c>
      <c r="B39" s="1" t="s">
        <v>42</v>
      </c>
      <c r="C39" s="1">
        <v>145.26</v>
      </c>
      <c r="D39" s="1">
        <v>148.28</v>
      </c>
      <c r="E39" s="1">
        <v>3.02</v>
      </c>
      <c r="F39" s="1">
        <v>0.0</v>
      </c>
      <c r="G39" s="1">
        <v>3.02</v>
      </c>
      <c r="H39" s="1">
        <v>168.0</v>
      </c>
      <c r="I39" s="1">
        <v>55.64</v>
      </c>
      <c r="J39" s="1">
        <v>55.66</v>
      </c>
      <c r="K39" s="1" t="s">
        <v>44</v>
      </c>
      <c r="L39" s="1">
        <v>84.0</v>
      </c>
      <c r="M39" s="1">
        <v>84.0</v>
      </c>
    </row>
    <row r="40">
      <c r="A40" s="1" t="s">
        <v>41</v>
      </c>
      <c r="B40" s="1" t="s">
        <v>42</v>
      </c>
      <c r="C40" s="1">
        <v>148.56</v>
      </c>
      <c r="D40" s="1">
        <v>151.22</v>
      </c>
      <c r="E40" s="1">
        <v>2.66</v>
      </c>
      <c r="F40" s="1">
        <v>0.0</v>
      </c>
      <c r="G40" s="1">
        <v>2.66</v>
      </c>
      <c r="H40" s="1">
        <v>168.0</v>
      </c>
      <c r="I40" s="1">
        <v>63.22</v>
      </c>
      <c r="J40" s="1">
        <v>63.24</v>
      </c>
      <c r="K40" s="1" t="s">
        <v>44</v>
      </c>
      <c r="L40" s="1">
        <v>84.0</v>
      </c>
      <c r="M40" s="1">
        <v>84.0</v>
      </c>
    </row>
    <row r="41">
      <c r="A41" s="1" t="s">
        <v>41</v>
      </c>
      <c r="B41" s="1" t="s">
        <v>42</v>
      </c>
      <c r="C41" s="1">
        <v>151.33</v>
      </c>
      <c r="D41" s="1">
        <v>155.88</v>
      </c>
      <c r="E41" s="1">
        <v>4.55</v>
      </c>
      <c r="F41" s="1">
        <v>0.0</v>
      </c>
      <c r="G41" s="1">
        <v>4.55</v>
      </c>
      <c r="H41" s="1">
        <v>168.0</v>
      </c>
      <c r="I41" s="1">
        <v>36.89</v>
      </c>
      <c r="J41" s="1">
        <v>36.9</v>
      </c>
      <c r="K41" s="1" t="s">
        <v>57</v>
      </c>
      <c r="L41" s="1">
        <v>44.0</v>
      </c>
      <c r="M41" s="1">
        <v>124.0</v>
      </c>
    </row>
    <row r="42">
      <c r="A42" s="1" t="s">
        <v>41</v>
      </c>
      <c r="B42" s="1" t="s">
        <v>42</v>
      </c>
      <c r="C42" s="1">
        <v>156.07</v>
      </c>
      <c r="D42" s="1">
        <v>158.18</v>
      </c>
      <c r="E42" s="1">
        <v>2.12</v>
      </c>
      <c r="F42" s="1">
        <v>0.0</v>
      </c>
      <c r="G42" s="1">
        <v>2.12</v>
      </c>
      <c r="H42" s="1">
        <v>80.0</v>
      </c>
      <c r="I42" s="1">
        <v>37.8</v>
      </c>
      <c r="J42" s="1">
        <v>37.8</v>
      </c>
      <c r="K42" s="1" t="s">
        <v>43</v>
      </c>
      <c r="L42" s="1">
        <v>-80.0</v>
      </c>
      <c r="M42" s="1">
        <v>0.0</v>
      </c>
    </row>
    <row r="43">
      <c r="A43" s="1" t="s">
        <v>41</v>
      </c>
      <c r="B43" s="1" t="s">
        <v>42</v>
      </c>
      <c r="C43" s="1">
        <v>158.23</v>
      </c>
      <c r="D43" s="1">
        <v>160.92</v>
      </c>
      <c r="E43" s="1">
        <v>2.68</v>
      </c>
      <c r="F43" s="1">
        <v>0.0</v>
      </c>
      <c r="G43" s="1">
        <v>2.68</v>
      </c>
      <c r="H43" s="1">
        <v>80.0</v>
      </c>
      <c r="I43" s="1">
        <v>29.82</v>
      </c>
      <c r="J43" s="1">
        <v>29.82</v>
      </c>
      <c r="K43" s="1" t="s">
        <v>43</v>
      </c>
      <c r="L43" s="1">
        <v>-80.0</v>
      </c>
      <c r="M43" s="1">
        <v>0.0</v>
      </c>
    </row>
    <row r="44">
      <c r="A44" s="1" t="s">
        <v>41</v>
      </c>
      <c r="B44" s="1" t="s">
        <v>42</v>
      </c>
      <c r="C44" s="1">
        <v>160.94</v>
      </c>
      <c r="D44" s="1">
        <v>164.35</v>
      </c>
      <c r="E44" s="1">
        <v>3.41</v>
      </c>
      <c r="F44" s="1">
        <v>0.0</v>
      </c>
      <c r="G44" s="1">
        <v>3.41</v>
      </c>
      <c r="H44" s="1">
        <v>80.0</v>
      </c>
      <c r="I44" s="1">
        <v>23.44</v>
      </c>
      <c r="J44" s="1">
        <v>23.44</v>
      </c>
      <c r="K44" s="1" t="s">
        <v>43</v>
      </c>
      <c r="L44" s="1">
        <v>-80.0</v>
      </c>
      <c r="M44" s="1">
        <v>0.0</v>
      </c>
    </row>
    <row r="45">
      <c r="A45" s="1" t="s">
        <v>41</v>
      </c>
      <c r="B45" s="1" t="s">
        <v>42</v>
      </c>
      <c r="C45" s="1">
        <v>164.87</v>
      </c>
      <c r="D45" s="1">
        <v>167.85</v>
      </c>
      <c r="E45" s="1">
        <v>2.98</v>
      </c>
      <c r="F45" s="1">
        <v>0.0</v>
      </c>
      <c r="G45" s="1">
        <v>2.98</v>
      </c>
      <c r="H45" s="1">
        <v>80.0</v>
      </c>
      <c r="I45" s="1">
        <v>26.89</v>
      </c>
      <c r="J45" s="1">
        <v>26.89</v>
      </c>
      <c r="K45" s="1" t="s">
        <v>43</v>
      </c>
      <c r="L45" s="1">
        <v>-80.0</v>
      </c>
      <c r="M45" s="1">
        <v>0.0</v>
      </c>
    </row>
    <row r="46">
      <c r="A46" s="1" t="s">
        <v>41</v>
      </c>
      <c r="B46" s="1" t="s">
        <v>42</v>
      </c>
      <c r="C46" s="1">
        <v>167.93</v>
      </c>
      <c r="D46" s="1">
        <v>171.6</v>
      </c>
      <c r="E46" s="1">
        <v>3.67</v>
      </c>
      <c r="F46" s="1">
        <v>0.0</v>
      </c>
      <c r="G46" s="1">
        <v>3.67</v>
      </c>
      <c r="H46" s="1">
        <v>80.0</v>
      </c>
      <c r="I46" s="1">
        <v>21.81</v>
      </c>
      <c r="J46" s="1">
        <v>21.81</v>
      </c>
      <c r="K46" s="1" t="s">
        <v>43</v>
      </c>
      <c r="L46" s="1">
        <v>-80.0</v>
      </c>
      <c r="M46" s="1">
        <v>0.0</v>
      </c>
    </row>
    <row r="47">
      <c r="A47" s="1" t="s">
        <v>41</v>
      </c>
      <c r="B47" s="1" t="s">
        <v>42</v>
      </c>
      <c r="C47" s="1">
        <v>171.63</v>
      </c>
      <c r="D47" s="1">
        <v>174.51</v>
      </c>
      <c r="E47" s="1">
        <v>2.88</v>
      </c>
      <c r="F47" s="1">
        <v>0.0</v>
      </c>
      <c r="G47" s="1">
        <v>2.88</v>
      </c>
      <c r="H47" s="1">
        <v>80.0</v>
      </c>
      <c r="I47" s="1">
        <v>27.81</v>
      </c>
      <c r="J47" s="1">
        <v>27.81</v>
      </c>
      <c r="K47" s="1" t="s">
        <v>43</v>
      </c>
      <c r="L47" s="1">
        <v>-80.0</v>
      </c>
      <c r="M47" s="1">
        <v>0.0</v>
      </c>
    </row>
    <row r="48">
      <c r="A48" s="1" t="s">
        <v>41</v>
      </c>
      <c r="B48" s="1" t="s">
        <v>42</v>
      </c>
      <c r="C48" s="1">
        <v>174.55</v>
      </c>
      <c r="D48" s="1">
        <v>180.21</v>
      </c>
      <c r="E48" s="1">
        <v>5.66</v>
      </c>
      <c r="F48" s="1">
        <v>0.0</v>
      </c>
      <c r="G48" s="1">
        <v>5.66</v>
      </c>
      <c r="H48" s="1">
        <v>80.0</v>
      </c>
      <c r="I48" s="1">
        <v>14.12</v>
      </c>
      <c r="J48" s="1">
        <v>14.12</v>
      </c>
      <c r="K48" s="1" t="s">
        <v>43</v>
      </c>
      <c r="L48" s="1">
        <v>-80.0</v>
      </c>
      <c r="M48" s="1">
        <v>0.0</v>
      </c>
    </row>
    <row r="49">
      <c r="A49" s="1" t="s">
        <v>41</v>
      </c>
      <c r="B49" s="1" t="s">
        <v>42</v>
      </c>
      <c r="C49" s="1">
        <v>180.25</v>
      </c>
      <c r="D49" s="1">
        <v>183.95</v>
      </c>
      <c r="E49" s="1">
        <v>3.71</v>
      </c>
      <c r="F49" s="1">
        <v>0.0</v>
      </c>
      <c r="G49" s="1">
        <v>3.71</v>
      </c>
      <c r="H49" s="1">
        <v>80.0</v>
      </c>
      <c r="I49" s="1">
        <v>21.57</v>
      </c>
      <c r="J49" s="1">
        <v>21.57</v>
      </c>
      <c r="K49" s="1" t="s">
        <v>43</v>
      </c>
      <c r="L49" s="1">
        <v>-80.0</v>
      </c>
      <c r="M49" s="1">
        <v>0.0</v>
      </c>
    </row>
    <row r="50">
      <c r="A50" s="1" t="s">
        <v>41</v>
      </c>
      <c r="B50" s="1" t="s">
        <v>42</v>
      </c>
      <c r="C50" s="1">
        <v>183.99</v>
      </c>
      <c r="D50" s="1">
        <v>187.71</v>
      </c>
      <c r="E50" s="1">
        <v>3.72</v>
      </c>
      <c r="F50" s="1">
        <v>0.0</v>
      </c>
      <c r="G50" s="1">
        <v>3.72</v>
      </c>
      <c r="H50" s="1">
        <v>80.0</v>
      </c>
      <c r="I50" s="1">
        <v>21.51</v>
      </c>
      <c r="J50" s="1">
        <v>21.51</v>
      </c>
      <c r="K50" s="1" t="s">
        <v>43</v>
      </c>
      <c r="L50" s="1">
        <v>-80.0</v>
      </c>
      <c r="M50" s="1">
        <v>0.0</v>
      </c>
    </row>
    <row r="51">
      <c r="A51" s="1" t="s">
        <v>41</v>
      </c>
      <c r="B51" s="1" t="s">
        <v>42</v>
      </c>
      <c r="C51" s="1">
        <v>187.76</v>
      </c>
      <c r="D51" s="1">
        <v>193.15</v>
      </c>
      <c r="E51" s="1">
        <v>5.39</v>
      </c>
      <c r="F51" s="1">
        <v>0.0</v>
      </c>
      <c r="G51" s="1">
        <v>5.39</v>
      </c>
      <c r="H51" s="1">
        <v>80.0</v>
      </c>
      <c r="I51" s="1">
        <v>14.84</v>
      </c>
      <c r="J51" s="1">
        <v>14.84</v>
      </c>
      <c r="K51" s="1" t="s">
        <v>43</v>
      </c>
      <c r="L51" s="1">
        <v>-80.0</v>
      </c>
      <c r="M51" s="1">
        <v>0.0</v>
      </c>
    </row>
    <row r="52">
      <c r="A52" s="1" t="s">
        <v>41</v>
      </c>
      <c r="B52" s="1" t="s">
        <v>42</v>
      </c>
      <c r="C52" s="1">
        <v>193.16</v>
      </c>
      <c r="D52" s="1">
        <v>195.88</v>
      </c>
      <c r="E52" s="1">
        <v>2.72</v>
      </c>
      <c r="F52" s="1">
        <v>0.0</v>
      </c>
      <c r="G52" s="1">
        <v>2.72</v>
      </c>
      <c r="H52" s="1">
        <v>168.0</v>
      </c>
      <c r="I52" s="1">
        <v>61.76</v>
      </c>
      <c r="J52" s="1">
        <v>61.78</v>
      </c>
      <c r="K52" s="1" t="s">
        <v>44</v>
      </c>
      <c r="L52" s="1">
        <v>84.0</v>
      </c>
      <c r="M52" s="1">
        <v>84.0</v>
      </c>
    </row>
    <row r="53">
      <c r="A53" s="1" t="s">
        <v>41</v>
      </c>
      <c r="B53" s="1" t="s">
        <v>42</v>
      </c>
      <c r="C53" s="1">
        <v>196.51</v>
      </c>
      <c r="D53" s="1">
        <v>199.57</v>
      </c>
      <c r="E53" s="1">
        <v>3.06</v>
      </c>
      <c r="F53" s="1">
        <v>0.0</v>
      </c>
      <c r="G53" s="1">
        <v>3.06</v>
      </c>
      <c r="H53" s="1">
        <v>168.0</v>
      </c>
      <c r="I53" s="1">
        <v>54.93</v>
      </c>
      <c r="J53" s="1">
        <v>54.94</v>
      </c>
      <c r="K53" s="1" t="s">
        <v>44</v>
      </c>
      <c r="L53" s="1">
        <v>84.0</v>
      </c>
      <c r="M53" s="1">
        <v>84.0</v>
      </c>
    </row>
    <row r="54">
      <c r="A54" s="1" t="s">
        <v>41</v>
      </c>
      <c r="B54" s="1" t="s">
        <v>42</v>
      </c>
      <c r="C54" s="1">
        <v>199.84</v>
      </c>
      <c r="D54" s="1">
        <v>201.91</v>
      </c>
      <c r="E54" s="1">
        <v>2.07</v>
      </c>
      <c r="F54" s="1">
        <v>0.0</v>
      </c>
      <c r="G54" s="1">
        <v>2.07</v>
      </c>
      <c r="H54" s="1">
        <v>168.0</v>
      </c>
      <c r="I54" s="1">
        <v>80.97</v>
      </c>
      <c r="J54" s="1">
        <v>81.01</v>
      </c>
      <c r="K54" s="1" t="s">
        <v>44</v>
      </c>
      <c r="L54" s="1">
        <v>84.0</v>
      </c>
      <c r="M54" s="1">
        <v>84.0</v>
      </c>
    </row>
    <row r="55">
      <c r="A55" s="1" t="s">
        <v>41</v>
      </c>
      <c r="B55" s="1" t="s">
        <v>42</v>
      </c>
      <c r="C55" s="1">
        <v>202.21</v>
      </c>
      <c r="D55" s="1">
        <v>205.12</v>
      </c>
      <c r="E55" s="1">
        <v>2.91</v>
      </c>
      <c r="F55" s="1">
        <v>0.0</v>
      </c>
      <c r="G55" s="1">
        <v>2.91</v>
      </c>
      <c r="H55" s="1">
        <v>168.0</v>
      </c>
      <c r="I55" s="1">
        <v>57.8</v>
      </c>
      <c r="J55" s="1">
        <v>57.82</v>
      </c>
      <c r="K55" s="1" t="s">
        <v>44</v>
      </c>
      <c r="L55" s="1">
        <v>84.0</v>
      </c>
      <c r="M55" s="1">
        <v>84.0</v>
      </c>
    </row>
    <row r="56">
      <c r="A56" s="1" t="s">
        <v>41</v>
      </c>
      <c r="B56" s="1" t="s">
        <v>42</v>
      </c>
      <c r="C56" s="1">
        <v>205.29</v>
      </c>
      <c r="D56" s="1">
        <v>208.2</v>
      </c>
      <c r="E56" s="1">
        <v>2.91</v>
      </c>
      <c r="F56" s="1">
        <v>0.0</v>
      </c>
      <c r="G56" s="1">
        <v>2.91</v>
      </c>
      <c r="H56" s="1">
        <v>168.0</v>
      </c>
      <c r="I56" s="1">
        <v>57.75</v>
      </c>
      <c r="J56" s="1">
        <v>57.77</v>
      </c>
      <c r="K56" s="1" t="s">
        <v>44</v>
      </c>
      <c r="L56" s="1">
        <v>84.0</v>
      </c>
      <c r="M56" s="1">
        <v>84.0</v>
      </c>
    </row>
    <row r="57">
      <c r="A57" s="1" t="s">
        <v>41</v>
      </c>
      <c r="B57" s="1" t="s">
        <v>42</v>
      </c>
      <c r="C57" s="1">
        <v>208.5</v>
      </c>
      <c r="D57" s="1">
        <v>210.75</v>
      </c>
      <c r="E57" s="1">
        <v>2.26</v>
      </c>
      <c r="F57" s="1">
        <v>0.0</v>
      </c>
      <c r="G57" s="1">
        <v>2.25</v>
      </c>
      <c r="H57" s="1">
        <v>168.0</v>
      </c>
      <c r="I57" s="1">
        <v>74.5</v>
      </c>
      <c r="J57" s="1">
        <v>74.54</v>
      </c>
      <c r="K57" s="1" t="s">
        <v>44</v>
      </c>
      <c r="L57" s="1">
        <v>84.0</v>
      </c>
      <c r="M57" s="1">
        <v>84.0</v>
      </c>
    </row>
    <row r="58">
      <c r="A58" s="1" t="s">
        <v>41</v>
      </c>
      <c r="B58" s="1" t="s">
        <v>42</v>
      </c>
      <c r="C58" s="1">
        <v>210.89</v>
      </c>
      <c r="D58" s="1">
        <v>214.82</v>
      </c>
      <c r="E58" s="1">
        <v>3.94</v>
      </c>
      <c r="F58" s="1">
        <v>0.0</v>
      </c>
      <c r="G58" s="1">
        <v>3.93</v>
      </c>
      <c r="H58" s="1">
        <v>168.0</v>
      </c>
      <c r="I58" s="1">
        <v>42.69</v>
      </c>
      <c r="J58" s="1">
        <v>42.7</v>
      </c>
      <c r="K58" s="1" t="s">
        <v>44</v>
      </c>
      <c r="L58" s="1">
        <v>84.0</v>
      </c>
      <c r="M58" s="1">
        <v>84.0</v>
      </c>
    </row>
    <row r="59">
      <c r="A59" s="1" t="s">
        <v>41</v>
      </c>
      <c r="B59" s="1" t="s">
        <v>42</v>
      </c>
      <c r="C59" s="1">
        <v>214.98</v>
      </c>
      <c r="D59" s="1">
        <v>217.7</v>
      </c>
      <c r="E59" s="1">
        <v>2.72</v>
      </c>
      <c r="F59" s="1">
        <v>0.0</v>
      </c>
      <c r="G59" s="1">
        <v>2.72</v>
      </c>
      <c r="H59" s="1">
        <v>168.0</v>
      </c>
      <c r="I59" s="1">
        <v>61.79</v>
      </c>
      <c r="J59" s="1">
        <v>61.81</v>
      </c>
      <c r="K59" s="1" t="s">
        <v>44</v>
      </c>
      <c r="L59" s="1">
        <v>84.0</v>
      </c>
      <c r="M59" s="1">
        <v>84.0</v>
      </c>
    </row>
    <row r="60">
      <c r="A60" s="1" t="s">
        <v>41</v>
      </c>
      <c r="B60" s="1" t="s">
        <v>42</v>
      </c>
      <c r="C60" s="1">
        <v>218.13</v>
      </c>
      <c r="D60" s="1">
        <v>220.78</v>
      </c>
      <c r="E60" s="1">
        <v>2.64</v>
      </c>
      <c r="F60" s="1">
        <v>0.0</v>
      </c>
      <c r="G60" s="1">
        <v>2.64</v>
      </c>
      <c r="H60" s="1">
        <v>168.0</v>
      </c>
      <c r="I60" s="1">
        <v>63.57</v>
      </c>
      <c r="J60" s="1">
        <v>63.59</v>
      </c>
      <c r="K60" s="1" t="s">
        <v>44</v>
      </c>
      <c r="L60" s="1">
        <v>84.0</v>
      </c>
      <c r="M60" s="1">
        <v>84.0</v>
      </c>
    </row>
    <row r="61">
      <c r="A61" s="1" t="s">
        <v>41</v>
      </c>
      <c r="B61" s="1" t="s">
        <v>42</v>
      </c>
      <c r="C61" s="1">
        <v>221.06</v>
      </c>
      <c r="D61" s="1">
        <v>225.23</v>
      </c>
      <c r="E61" s="1">
        <v>4.17</v>
      </c>
      <c r="F61" s="1">
        <v>0.0</v>
      </c>
      <c r="G61" s="1">
        <v>4.17</v>
      </c>
      <c r="H61" s="1">
        <v>168.0</v>
      </c>
      <c r="I61" s="1">
        <v>40.27</v>
      </c>
      <c r="J61" s="1">
        <v>40.28</v>
      </c>
      <c r="K61" s="1" t="s">
        <v>57</v>
      </c>
      <c r="L61" s="1">
        <v>44.0</v>
      </c>
      <c r="M61" s="1">
        <v>124.0</v>
      </c>
    </row>
    <row r="62">
      <c r="A62" s="1" t="s">
        <v>41</v>
      </c>
      <c r="B62" s="1" t="s">
        <v>42</v>
      </c>
      <c r="C62" s="1">
        <v>225.82</v>
      </c>
      <c r="D62" s="1">
        <v>230.41</v>
      </c>
      <c r="E62" s="1">
        <v>4.59</v>
      </c>
      <c r="F62" s="1">
        <v>0.0</v>
      </c>
      <c r="G62" s="1">
        <v>4.59</v>
      </c>
      <c r="H62" s="1">
        <v>80.0</v>
      </c>
      <c r="I62" s="1">
        <v>17.43</v>
      </c>
      <c r="J62" s="1">
        <v>17.43</v>
      </c>
      <c r="K62" s="1" t="s">
        <v>43</v>
      </c>
      <c r="L62" s="1">
        <v>-80.0</v>
      </c>
      <c r="M62" s="1">
        <v>0.0</v>
      </c>
    </row>
    <row r="63">
      <c r="A63" s="1" t="s">
        <v>41</v>
      </c>
      <c r="B63" s="1" t="s">
        <v>42</v>
      </c>
      <c r="C63" s="1">
        <v>230.56</v>
      </c>
      <c r="D63" s="1">
        <v>234.84</v>
      </c>
      <c r="E63" s="1">
        <v>4.28</v>
      </c>
      <c r="F63" s="1">
        <v>0.0</v>
      </c>
      <c r="G63" s="1">
        <v>4.28</v>
      </c>
      <c r="H63" s="1">
        <v>80.0</v>
      </c>
      <c r="I63" s="1">
        <v>18.68</v>
      </c>
      <c r="J63" s="1">
        <v>18.68</v>
      </c>
      <c r="K63" s="1" t="s">
        <v>43</v>
      </c>
      <c r="L63" s="1">
        <v>-80.0</v>
      </c>
      <c r="M63" s="1">
        <v>0.0</v>
      </c>
    </row>
    <row r="64">
      <c r="A64" s="1" t="s">
        <v>41</v>
      </c>
      <c r="B64" s="1" t="s">
        <v>42</v>
      </c>
      <c r="C64" s="1">
        <v>234.95</v>
      </c>
      <c r="D64" s="1">
        <v>238.15</v>
      </c>
      <c r="E64" s="1">
        <v>3.19</v>
      </c>
      <c r="F64" s="1">
        <v>0.0</v>
      </c>
      <c r="G64" s="1">
        <v>3.19</v>
      </c>
      <c r="H64" s="1">
        <v>80.0</v>
      </c>
      <c r="I64" s="1">
        <v>25.05</v>
      </c>
      <c r="J64" s="1">
        <v>25.05</v>
      </c>
      <c r="K64" s="1" t="s">
        <v>43</v>
      </c>
      <c r="L64" s="1">
        <v>-80.0</v>
      </c>
      <c r="M64" s="1">
        <v>0.0</v>
      </c>
    </row>
    <row r="65">
      <c r="A65" s="1" t="s">
        <v>41</v>
      </c>
      <c r="B65" s="1" t="s">
        <v>42</v>
      </c>
      <c r="C65" s="1">
        <v>238.27</v>
      </c>
      <c r="D65" s="1">
        <v>241.8</v>
      </c>
      <c r="E65" s="1">
        <v>3.54</v>
      </c>
      <c r="F65" s="1">
        <v>0.0</v>
      </c>
      <c r="G65" s="1">
        <v>3.54</v>
      </c>
      <c r="H65" s="1">
        <v>80.0</v>
      </c>
      <c r="I65" s="1">
        <v>22.62</v>
      </c>
      <c r="J65" s="1">
        <v>22.62</v>
      </c>
      <c r="K65" s="1" t="s">
        <v>43</v>
      </c>
      <c r="L65" s="1">
        <v>-80.0</v>
      </c>
      <c r="M65" s="1">
        <v>0.0</v>
      </c>
    </row>
    <row r="66">
      <c r="A66" s="1" t="s">
        <v>41</v>
      </c>
      <c r="B66" s="1" t="s">
        <v>42</v>
      </c>
      <c r="C66" s="1">
        <v>241.84</v>
      </c>
      <c r="D66" s="1">
        <v>245.35</v>
      </c>
      <c r="E66" s="1">
        <v>3.51</v>
      </c>
      <c r="F66" s="1">
        <v>0.0</v>
      </c>
      <c r="G66" s="1">
        <v>3.51</v>
      </c>
      <c r="H66" s="1">
        <v>80.0</v>
      </c>
      <c r="I66" s="1">
        <v>22.78</v>
      </c>
      <c r="J66" s="1">
        <v>22.78</v>
      </c>
      <c r="K66" s="1" t="s">
        <v>43</v>
      </c>
      <c r="L66" s="1">
        <v>-80.0</v>
      </c>
      <c r="M66" s="1">
        <v>0.0</v>
      </c>
    </row>
    <row r="67">
      <c r="A67" s="1" t="s">
        <v>41</v>
      </c>
      <c r="B67" s="1" t="s">
        <v>42</v>
      </c>
      <c r="C67" s="1">
        <v>245.46</v>
      </c>
      <c r="D67" s="1">
        <v>249.88</v>
      </c>
      <c r="E67" s="1">
        <v>4.42</v>
      </c>
      <c r="F67" s="1">
        <v>0.0</v>
      </c>
      <c r="G67" s="1">
        <v>4.42</v>
      </c>
      <c r="H67" s="1">
        <v>80.0</v>
      </c>
      <c r="I67" s="1">
        <v>18.12</v>
      </c>
      <c r="J67" s="1">
        <v>18.12</v>
      </c>
      <c r="K67" s="1" t="s">
        <v>43</v>
      </c>
      <c r="L67" s="1">
        <v>-80.0</v>
      </c>
      <c r="M67" s="1">
        <v>0.0</v>
      </c>
    </row>
    <row r="68">
      <c r="A68" s="1" t="s">
        <v>41</v>
      </c>
      <c r="B68" s="1" t="s">
        <v>42</v>
      </c>
      <c r="C68" s="1">
        <v>249.96</v>
      </c>
      <c r="D68" s="1">
        <v>255.38</v>
      </c>
      <c r="E68" s="1">
        <v>5.41</v>
      </c>
      <c r="F68" s="1">
        <v>0.0</v>
      </c>
      <c r="G68" s="1">
        <v>5.41</v>
      </c>
      <c r="H68" s="1">
        <v>80.0</v>
      </c>
      <c r="I68" s="1">
        <v>14.78</v>
      </c>
      <c r="J68" s="1">
        <v>14.78</v>
      </c>
      <c r="K68" s="1" t="s">
        <v>43</v>
      </c>
      <c r="L68" s="1">
        <v>-80.0</v>
      </c>
      <c r="M68" s="1">
        <v>0.0</v>
      </c>
    </row>
    <row r="69">
      <c r="A69" s="1" t="s">
        <v>41</v>
      </c>
      <c r="B69" s="1" t="s">
        <v>42</v>
      </c>
      <c r="C69" s="1">
        <v>255.44</v>
      </c>
      <c r="D69" s="1">
        <v>260.52</v>
      </c>
      <c r="E69" s="1">
        <v>5.08</v>
      </c>
      <c r="F69" s="1">
        <v>0.0</v>
      </c>
      <c r="G69" s="1">
        <v>5.08</v>
      </c>
      <c r="H69" s="1">
        <v>80.0</v>
      </c>
      <c r="I69" s="1">
        <v>15.75</v>
      </c>
      <c r="J69" s="1">
        <v>15.75</v>
      </c>
      <c r="K69" s="1" t="s">
        <v>43</v>
      </c>
      <c r="L69" s="1">
        <v>-80.0</v>
      </c>
      <c r="M69" s="1">
        <v>0.0</v>
      </c>
    </row>
    <row r="70">
      <c r="A70" s="1" t="s">
        <v>41</v>
      </c>
      <c r="B70" s="1" t="s">
        <v>42</v>
      </c>
      <c r="C70" s="1">
        <v>260.71</v>
      </c>
      <c r="D70" s="1">
        <v>267.2</v>
      </c>
      <c r="E70" s="1">
        <v>6.49</v>
      </c>
      <c r="F70" s="1">
        <v>0.0</v>
      </c>
      <c r="G70" s="1">
        <v>6.49</v>
      </c>
      <c r="H70" s="1">
        <v>80.0</v>
      </c>
      <c r="I70" s="1">
        <v>12.33</v>
      </c>
      <c r="J70" s="1">
        <v>12.33</v>
      </c>
      <c r="K70" s="1" t="s">
        <v>43</v>
      </c>
      <c r="L70" s="1">
        <v>-80.0</v>
      </c>
      <c r="M70" s="1">
        <v>0.0</v>
      </c>
    </row>
    <row r="71">
      <c r="A71" s="1" t="s">
        <v>41</v>
      </c>
      <c r="B71" s="1" t="s">
        <v>42</v>
      </c>
      <c r="C71" s="1">
        <v>267.25</v>
      </c>
      <c r="D71" s="1">
        <v>270.73</v>
      </c>
      <c r="E71" s="1">
        <v>3.48</v>
      </c>
      <c r="F71" s="1">
        <v>0.0</v>
      </c>
      <c r="G71" s="1">
        <v>3.48</v>
      </c>
      <c r="H71" s="1">
        <v>80.0</v>
      </c>
      <c r="I71" s="1">
        <v>22.97</v>
      </c>
      <c r="J71" s="1">
        <v>22.97</v>
      </c>
      <c r="K71" s="1" t="s">
        <v>43</v>
      </c>
      <c r="L71" s="1">
        <v>-80.0</v>
      </c>
      <c r="M71" s="1">
        <v>0.0</v>
      </c>
    </row>
    <row r="72">
      <c r="A72" s="1" t="s">
        <v>41</v>
      </c>
      <c r="B72" s="1" t="s">
        <v>42</v>
      </c>
      <c r="C72" s="1">
        <v>270.98</v>
      </c>
      <c r="D72" s="1">
        <v>273.18</v>
      </c>
      <c r="E72" s="1">
        <v>2.2</v>
      </c>
      <c r="F72" s="1">
        <v>0.0</v>
      </c>
      <c r="G72" s="1">
        <v>2.2</v>
      </c>
      <c r="H72" s="1">
        <v>168.0</v>
      </c>
      <c r="I72" s="1">
        <v>76.27</v>
      </c>
      <c r="J72" s="1">
        <v>76.3</v>
      </c>
      <c r="K72" s="1" t="s">
        <v>44</v>
      </c>
      <c r="L72" s="1">
        <v>84.0</v>
      </c>
      <c r="M72" s="1">
        <v>84.0</v>
      </c>
    </row>
    <row r="73">
      <c r="A73" s="1" t="s">
        <v>41</v>
      </c>
      <c r="B73" s="1" t="s">
        <v>42</v>
      </c>
      <c r="C73" s="1">
        <v>273.59</v>
      </c>
      <c r="D73" s="1">
        <v>276.92</v>
      </c>
      <c r="E73" s="1">
        <v>3.33</v>
      </c>
      <c r="F73" s="1">
        <v>0.0</v>
      </c>
      <c r="G73" s="1">
        <v>3.33</v>
      </c>
      <c r="H73" s="1">
        <v>168.0</v>
      </c>
      <c r="I73" s="1">
        <v>50.41</v>
      </c>
      <c r="J73" s="1">
        <v>50.43</v>
      </c>
      <c r="K73" s="1" t="s">
        <v>44</v>
      </c>
      <c r="L73" s="1">
        <v>84.0</v>
      </c>
      <c r="M73" s="1">
        <v>84.0</v>
      </c>
    </row>
    <row r="74">
      <c r="A74" s="1" t="s">
        <v>41</v>
      </c>
      <c r="B74" s="1" t="s">
        <v>42</v>
      </c>
      <c r="C74" s="1">
        <v>277.13</v>
      </c>
      <c r="D74" s="1">
        <v>279.99</v>
      </c>
      <c r="E74" s="1">
        <v>2.85</v>
      </c>
      <c r="F74" s="1">
        <v>0.0</v>
      </c>
      <c r="G74" s="1">
        <v>2.85</v>
      </c>
      <c r="H74" s="1">
        <v>168.0</v>
      </c>
      <c r="I74" s="1">
        <v>58.87</v>
      </c>
      <c r="J74" s="1">
        <v>58.89</v>
      </c>
      <c r="K74" s="1" t="s">
        <v>44</v>
      </c>
      <c r="L74" s="1">
        <v>84.0</v>
      </c>
      <c r="M74" s="1">
        <v>84.0</v>
      </c>
    </row>
    <row r="75">
      <c r="A75" s="1" t="s">
        <v>41</v>
      </c>
      <c r="B75" s="1" t="s">
        <v>42</v>
      </c>
      <c r="C75" s="1">
        <v>280.19</v>
      </c>
      <c r="D75" s="1">
        <v>283.33</v>
      </c>
      <c r="E75" s="1">
        <v>3.14</v>
      </c>
      <c r="F75" s="1">
        <v>0.0</v>
      </c>
      <c r="G75" s="1">
        <v>3.14</v>
      </c>
      <c r="H75" s="1">
        <v>168.0</v>
      </c>
      <c r="I75" s="1">
        <v>53.49</v>
      </c>
      <c r="J75" s="1">
        <v>53.51</v>
      </c>
      <c r="K75" s="1" t="s">
        <v>44</v>
      </c>
      <c r="L75" s="1">
        <v>84.0</v>
      </c>
      <c r="M75" s="1">
        <v>84.0</v>
      </c>
    </row>
    <row r="76">
      <c r="A76" s="1" t="s">
        <v>41</v>
      </c>
      <c r="B76" s="1" t="s">
        <v>42</v>
      </c>
      <c r="C76" s="1">
        <v>283.51</v>
      </c>
      <c r="D76" s="1">
        <v>287.11</v>
      </c>
      <c r="E76" s="1">
        <v>3.6</v>
      </c>
      <c r="F76" s="1">
        <v>0.0</v>
      </c>
      <c r="G76" s="1">
        <v>3.6</v>
      </c>
      <c r="H76" s="1">
        <v>168.0</v>
      </c>
      <c r="I76" s="1">
        <v>46.71</v>
      </c>
      <c r="J76" s="1">
        <v>46.72</v>
      </c>
      <c r="K76" s="1" t="s">
        <v>44</v>
      </c>
      <c r="L76" s="1">
        <v>84.0</v>
      </c>
      <c r="M76" s="1">
        <v>84.0</v>
      </c>
    </row>
    <row r="77">
      <c r="A77" s="1" t="s">
        <v>41</v>
      </c>
      <c r="B77" s="1" t="s">
        <v>42</v>
      </c>
      <c r="C77" s="1">
        <v>287.46</v>
      </c>
      <c r="D77" s="1">
        <v>289.67</v>
      </c>
      <c r="E77" s="1">
        <v>2.21</v>
      </c>
      <c r="F77" s="1">
        <v>0.0</v>
      </c>
      <c r="G77" s="1">
        <v>2.21</v>
      </c>
      <c r="H77" s="1">
        <v>168.0</v>
      </c>
      <c r="I77" s="1">
        <v>75.99</v>
      </c>
      <c r="J77" s="1">
        <v>76.02</v>
      </c>
      <c r="K77" s="1" t="s">
        <v>44</v>
      </c>
      <c r="L77" s="1">
        <v>84.0</v>
      </c>
      <c r="M77" s="1">
        <v>84.0</v>
      </c>
    </row>
    <row r="78">
      <c r="A78" s="1" t="s">
        <v>41</v>
      </c>
      <c r="B78" s="1" t="s">
        <v>42</v>
      </c>
      <c r="C78" s="1">
        <v>289.83</v>
      </c>
      <c r="D78" s="1">
        <v>293.52</v>
      </c>
      <c r="E78" s="1">
        <v>3.69</v>
      </c>
      <c r="F78" s="1">
        <v>0.0</v>
      </c>
      <c r="G78" s="1">
        <v>3.69</v>
      </c>
      <c r="H78" s="1">
        <v>168.0</v>
      </c>
      <c r="I78" s="1">
        <v>45.58</v>
      </c>
      <c r="J78" s="1">
        <v>45.59</v>
      </c>
      <c r="K78" s="1" t="s">
        <v>44</v>
      </c>
      <c r="L78" s="1">
        <v>84.0</v>
      </c>
      <c r="M78" s="1">
        <v>84.0</v>
      </c>
    </row>
    <row r="79">
      <c r="A79" s="1" t="s">
        <v>41</v>
      </c>
      <c r="B79" s="1" t="s">
        <v>42</v>
      </c>
      <c r="C79" s="1">
        <v>293.67</v>
      </c>
      <c r="D79" s="1">
        <v>297.24</v>
      </c>
      <c r="E79" s="1">
        <v>3.57</v>
      </c>
      <c r="F79" s="1">
        <v>0.0</v>
      </c>
      <c r="G79" s="1">
        <v>3.57</v>
      </c>
      <c r="H79" s="1">
        <v>168.0</v>
      </c>
      <c r="I79" s="1">
        <v>47.04</v>
      </c>
      <c r="J79" s="1">
        <v>47.06</v>
      </c>
      <c r="K79" s="1" t="s">
        <v>44</v>
      </c>
      <c r="L79" s="1">
        <v>84.0</v>
      </c>
      <c r="M79" s="1">
        <v>84.0</v>
      </c>
    </row>
    <row r="80">
      <c r="A80" s="1" t="s">
        <v>41</v>
      </c>
      <c r="B80" s="1" t="s">
        <v>42</v>
      </c>
      <c r="C80" s="1">
        <v>297.58</v>
      </c>
      <c r="D80" s="1">
        <v>300.11</v>
      </c>
      <c r="E80" s="1">
        <v>2.54</v>
      </c>
      <c r="F80" s="1">
        <v>0.0</v>
      </c>
      <c r="G80" s="1">
        <v>2.54</v>
      </c>
      <c r="H80" s="1">
        <v>168.0</v>
      </c>
      <c r="I80" s="1">
        <v>66.22</v>
      </c>
      <c r="J80" s="1">
        <v>66.24</v>
      </c>
      <c r="K80" s="1" t="s">
        <v>44</v>
      </c>
      <c r="L80" s="1">
        <v>84.0</v>
      </c>
      <c r="M80" s="1">
        <v>84.0</v>
      </c>
    </row>
    <row r="81">
      <c r="A81" s="1" t="s">
        <v>41</v>
      </c>
      <c r="B81" s="1" t="s">
        <v>42</v>
      </c>
      <c r="C81" s="1">
        <v>300.26</v>
      </c>
      <c r="D81" s="1">
        <v>303.86</v>
      </c>
      <c r="E81" s="1">
        <v>3.61</v>
      </c>
      <c r="F81" s="1">
        <v>0.0</v>
      </c>
      <c r="G81" s="1">
        <v>3.6</v>
      </c>
      <c r="H81" s="1">
        <v>168.0</v>
      </c>
      <c r="I81" s="1">
        <v>46.59</v>
      </c>
      <c r="J81" s="1">
        <v>46.61</v>
      </c>
      <c r="K81" s="1" t="s">
        <v>57</v>
      </c>
      <c r="L81" s="1">
        <v>44.0</v>
      </c>
      <c r="M81" s="1">
        <v>124.0</v>
      </c>
    </row>
    <row r="82">
      <c r="A82" s="1" t="s">
        <v>41</v>
      </c>
      <c r="B82" s="1" t="s">
        <v>42</v>
      </c>
      <c r="C82" s="1">
        <v>304.03</v>
      </c>
      <c r="D82" s="1">
        <v>308.81</v>
      </c>
      <c r="E82" s="1">
        <v>4.79</v>
      </c>
      <c r="F82" s="1">
        <v>0.0</v>
      </c>
      <c r="G82" s="1">
        <v>4.79</v>
      </c>
      <c r="H82" s="1">
        <v>80.0</v>
      </c>
      <c r="I82" s="1">
        <v>16.72</v>
      </c>
      <c r="J82" s="1">
        <v>16.72</v>
      </c>
      <c r="K82" s="1" t="s">
        <v>43</v>
      </c>
      <c r="L82" s="1">
        <v>-80.0</v>
      </c>
      <c r="M82" s="1">
        <v>0.0</v>
      </c>
    </row>
    <row r="83">
      <c r="A83" s="1" t="s">
        <v>41</v>
      </c>
      <c r="B83" s="1" t="s">
        <v>42</v>
      </c>
      <c r="C83" s="1">
        <v>308.89</v>
      </c>
      <c r="D83" s="1">
        <v>311.38</v>
      </c>
      <c r="E83" s="1">
        <v>2.49</v>
      </c>
      <c r="F83" s="1">
        <v>0.0</v>
      </c>
      <c r="G83" s="1">
        <v>2.49</v>
      </c>
      <c r="H83" s="1">
        <v>80.0</v>
      </c>
      <c r="I83" s="1">
        <v>32.12</v>
      </c>
      <c r="J83" s="1">
        <v>32.12</v>
      </c>
      <c r="K83" s="1" t="s">
        <v>43</v>
      </c>
      <c r="L83" s="1">
        <v>-80.0</v>
      </c>
      <c r="M83" s="1">
        <v>0.0</v>
      </c>
    </row>
    <row r="84">
      <c r="A84" s="1" t="s">
        <v>41</v>
      </c>
      <c r="B84" s="1" t="s">
        <v>42</v>
      </c>
      <c r="C84" s="1">
        <v>311.49</v>
      </c>
      <c r="D84" s="1">
        <v>314.1</v>
      </c>
      <c r="E84" s="1">
        <v>2.61</v>
      </c>
      <c r="F84" s="1">
        <v>0.0</v>
      </c>
      <c r="G84" s="1">
        <v>2.61</v>
      </c>
      <c r="H84" s="1">
        <v>80.0</v>
      </c>
      <c r="I84" s="1">
        <v>30.71</v>
      </c>
      <c r="J84" s="1">
        <v>30.71</v>
      </c>
      <c r="K84" s="1" t="s">
        <v>43</v>
      </c>
      <c r="L84" s="1">
        <v>-80.0</v>
      </c>
      <c r="M84" s="1">
        <v>0.0</v>
      </c>
    </row>
    <row r="85">
      <c r="A85" s="1" t="s">
        <v>41</v>
      </c>
      <c r="B85" s="1" t="s">
        <v>42</v>
      </c>
      <c r="C85" s="1">
        <v>314.17</v>
      </c>
      <c r="D85" s="1">
        <v>316.73</v>
      </c>
      <c r="E85" s="1">
        <v>2.55</v>
      </c>
      <c r="F85" s="1">
        <v>0.0</v>
      </c>
      <c r="G85" s="1">
        <v>2.55</v>
      </c>
      <c r="H85" s="1">
        <v>80.0</v>
      </c>
      <c r="I85" s="1">
        <v>31.34</v>
      </c>
      <c r="J85" s="1">
        <v>31.34</v>
      </c>
      <c r="K85" s="1" t="s">
        <v>43</v>
      </c>
      <c r="L85" s="1">
        <v>-80.0</v>
      </c>
      <c r="M85" s="1">
        <v>0.0</v>
      </c>
    </row>
    <row r="86">
      <c r="A86" s="1" t="s">
        <v>41</v>
      </c>
      <c r="B86" s="1" t="s">
        <v>42</v>
      </c>
      <c r="C86" s="1">
        <v>316.87</v>
      </c>
      <c r="D86" s="1">
        <v>322.32</v>
      </c>
      <c r="E86" s="1">
        <v>5.45</v>
      </c>
      <c r="F86" s="1">
        <v>0.0</v>
      </c>
      <c r="G86" s="1">
        <v>5.45</v>
      </c>
      <c r="H86" s="1">
        <v>80.0</v>
      </c>
      <c r="I86" s="1">
        <v>14.68</v>
      </c>
      <c r="J86" s="1">
        <v>14.68</v>
      </c>
      <c r="K86" s="1" t="s">
        <v>43</v>
      </c>
      <c r="L86" s="1">
        <v>-80.0</v>
      </c>
      <c r="M86" s="1">
        <v>0.0</v>
      </c>
    </row>
    <row r="87">
      <c r="A87" s="1" t="s">
        <v>41</v>
      </c>
      <c r="B87" s="1" t="s">
        <v>42</v>
      </c>
      <c r="C87" s="1">
        <v>322.36</v>
      </c>
      <c r="D87" s="1">
        <v>326.76</v>
      </c>
      <c r="E87" s="1">
        <v>4.4</v>
      </c>
      <c r="F87" s="1">
        <v>0.0</v>
      </c>
      <c r="G87" s="1">
        <v>4.4</v>
      </c>
      <c r="H87" s="1">
        <v>80.0</v>
      </c>
      <c r="I87" s="1">
        <v>18.18</v>
      </c>
      <c r="J87" s="1">
        <v>18.18</v>
      </c>
      <c r="K87" s="1" t="s">
        <v>43</v>
      </c>
      <c r="L87" s="1">
        <v>-80.0</v>
      </c>
      <c r="M87" s="1">
        <v>0.0</v>
      </c>
    </row>
    <row r="88">
      <c r="A88" s="1" t="s">
        <v>41</v>
      </c>
      <c r="B88" s="1" t="s">
        <v>42</v>
      </c>
      <c r="C88" s="1">
        <v>326.81</v>
      </c>
      <c r="D88" s="1">
        <v>331.21</v>
      </c>
      <c r="E88" s="1">
        <v>4.4</v>
      </c>
      <c r="F88" s="1">
        <v>0.0</v>
      </c>
      <c r="G88" s="1">
        <v>4.4</v>
      </c>
      <c r="H88" s="1">
        <v>80.0</v>
      </c>
      <c r="I88" s="1">
        <v>18.2</v>
      </c>
      <c r="J88" s="1">
        <v>18.2</v>
      </c>
      <c r="K88" s="1" t="s">
        <v>43</v>
      </c>
      <c r="L88" s="1">
        <v>-80.0</v>
      </c>
      <c r="M88" s="1">
        <v>0.0</v>
      </c>
    </row>
    <row r="89">
      <c r="A89" s="1" t="s">
        <v>41</v>
      </c>
      <c r="B89" s="1" t="s">
        <v>42</v>
      </c>
      <c r="C89" s="1">
        <v>331.27</v>
      </c>
      <c r="D89" s="1">
        <v>335.36</v>
      </c>
      <c r="E89" s="1">
        <v>4.08</v>
      </c>
      <c r="F89" s="1">
        <v>0.0</v>
      </c>
      <c r="G89" s="1">
        <v>4.08</v>
      </c>
      <c r="H89" s="1">
        <v>80.0</v>
      </c>
      <c r="I89" s="1">
        <v>19.6</v>
      </c>
      <c r="J89" s="1">
        <v>19.6</v>
      </c>
      <c r="K89" s="1" t="s">
        <v>43</v>
      </c>
      <c r="L89" s="1">
        <v>-80.0</v>
      </c>
      <c r="M89" s="1">
        <v>0.0</v>
      </c>
    </row>
    <row r="90">
      <c r="A90" s="1" t="s">
        <v>41</v>
      </c>
      <c r="B90" s="1" t="s">
        <v>42</v>
      </c>
      <c r="C90" s="1">
        <v>335.39</v>
      </c>
      <c r="D90" s="1">
        <v>338.49</v>
      </c>
      <c r="E90" s="1">
        <v>3.1</v>
      </c>
      <c r="F90" s="1">
        <v>0.0</v>
      </c>
      <c r="G90" s="1">
        <v>3.1</v>
      </c>
      <c r="H90" s="1">
        <v>80.0</v>
      </c>
      <c r="I90" s="1">
        <v>25.79</v>
      </c>
      <c r="J90" s="1">
        <v>25.79</v>
      </c>
      <c r="K90" s="1" t="s">
        <v>43</v>
      </c>
      <c r="L90" s="1">
        <v>-80.0</v>
      </c>
      <c r="M90" s="1">
        <v>0.0</v>
      </c>
    </row>
    <row r="91">
      <c r="A91" s="1" t="s">
        <v>41</v>
      </c>
      <c r="B91" s="1" t="s">
        <v>42</v>
      </c>
      <c r="C91" s="1">
        <v>338.54</v>
      </c>
      <c r="D91" s="1">
        <v>342.44</v>
      </c>
      <c r="E91" s="1">
        <v>3.89</v>
      </c>
      <c r="F91" s="1">
        <v>0.0</v>
      </c>
      <c r="G91" s="1">
        <v>3.89</v>
      </c>
      <c r="H91" s="1">
        <v>80.0</v>
      </c>
      <c r="I91" s="1">
        <v>20.54</v>
      </c>
      <c r="J91" s="1">
        <v>20.54</v>
      </c>
      <c r="K91" s="1" t="s">
        <v>43</v>
      </c>
      <c r="L91" s="1">
        <v>-80.0</v>
      </c>
      <c r="M91" s="1">
        <v>0.0</v>
      </c>
    </row>
    <row r="92">
      <c r="A92" s="1" t="s">
        <v>41</v>
      </c>
      <c r="B92" s="1" t="s">
        <v>42</v>
      </c>
      <c r="C92" s="1">
        <v>342.44</v>
      </c>
      <c r="D92" s="1">
        <v>345.87</v>
      </c>
      <c r="E92" s="1">
        <v>3.43</v>
      </c>
      <c r="F92" s="1">
        <v>0.0</v>
      </c>
      <c r="G92" s="1">
        <v>3.43</v>
      </c>
      <c r="H92" s="1">
        <v>168.0</v>
      </c>
      <c r="I92" s="1">
        <v>48.99</v>
      </c>
      <c r="J92" s="1">
        <v>49.0</v>
      </c>
      <c r="K92" s="1" t="s">
        <v>44</v>
      </c>
      <c r="L92" s="1">
        <v>84.0</v>
      </c>
      <c r="M92" s="1">
        <v>84.0</v>
      </c>
    </row>
    <row r="93">
      <c r="A93" s="1" t="s">
        <v>41</v>
      </c>
      <c r="B93" s="1" t="s">
        <v>42</v>
      </c>
      <c r="C93" s="1">
        <v>346.43</v>
      </c>
      <c r="D93" s="1">
        <v>348.91</v>
      </c>
      <c r="E93" s="1">
        <v>2.47</v>
      </c>
      <c r="F93" s="1">
        <v>0.0</v>
      </c>
      <c r="G93" s="1">
        <v>2.47</v>
      </c>
      <c r="H93" s="1">
        <v>168.0</v>
      </c>
      <c r="I93" s="1">
        <v>67.97</v>
      </c>
      <c r="J93" s="1">
        <v>68.0</v>
      </c>
      <c r="K93" s="1" t="s">
        <v>44</v>
      </c>
      <c r="L93" s="1">
        <v>84.0</v>
      </c>
      <c r="M93" s="1">
        <v>84.0</v>
      </c>
    </row>
    <row r="94">
      <c r="A94" s="1" t="s">
        <v>41</v>
      </c>
      <c r="B94" s="1" t="s">
        <v>42</v>
      </c>
      <c r="C94" s="1">
        <v>349.39</v>
      </c>
      <c r="D94" s="1">
        <v>351.99</v>
      </c>
      <c r="E94" s="1">
        <v>2.6</v>
      </c>
      <c r="F94" s="1">
        <v>0.0</v>
      </c>
      <c r="G94" s="1">
        <v>2.6</v>
      </c>
      <c r="H94" s="1">
        <v>168.0</v>
      </c>
      <c r="I94" s="1">
        <v>64.55</v>
      </c>
      <c r="J94" s="1">
        <v>64.57</v>
      </c>
      <c r="K94" s="1" t="s">
        <v>44</v>
      </c>
      <c r="L94" s="1">
        <v>84.0</v>
      </c>
      <c r="M94" s="1">
        <v>84.0</v>
      </c>
    </row>
    <row r="95">
      <c r="A95" s="1" t="s">
        <v>41</v>
      </c>
      <c r="B95" s="1" t="s">
        <v>42</v>
      </c>
      <c r="C95" s="1">
        <v>352.2</v>
      </c>
      <c r="D95" s="1">
        <v>355.82</v>
      </c>
      <c r="E95" s="1">
        <v>3.62</v>
      </c>
      <c r="F95" s="1">
        <v>0.0</v>
      </c>
      <c r="G95" s="1">
        <v>3.62</v>
      </c>
      <c r="H95" s="1">
        <v>168.0</v>
      </c>
      <c r="I95" s="1">
        <v>46.42</v>
      </c>
      <c r="J95" s="1">
        <v>46.43</v>
      </c>
      <c r="K95" s="1" t="s">
        <v>44</v>
      </c>
      <c r="L95" s="1">
        <v>84.0</v>
      </c>
      <c r="M95" s="1">
        <v>84.0</v>
      </c>
    </row>
    <row r="96">
      <c r="A96" s="1" t="s">
        <v>41</v>
      </c>
      <c r="B96" s="1" t="s">
        <v>42</v>
      </c>
      <c r="C96" s="1">
        <v>356.11</v>
      </c>
      <c r="D96" s="1">
        <v>358.57</v>
      </c>
      <c r="E96" s="1">
        <v>2.45</v>
      </c>
      <c r="F96" s="1">
        <v>0.0</v>
      </c>
      <c r="G96" s="1">
        <v>2.45</v>
      </c>
      <c r="H96" s="1">
        <v>168.0</v>
      </c>
      <c r="I96" s="1">
        <v>68.45</v>
      </c>
      <c r="J96" s="1">
        <v>68.47</v>
      </c>
      <c r="K96" s="1" t="s">
        <v>44</v>
      </c>
      <c r="L96" s="1">
        <v>84.0</v>
      </c>
      <c r="M96" s="1">
        <v>84.0</v>
      </c>
    </row>
    <row r="97">
      <c r="A97" s="1" t="s">
        <v>41</v>
      </c>
      <c r="B97" s="1" t="s">
        <v>42</v>
      </c>
      <c r="C97" s="1">
        <v>358.85</v>
      </c>
      <c r="D97" s="1">
        <v>360.59</v>
      </c>
      <c r="E97" s="1">
        <v>1.75</v>
      </c>
      <c r="F97" s="1">
        <v>0.0</v>
      </c>
      <c r="G97" s="1">
        <v>1.75</v>
      </c>
      <c r="H97" s="1">
        <v>168.0</v>
      </c>
      <c r="I97" s="1">
        <v>96.14</v>
      </c>
      <c r="J97" s="1">
        <v>96.18</v>
      </c>
      <c r="K97" s="1" t="s">
        <v>44</v>
      </c>
      <c r="L97" s="1">
        <v>84.0</v>
      </c>
      <c r="M97" s="1">
        <v>84.0</v>
      </c>
    </row>
    <row r="98">
      <c r="A98" s="1" t="s">
        <v>41</v>
      </c>
      <c r="B98" s="1" t="s">
        <v>42</v>
      </c>
      <c r="C98" s="1">
        <v>360.73</v>
      </c>
      <c r="D98" s="1">
        <v>364.23</v>
      </c>
      <c r="E98" s="1">
        <v>3.5</v>
      </c>
      <c r="F98" s="1">
        <v>0.0</v>
      </c>
      <c r="G98" s="1">
        <v>3.5</v>
      </c>
      <c r="H98" s="1">
        <v>168.0</v>
      </c>
      <c r="I98" s="1">
        <v>47.98</v>
      </c>
      <c r="J98" s="1">
        <v>47.99</v>
      </c>
      <c r="K98" s="1" t="s">
        <v>44</v>
      </c>
      <c r="L98" s="1">
        <v>84.0</v>
      </c>
      <c r="M98" s="1">
        <v>84.0</v>
      </c>
    </row>
    <row r="99">
      <c r="A99" s="1" t="s">
        <v>41</v>
      </c>
      <c r="B99" s="1" t="s">
        <v>42</v>
      </c>
      <c r="C99" s="1">
        <v>364.62</v>
      </c>
      <c r="D99" s="1">
        <v>367.57</v>
      </c>
      <c r="E99" s="1">
        <v>2.95</v>
      </c>
      <c r="F99" s="1">
        <v>0.0</v>
      </c>
      <c r="G99" s="1">
        <v>2.95</v>
      </c>
      <c r="H99" s="1">
        <v>168.0</v>
      </c>
      <c r="I99" s="1">
        <v>57.0</v>
      </c>
      <c r="J99" s="1">
        <v>57.02</v>
      </c>
      <c r="K99" s="1" t="s">
        <v>44</v>
      </c>
      <c r="L99" s="1">
        <v>84.0</v>
      </c>
      <c r="M99" s="1">
        <v>84.0</v>
      </c>
    </row>
    <row r="100">
      <c r="A100" s="1" t="s">
        <v>41</v>
      </c>
      <c r="B100" s="1" t="s">
        <v>42</v>
      </c>
      <c r="C100" s="1">
        <v>367.75</v>
      </c>
      <c r="D100" s="1">
        <v>370.16</v>
      </c>
      <c r="E100" s="1">
        <v>2.41</v>
      </c>
      <c r="F100" s="1">
        <v>0.0</v>
      </c>
      <c r="G100" s="1">
        <v>2.41</v>
      </c>
      <c r="H100" s="1">
        <v>168.0</v>
      </c>
      <c r="I100" s="1">
        <v>69.57</v>
      </c>
      <c r="J100" s="1">
        <v>69.59</v>
      </c>
      <c r="K100" s="1" t="s">
        <v>44</v>
      </c>
      <c r="L100" s="1">
        <v>84.0</v>
      </c>
      <c r="M100" s="1">
        <v>84.0</v>
      </c>
    </row>
    <row r="101">
      <c r="A101" s="1" t="s">
        <v>41</v>
      </c>
      <c r="B101" s="1" t="s">
        <v>42</v>
      </c>
      <c r="C101" s="1">
        <v>370.86</v>
      </c>
      <c r="D101" s="1">
        <v>375.13</v>
      </c>
      <c r="E101" s="1">
        <v>4.27</v>
      </c>
      <c r="F101" s="1">
        <v>0.0</v>
      </c>
      <c r="G101" s="1">
        <v>4.27</v>
      </c>
      <c r="H101" s="1">
        <v>168.0</v>
      </c>
      <c r="I101" s="1">
        <v>39.33</v>
      </c>
      <c r="J101" s="1">
        <v>39.34</v>
      </c>
      <c r="K101" s="1" t="s">
        <v>57</v>
      </c>
      <c r="L101" s="1">
        <v>44.0</v>
      </c>
      <c r="M101" s="1">
        <v>124.0</v>
      </c>
    </row>
    <row r="102">
      <c r="A102" s="1" t="s">
        <v>41</v>
      </c>
      <c r="B102" s="1" t="s">
        <v>42</v>
      </c>
      <c r="C102" s="1">
        <v>375.48</v>
      </c>
      <c r="D102" s="1">
        <v>381.43</v>
      </c>
      <c r="E102" s="1">
        <v>5.95</v>
      </c>
      <c r="F102" s="1">
        <v>0.0</v>
      </c>
      <c r="G102" s="1">
        <v>5.95</v>
      </c>
      <c r="H102" s="1">
        <v>80.0</v>
      </c>
      <c r="I102" s="1">
        <v>13.45</v>
      </c>
      <c r="J102" s="1">
        <v>13.45</v>
      </c>
      <c r="K102" s="1" t="s">
        <v>43</v>
      </c>
      <c r="L102" s="1">
        <v>-80.0</v>
      </c>
      <c r="M102" s="1">
        <v>0.0</v>
      </c>
    </row>
    <row r="130">
      <c r="A130" s="77" t="s">
        <v>53</v>
      </c>
      <c r="B130" s="3">
        <f>SUMIF(K2:K103, "epr",H2:H103)</f>
        <v>4080</v>
      </c>
    </row>
    <row r="131">
      <c r="A131" s="77" t="s">
        <v>54</v>
      </c>
      <c r="B131" s="3">
        <f>SUM(H2:H103)-B130</f>
        <v>8400</v>
      </c>
    </row>
    <row r="132">
      <c r="A132" s="77" t="s">
        <v>55</v>
      </c>
      <c r="B132" s="3">
        <f>SUM(M2:M103)</f>
        <v>4400</v>
      </c>
    </row>
    <row r="133">
      <c r="A133" s="77" t="s">
        <v>56</v>
      </c>
      <c r="B133" s="3">
        <f>B131/B132</f>
        <v>1.909090909</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1.42</v>
      </c>
      <c r="D2" s="1">
        <v>4.82</v>
      </c>
      <c r="E2" s="1">
        <v>3.41</v>
      </c>
      <c r="F2" s="1">
        <v>0.0</v>
      </c>
      <c r="G2" s="1">
        <v>3.41</v>
      </c>
      <c r="H2" s="1">
        <v>88.0</v>
      </c>
      <c r="I2" s="1">
        <v>25.83</v>
      </c>
      <c r="J2" s="1">
        <v>25.83</v>
      </c>
      <c r="K2" s="1" t="s">
        <v>43</v>
      </c>
      <c r="L2" s="1">
        <v>-88.0</v>
      </c>
      <c r="M2" s="1">
        <v>0.0</v>
      </c>
    </row>
    <row r="3">
      <c r="A3" s="1" t="s">
        <v>41</v>
      </c>
      <c r="B3" s="1" t="s">
        <v>42</v>
      </c>
      <c r="C3" s="1">
        <v>4.85</v>
      </c>
      <c r="D3" s="1">
        <v>11.42</v>
      </c>
      <c r="E3" s="1">
        <v>6.57</v>
      </c>
      <c r="F3" s="1">
        <v>0.0</v>
      </c>
      <c r="G3" s="1">
        <v>6.57</v>
      </c>
      <c r="H3" s="1">
        <v>88.0</v>
      </c>
      <c r="I3" s="1">
        <v>13.4</v>
      </c>
      <c r="J3" s="1">
        <v>13.4</v>
      </c>
      <c r="K3" s="1" t="s">
        <v>43</v>
      </c>
      <c r="L3" s="1">
        <v>-88.0</v>
      </c>
      <c r="M3" s="1">
        <v>0.0</v>
      </c>
    </row>
    <row r="4">
      <c r="A4" s="1" t="s">
        <v>41</v>
      </c>
      <c r="B4" s="1" t="s">
        <v>42</v>
      </c>
      <c r="C4" s="1">
        <v>11.44</v>
      </c>
      <c r="D4" s="1">
        <v>17.22</v>
      </c>
      <c r="E4" s="1">
        <v>5.78</v>
      </c>
      <c r="F4" s="1">
        <v>0.0</v>
      </c>
      <c r="G4" s="1">
        <v>5.78</v>
      </c>
      <c r="H4" s="1">
        <v>88.0</v>
      </c>
      <c r="I4" s="1">
        <v>15.23</v>
      </c>
      <c r="J4" s="1">
        <v>15.23</v>
      </c>
      <c r="K4" s="1" t="s">
        <v>43</v>
      </c>
      <c r="L4" s="1">
        <v>-88.0</v>
      </c>
      <c r="M4" s="1">
        <v>0.0</v>
      </c>
    </row>
    <row r="5">
      <c r="A5" s="1" t="s">
        <v>41</v>
      </c>
      <c r="B5" s="1" t="s">
        <v>42</v>
      </c>
      <c r="C5" s="1">
        <v>17.25</v>
      </c>
      <c r="D5" s="1">
        <v>20.09</v>
      </c>
      <c r="E5" s="1">
        <v>2.84</v>
      </c>
      <c r="F5" s="1">
        <v>0.0</v>
      </c>
      <c r="G5" s="1">
        <v>2.84</v>
      </c>
      <c r="H5" s="1">
        <v>88.0</v>
      </c>
      <c r="I5" s="1">
        <v>30.95</v>
      </c>
      <c r="J5" s="1">
        <v>30.95</v>
      </c>
      <c r="K5" s="1" t="s">
        <v>43</v>
      </c>
      <c r="L5" s="1">
        <v>-88.0</v>
      </c>
      <c r="M5" s="1">
        <v>0.0</v>
      </c>
    </row>
    <row r="6">
      <c r="A6" s="1" t="s">
        <v>41</v>
      </c>
      <c r="B6" s="1" t="s">
        <v>42</v>
      </c>
      <c r="C6" s="1">
        <v>20.14</v>
      </c>
      <c r="D6" s="1">
        <v>23.0</v>
      </c>
      <c r="E6" s="1">
        <v>2.86</v>
      </c>
      <c r="F6" s="1">
        <v>0.0</v>
      </c>
      <c r="G6" s="1">
        <v>2.86</v>
      </c>
      <c r="H6" s="1">
        <v>88.0</v>
      </c>
      <c r="I6" s="1">
        <v>30.82</v>
      </c>
      <c r="J6" s="1">
        <v>30.82</v>
      </c>
      <c r="K6" s="1" t="s">
        <v>43</v>
      </c>
      <c r="L6" s="1">
        <v>-88.0</v>
      </c>
      <c r="M6" s="1">
        <v>0.0</v>
      </c>
    </row>
    <row r="7">
      <c r="A7" s="1" t="s">
        <v>41</v>
      </c>
      <c r="B7" s="1" t="s">
        <v>42</v>
      </c>
      <c r="C7" s="1">
        <v>23.02</v>
      </c>
      <c r="D7" s="1">
        <v>28.15</v>
      </c>
      <c r="E7" s="1">
        <v>5.13</v>
      </c>
      <c r="F7" s="1">
        <v>0.0</v>
      </c>
      <c r="G7" s="1">
        <v>5.13</v>
      </c>
      <c r="H7" s="1">
        <v>88.0</v>
      </c>
      <c r="I7" s="1">
        <v>17.16</v>
      </c>
      <c r="J7" s="1">
        <v>17.16</v>
      </c>
      <c r="K7" s="1" t="s">
        <v>43</v>
      </c>
      <c r="L7" s="1">
        <v>-88.0</v>
      </c>
      <c r="M7" s="1">
        <v>0.0</v>
      </c>
    </row>
    <row r="8">
      <c r="A8" s="1" t="s">
        <v>41</v>
      </c>
      <c r="B8" s="1" t="s">
        <v>42</v>
      </c>
      <c r="C8" s="1">
        <v>28.17</v>
      </c>
      <c r="D8" s="1">
        <v>32.38</v>
      </c>
      <c r="E8" s="1">
        <v>4.21</v>
      </c>
      <c r="F8" s="1">
        <v>0.0</v>
      </c>
      <c r="G8" s="1">
        <v>4.21</v>
      </c>
      <c r="H8" s="1">
        <v>88.0</v>
      </c>
      <c r="I8" s="1">
        <v>20.9</v>
      </c>
      <c r="J8" s="1">
        <v>20.9</v>
      </c>
      <c r="K8" s="1" t="s">
        <v>43</v>
      </c>
      <c r="L8" s="1">
        <v>-88.0</v>
      </c>
      <c r="M8" s="1">
        <v>0.0</v>
      </c>
    </row>
    <row r="9">
      <c r="A9" s="1" t="s">
        <v>41</v>
      </c>
      <c r="B9" s="1" t="s">
        <v>42</v>
      </c>
      <c r="C9" s="1">
        <v>32.47</v>
      </c>
      <c r="D9" s="1">
        <v>37.62</v>
      </c>
      <c r="E9" s="1">
        <v>5.15</v>
      </c>
      <c r="F9" s="1">
        <v>0.0</v>
      </c>
      <c r="G9" s="1">
        <v>5.15</v>
      </c>
      <c r="H9" s="1">
        <v>88.0</v>
      </c>
      <c r="I9" s="1">
        <v>17.09</v>
      </c>
      <c r="J9" s="1">
        <v>17.09</v>
      </c>
      <c r="K9" s="1" t="s">
        <v>43</v>
      </c>
      <c r="L9" s="1">
        <v>-88.0</v>
      </c>
      <c r="M9" s="1">
        <v>0.0</v>
      </c>
    </row>
    <row r="10">
      <c r="A10" s="1" t="s">
        <v>41</v>
      </c>
      <c r="B10" s="1" t="s">
        <v>42</v>
      </c>
      <c r="C10" s="1">
        <v>37.65</v>
      </c>
      <c r="D10" s="1">
        <v>43.01</v>
      </c>
      <c r="E10" s="1">
        <v>5.36</v>
      </c>
      <c r="F10" s="1">
        <v>0.0</v>
      </c>
      <c r="G10" s="1">
        <v>5.36</v>
      </c>
      <c r="H10" s="1">
        <v>88.0</v>
      </c>
      <c r="I10" s="1">
        <v>16.41</v>
      </c>
      <c r="J10" s="1">
        <v>16.41</v>
      </c>
      <c r="K10" s="1" t="s">
        <v>43</v>
      </c>
      <c r="L10" s="1">
        <v>-88.0</v>
      </c>
      <c r="M10" s="1">
        <v>0.0</v>
      </c>
    </row>
    <row r="11">
      <c r="A11" s="1" t="s">
        <v>41</v>
      </c>
      <c r="B11" s="1" t="s">
        <v>42</v>
      </c>
      <c r="C11" s="1">
        <v>43.05</v>
      </c>
      <c r="D11" s="1">
        <v>48.68</v>
      </c>
      <c r="E11" s="1">
        <v>5.63</v>
      </c>
      <c r="F11" s="1">
        <v>0.0</v>
      </c>
      <c r="G11" s="1">
        <v>5.63</v>
      </c>
      <c r="H11" s="1">
        <v>88.0</v>
      </c>
      <c r="I11" s="1">
        <v>15.63</v>
      </c>
      <c r="J11" s="1">
        <v>15.63</v>
      </c>
      <c r="K11" s="1" t="s">
        <v>43</v>
      </c>
      <c r="L11" s="1">
        <v>-88.0</v>
      </c>
      <c r="M11" s="1">
        <v>0.0</v>
      </c>
    </row>
    <row r="12">
      <c r="A12" s="1" t="s">
        <v>41</v>
      </c>
      <c r="B12" s="1" t="s">
        <v>42</v>
      </c>
      <c r="C12" s="1">
        <v>48.96</v>
      </c>
      <c r="D12" s="1">
        <v>51.38</v>
      </c>
      <c r="E12" s="1">
        <v>2.41</v>
      </c>
      <c r="F12" s="1">
        <v>0.0</v>
      </c>
      <c r="G12" s="1">
        <v>2.41</v>
      </c>
      <c r="H12" s="1">
        <v>168.0</v>
      </c>
      <c r="I12" s="1">
        <v>69.6</v>
      </c>
      <c r="J12" s="1">
        <v>69.63</v>
      </c>
      <c r="K12" s="1" t="s">
        <v>44</v>
      </c>
      <c r="L12" s="1">
        <v>84.0</v>
      </c>
      <c r="M12" s="1">
        <v>84.0</v>
      </c>
    </row>
    <row r="13">
      <c r="A13" s="1" t="s">
        <v>41</v>
      </c>
      <c r="B13" s="1" t="s">
        <v>42</v>
      </c>
      <c r="C13" s="1">
        <v>51.97</v>
      </c>
      <c r="D13" s="1">
        <v>54.81</v>
      </c>
      <c r="E13" s="1">
        <v>2.85</v>
      </c>
      <c r="F13" s="1">
        <v>0.0</v>
      </c>
      <c r="G13" s="1">
        <v>2.84</v>
      </c>
      <c r="H13" s="1">
        <v>168.0</v>
      </c>
      <c r="I13" s="1">
        <v>59.04</v>
      </c>
      <c r="J13" s="1">
        <v>59.06</v>
      </c>
      <c r="K13" s="1" t="s">
        <v>44</v>
      </c>
      <c r="L13" s="1">
        <v>84.0</v>
      </c>
      <c r="M13" s="1">
        <v>84.0</v>
      </c>
    </row>
    <row r="14">
      <c r="A14" s="1" t="s">
        <v>41</v>
      </c>
      <c r="B14" s="1" t="s">
        <v>42</v>
      </c>
      <c r="C14" s="1">
        <v>55.08</v>
      </c>
      <c r="D14" s="1">
        <v>57.66</v>
      </c>
      <c r="E14" s="1">
        <v>2.58</v>
      </c>
      <c r="F14" s="1">
        <v>0.0</v>
      </c>
      <c r="G14" s="1">
        <v>2.58</v>
      </c>
      <c r="H14" s="1">
        <v>168.0</v>
      </c>
      <c r="I14" s="1">
        <v>65.1</v>
      </c>
      <c r="J14" s="1">
        <v>65.13</v>
      </c>
      <c r="K14" s="1" t="s">
        <v>44</v>
      </c>
      <c r="L14" s="1">
        <v>84.0</v>
      </c>
      <c r="M14" s="1">
        <v>84.0</v>
      </c>
    </row>
    <row r="15">
      <c r="A15" s="1" t="s">
        <v>41</v>
      </c>
      <c r="B15" s="1" t="s">
        <v>42</v>
      </c>
      <c r="C15" s="1">
        <v>57.83</v>
      </c>
      <c r="D15" s="1">
        <v>60.75</v>
      </c>
      <c r="E15" s="1">
        <v>2.92</v>
      </c>
      <c r="F15" s="1">
        <v>0.0</v>
      </c>
      <c r="G15" s="1">
        <v>2.92</v>
      </c>
      <c r="H15" s="1">
        <v>168.0</v>
      </c>
      <c r="I15" s="1">
        <v>57.49</v>
      </c>
      <c r="J15" s="1">
        <v>57.51</v>
      </c>
      <c r="K15" s="1" t="s">
        <v>44</v>
      </c>
      <c r="L15" s="1">
        <v>84.0</v>
      </c>
      <c r="M15" s="1">
        <v>84.0</v>
      </c>
    </row>
    <row r="16">
      <c r="A16" s="1" t="s">
        <v>41</v>
      </c>
      <c r="B16" s="1" t="s">
        <v>42</v>
      </c>
      <c r="C16" s="1">
        <v>61.18</v>
      </c>
      <c r="D16" s="1">
        <v>63.94</v>
      </c>
      <c r="E16" s="1">
        <v>2.77</v>
      </c>
      <c r="F16" s="1">
        <v>0.0</v>
      </c>
      <c r="G16" s="1">
        <v>2.76</v>
      </c>
      <c r="H16" s="1">
        <v>168.0</v>
      </c>
      <c r="I16" s="1">
        <v>60.76</v>
      </c>
      <c r="J16" s="1">
        <v>60.78</v>
      </c>
      <c r="K16" s="1" t="s">
        <v>44</v>
      </c>
      <c r="L16" s="1">
        <v>84.0</v>
      </c>
      <c r="M16" s="1">
        <v>84.0</v>
      </c>
    </row>
    <row r="17">
      <c r="A17" s="1" t="s">
        <v>41</v>
      </c>
      <c r="B17" s="1" t="s">
        <v>42</v>
      </c>
      <c r="C17" s="1">
        <v>64.12</v>
      </c>
      <c r="D17" s="1">
        <v>67.37</v>
      </c>
      <c r="E17" s="1">
        <v>3.25</v>
      </c>
      <c r="F17" s="1">
        <v>0.0</v>
      </c>
      <c r="G17" s="1">
        <v>3.24</v>
      </c>
      <c r="H17" s="1">
        <v>168.0</v>
      </c>
      <c r="I17" s="1">
        <v>51.77</v>
      </c>
      <c r="J17" s="1">
        <v>51.79</v>
      </c>
      <c r="K17" s="1" t="s">
        <v>44</v>
      </c>
      <c r="L17" s="1">
        <v>84.0</v>
      </c>
      <c r="M17" s="1">
        <v>84.0</v>
      </c>
    </row>
    <row r="18">
      <c r="A18" s="1" t="s">
        <v>41</v>
      </c>
      <c r="B18" s="1" t="s">
        <v>42</v>
      </c>
      <c r="C18" s="1">
        <v>67.66</v>
      </c>
      <c r="D18" s="1">
        <v>70.71</v>
      </c>
      <c r="E18" s="1">
        <v>3.05</v>
      </c>
      <c r="F18" s="1">
        <v>0.0</v>
      </c>
      <c r="G18" s="1">
        <v>3.05</v>
      </c>
      <c r="H18" s="1">
        <v>168.0</v>
      </c>
      <c r="I18" s="1">
        <v>55.08</v>
      </c>
      <c r="J18" s="1">
        <v>55.1</v>
      </c>
      <c r="K18" s="1" t="s">
        <v>44</v>
      </c>
      <c r="L18" s="1">
        <v>84.0</v>
      </c>
      <c r="M18" s="1">
        <v>84.0</v>
      </c>
    </row>
    <row r="19">
      <c r="A19" s="1" t="s">
        <v>41</v>
      </c>
      <c r="B19" s="1" t="s">
        <v>42</v>
      </c>
      <c r="C19" s="1">
        <v>70.99</v>
      </c>
      <c r="D19" s="1">
        <v>73.08</v>
      </c>
      <c r="E19" s="1">
        <v>2.09</v>
      </c>
      <c r="F19" s="1">
        <v>0.0</v>
      </c>
      <c r="G19" s="1">
        <v>2.09</v>
      </c>
      <c r="H19" s="1">
        <v>168.0</v>
      </c>
      <c r="I19" s="1">
        <v>80.35</v>
      </c>
      <c r="J19" s="1">
        <v>80.38</v>
      </c>
      <c r="K19" s="1" t="s">
        <v>44</v>
      </c>
      <c r="L19" s="1">
        <v>84.0</v>
      </c>
      <c r="M19" s="1">
        <v>84.0</v>
      </c>
    </row>
    <row r="20">
      <c r="A20" s="1" t="s">
        <v>41</v>
      </c>
      <c r="B20" s="1" t="s">
        <v>42</v>
      </c>
      <c r="C20" s="1">
        <v>73.34</v>
      </c>
      <c r="D20" s="1">
        <v>76.56</v>
      </c>
      <c r="E20" s="1">
        <v>3.22</v>
      </c>
      <c r="F20" s="1">
        <v>0.0</v>
      </c>
      <c r="G20" s="1">
        <v>3.22</v>
      </c>
      <c r="H20" s="1">
        <v>168.0</v>
      </c>
      <c r="I20" s="1">
        <v>52.18</v>
      </c>
      <c r="J20" s="1">
        <v>52.19</v>
      </c>
      <c r="K20" s="1" t="s">
        <v>44</v>
      </c>
      <c r="L20" s="1">
        <v>84.0</v>
      </c>
      <c r="M20" s="1">
        <v>84.0</v>
      </c>
    </row>
    <row r="21">
      <c r="A21" s="1" t="s">
        <v>41</v>
      </c>
      <c r="B21" s="1" t="s">
        <v>42</v>
      </c>
      <c r="C21" s="1">
        <v>76.7</v>
      </c>
      <c r="D21" s="1">
        <v>79.1</v>
      </c>
      <c r="E21" s="1">
        <v>2.4</v>
      </c>
      <c r="F21" s="1">
        <v>0.0</v>
      </c>
      <c r="G21" s="1">
        <v>2.4</v>
      </c>
      <c r="H21" s="1">
        <v>168.0</v>
      </c>
      <c r="I21" s="1">
        <v>69.94</v>
      </c>
      <c r="J21" s="1">
        <v>69.97</v>
      </c>
      <c r="K21" s="1" t="s">
        <v>44</v>
      </c>
      <c r="L21" s="1">
        <v>84.0</v>
      </c>
      <c r="M21" s="1">
        <v>84.0</v>
      </c>
    </row>
    <row r="22">
      <c r="A22" s="1" t="s">
        <v>41</v>
      </c>
      <c r="B22" s="1" t="s">
        <v>42</v>
      </c>
      <c r="C22" s="1">
        <v>79.21</v>
      </c>
      <c r="D22" s="1">
        <v>82.18</v>
      </c>
      <c r="E22" s="1">
        <v>2.96</v>
      </c>
      <c r="F22" s="1">
        <v>0.0</v>
      </c>
      <c r="G22" s="1">
        <v>2.96</v>
      </c>
      <c r="H22" s="1">
        <v>88.0</v>
      </c>
      <c r="I22" s="1">
        <v>29.69</v>
      </c>
      <c r="J22" s="1">
        <v>29.69</v>
      </c>
      <c r="K22" s="1" t="s">
        <v>43</v>
      </c>
      <c r="L22" s="1">
        <v>-88.0</v>
      </c>
      <c r="M22" s="1">
        <v>0.0</v>
      </c>
    </row>
    <row r="23">
      <c r="A23" s="1" t="s">
        <v>41</v>
      </c>
      <c r="B23" s="1" t="s">
        <v>42</v>
      </c>
      <c r="C23" s="1">
        <v>82.24</v>
      </c>
      <c r="D23" s="1">
        <v>85.98</v>
      </c>
      <c r="E23" s="1">
        <v>3.73</v>
      </c>
      <c r="F23" s="1">
        <v>0.0</v>
      </c>
      <c r="G23" s="1">
        <v>3.73</v>
      </c>
      <c r="H23" s="1">
        <v>88.0</v>
      </c>
      <c r="I23" s="1">
        <v>23.57</v>
      </c>
      <c r="J23" s="1">
        <v>23.57</v>
      </c>
      <c r="K23" s="1" t="s">
        <v>43</v>
      </c>
      <c r="L23" s="1">
        <v>-88.0</v>
      </c>
      <c r="M23" s="1">
        <v>0.0</v>
      </c>
    </row>
    <row r="24">
      <c r="A24" s="1" t="s">
        <v>41</v>
      </c>
      <c r="B24" s="1" t="s">
        <v>42</v>
      </c>
      <c r="C24" s="1">
        <v>86.04</v>
      </c>
      <c r="D24" s="1">
        <v>90.28</v>
      </c>
      <c r="E24" s="1">
        <v>4.24</v>
      </c>
      <c r="F24" s="1">
        <v>0.0</v>
      </c>
      <c r="G24" s="1">
        <v>4.24</v>
      </c>
      <c r="H24" s="1">
        <v>88.0</v>
      </c>
      <c r="I24" s="1">
        <v>20.76</v>
      </c>
      <c r="J24" s="1">
        <v>20.76</v>
      </c>
      <c r="K24" s="1" t="s">
        <v>43</v>
      </c>
      <c r="L24" s="1">
        <v>-88.0</v>
      </c>
      <c r="M24" s="1">
        <v>0.0</v>
      </c>
    </row>
    <row r="25">
      <c r="A25" s="1" t="s">
        <v>41</v>
      </c>
      <c r="B25" s="1" t="s">
        <v>42</v>
      </c>
      <c r="C25" s="1">
        <v>90.31</v>
      </c>
      <c r="D25" s="1">
        <v>95.63</v>
      </c>
      <c r="E25" s="1">
        <v>5.31</v>
      </c>
      <c r="F25" s="1">
        <v>0.0</v>
      </c>
      <c r="G25" s="1">
        <v>5.31</v>
      </c>
      <c r="H25" s="1">
        <v>88.0</v>
      </c>
      <c r="I25" s="1">
        <v>16.56</v>
      </c>
      <c r="J25" s="1">
        <v>16.56</v>
      </c>
      <c r="K25" s="1" t="s">
        <v>43</v>
      </c>
      <c r="L25" s="1">
        <v>-88.0</v>
      </c>
      <c r="M25" s="1">
        <v>0.0</v>
      </c>
    </row>
    <row r="26">
      <c r="A26" s="1" t="s">
        <v>41</v>
      </c>
      <c r="B26" s="1" t="s">
        <v>42</v>
      </c>
      <c r="C26" s="1">
        <v>95.86</v>
      </c>
      <c r="D26" s="1">
        <v>101.55</v>
      </c>
      <c r="E26" s="1">
        <v>5.69</v>
      </c>
      <c r="F26" s="1">
        <v>0.0</v>
      </c>
      <c r="G26" s="1">
        <v>5.69</v>
      </c>
      <c r="H26" s="1">
        <v>88.0</v>
      </c>
      <c r="I26" s="1">
        <v>15.47</v>
      </c>
      <c r="J26" s="1">
        <v>15.47</v>
      </c>
      <c r="K26" s="1" t="s">
        <v>43</v>
      </c>
      <c r="L26" s="1">
        <v>-88.0</v>
      </c>
      <c r="M26" s="1">
        <v>0.0</v>
      </c>
    </row>
    <row r="27">
      <c r="A27" s="1" t="s">
        <v>41</v>
      </c>
      <c r="B27" s="1" t="s">
        <v>42</v>
      </c>
      <c r="C27" s="1">
        <v>101.65</v>
      </c>
      <c r="D27" s="1">
        <v>106.11</v>
      </c>
      <c r="E27" s="1">
        <v>4.47</v>
      </c>
      <c r="F27" s="1">
        <v>0.0</v>
      </c>
      <c r="G27" s="1">
        <v>4.47</v>
      </c>
      <c r="H27" s="1">
        <v>88.0</v>
      </c>
      <c r="I27" s="1">
        <v>19.7</v>
      </c>
      <c r="J27" s="1">
        <v>19.7</v>
      </c>
      <c r="K27" s="1" t="s">
        <v>43</v>
      </c>
      <c r="L27" s="1">
        <v>-88.0</v>
      </c>
      <c r="M27" s="1">
        <v>0.0</v>
      </c>
    </row>
    <row r="28">
      <c r="A28" s="1" t="s">
        <v>41</v>
      </c>
      <c r="B28" s="1" t="s">
        <v>42</v>
      </c>
      <c r="C28" s="1">
        <v>106.15</v>
      </c>
      <c r="D28" s="1">
        <v>110.01</v>
      </c>
      <c r="E28" s="1">
        <v>3.85</v>
      </c>
      <c r="F28" s="1">
        <v>0.0</v>
      </c>
      <c r="G28" s="1">
        <v>3.85</v>
      </c>
      <c r="H28" s="1">
        <v>88.0</v>
      </c>
      <c r="I28" s="1">
        <v>22.83</v>
      </c>
      <c r="J28" s="1">
        <v>22.83</v>
      </c>
      <c r="K28" s="1" t="s">
        <v>43</v>
      </c>
      <c r="L28" s="1">
        <v>-88.0</v>
      </c>
      <c r="M28" s="1">
        <v>0.0</v>
      </c>
    </row>
    <row r="29">
      <c r="A29" s="1" t="s">
        <v>41</v>
      </c>
      <c r="B29" s="1" t="s">
        <v>42</v>
      </c>
      <c r="C29" s="1">
        <v>110.03</v>
      </c>
      <c r="D29" s="1">
        <v>113.27</v>
      </c>
      <c r="E29" s="1">
        <v>3.24</v>
      </c>
      <c r="F29" s="1">
        <v>0.0</v>
      </c>
      <c r="G29" s="1">
        <v>3.24</v>
      </c>
      <c r="H29" s="1">
        <v>88.0</v>
      </c>
      <c r="I29" s="1">
        <v>27.18</v>
      </c>
      <c r="J29" s="1">
        <v>27.18</v>
      </c>
      <c r="K29" s="1" t="s">
        <v>43</v>
      </c>
      <c r="L29" s="1">
        <v>-88.0</v>
      </c>
      <c r="M29" s="1">
        <v>0.0</v>
      </c>
    </row>
    <row r="30">
      <c r="A30" s="1" t="s">
        <v>41</v>
      </c>
      <c r="B30" s="1" t="s">
        <v>42</v>
      </c>
      <c r="C30" s="1">
        <v>113.39</v>
      </c>
      <c r="D30" s="1">
        <v>117.85</v>
      </c>
      <c r="E30" s="1">
        <v>4.46</v>
      </c>
      <c r="F30" s="1">
        <v>0.0</v>
      </c>
      <c r="G30" s="1">
        <v>4.46</v>
      </c>
      <c r="H30" s="1">
        <v>88.0</v>
      </c>
      <c r="I30" s="1">
        <v>19.72</v>
      </c>
      <c r="J30" s="1">
        <v>19.72</v>
      </c>
      <c r="K30" s="1" t="s">
        <v>43</v>
      </c>
      <c r="L30" s="1">
        <v>-88.0</v>
      </c>
      <c r="M30" s="1">
        <v>0.0</v>
      </c>
    </row>
    <row r="31">
      <c r="A31" s="1" t="s">
        <v>41</v>
      </c>
      <c r="B31" s="1" t="s">
        <v>42</v>
      </c>
      <c r="C31" s="1">
        <v>118.0</v>
      </c>
      <c r="D31" s="1">
        <v>121.68</v>
      </c>
      <c r="E31" s="1">
        <v>3.68</v>
      </c>
      <c r="F31" s="1">
        <v>0.0</v>
      </c>
      <c r="G31" s="1">
        <v>3.68</v>
      </c>
      <c r="H31" s="1">
        <v>88.0</v>
      </c>
      <c r="I31" s="1">
        <v>23.93</v>
      </c>
      <c r="J31" s="1">
        <v>23.93</v>
      </c>
      <c r="K31" s="1" t="s">
        <v>43</v>
      </c>
      <c r="L31" s="1">
        <v>-88.0</v>
      </c>
      <c r="M31" s="1">
        <v>0.0</v>
      </c>
    </row>
    <row r="32">
      <c r="A32" s="1" t="s">
        <v>41</v>
      </c>
      <c r="B32" s="1" t="s">
        <v>42</v>
      </c>
      <c r="C32" s="1">
        <v>121.74</v>
      </c>
      <c r="D32" s="1">
        <v>125.4</v>
      </c>
      <c r="E32" s="1">
        <v>3.66</v>
      </c>
      <c r="F32" s="1">
        <v>0.0</v>
      </c>
      <c r="G32" s="1">
        <v>3.66</v>
      </c>
      <c r="H32" s="1">
        <v>168.0</v>
      </c>
      <c r="I32" s="1">
        <v>45.91</v>
      </c>
      <c r="J32" s="1">
        <v>45.92</v>
      </c>
      <c r="K32" s="1" t="s">
        <v>44</v>
      </c>
      <c r="L32" s="1">
        <v>84.0</v>
      </c>
      <c r="M32" s="1">
        <v>84.0</v>
      </c>
    </row>
    <row r="33">
      <c r="A33" s="1" t="s">
        <v>41</v>
      </c>
      <c r="B33" s="1" t="s">
        <v>42</v>
      </c>
      <c r="C33" s="1">
        <v>125.61</v>
      </c>
      <c r="D33" s="1">
        <v>128.23</v>
      </c>
      <c r="E33" s="1">
        <v>2.62</v>
      </c>
      <c r="F33" s="1">
        <v>0.0</v>
      </c>
      <c r="G33" s="1">
        <v>2.62</v>
      </c>
      <c r="H33" s="1">
        <v>168.0</v>
      </c>
      <c r="I33" s="1">
        <v>64.22</v>
      </c>
      <c r="J33" s="1">
        <v>64.24</v>
      </c>
      <c r="K33" s="1" t="s">
        <v>44</v>
      </c>
      <c r="L33" s="1">
        <v>84.0</v>
      </c>
      <c r="M33" s="1">
        <v>84.0</v>
      </c>
    </row>
    <row r="34">
      <c r="A34" s="1" t="s">
        <v>41</v>
      </c>
      <c r="B34" s="1" t="s">
        <v>42</v>
      </c>
      <c r="C34" s="1">
        <v>128.62</v>
      </c>
      <c r="D34" s="1">
        <v>132.02</v>
      </c>
      <c r="E34" s="1">
        <v>3.4</v>
      </c>
      <c r="F34" s="1">
        <v>0.0</v>
      </c>
      <c r="G34" s="1">
        <v>3.39</v>
      </c>
      <c r="H34" s="1">
        <v>168.0</v>
      </c>
      <c r="I34" s="1">
        <v>49.47</v>
      </c>
      <c r="J34" s="1">
        <v>49.49</v>
      </c>
      <c r="K34" s="1" t="s">
        <v>44</v>
      </c>
      <c r="L34" s="1">
        <v>84.0</v>
      </c>
      <c r="M34" s="1">
        <v>84.0</v>
      </c>
    </row>
    <row r="35">
      <c r="A35" s="1" t="s">
        <v>41</v>
      </c>
      <c r="B35" s="1" t="s">
        <v>42</v>
      </c>
      <c r="C35" s="1">
        <v>132.17</v>
      </c>
      <c r="D35" s="1">
        <v>134.99</v>
      </c>
      <c r="E35" s="1">
        <v>2.82</v>
      </c>
      <c r="F35" s="1">
        <v>0.0</v>
      </c>
      <c r="G35" s="1">
        <v>2.82</v>
      </c>
      <c r="H35" s="1">
        <v>168.0</v>
      </c>
      <c r="I35" s="1">
        <v>59.56</v>
      </c>
      <c r="J35" s="1">
        <v>59.57</v>
      </c>
      <c r="K35" s="1" t="s">
        <v>44</v>
      </c>
      <c r="L35" s="1">
        <v>84.0</v>
      </c>
      <c r="M35" s="1">
        <v>84.0</v>
      </c>
    </row>
    <row r="36">
      <c r="A36" s="1" t="s">
        <v>41</v>
      </c>
      <c r="B36" s="1" t="s">
        <v>42</v>
      </c>
      <c r="C36" s="1">
        <v>135.43</v>
      </c>
      <c r="D36" s="1">
        <v>139.16</v>
      </c>
      <c r="E36" s="1">
        <v>3.73</v>
      </c>
      <c r="F36" s="1">
        <v>0.0</v>
      </c>
      <c r="G36" s="1">
        <v>3.73</v>
      </c>
      <c r="H36" s="1">
        <v>168.0</v>
      </c>
      <c r="I36" s="1">
        <v>45.03</v>
      </c>
      <c r="J36" s="1">
        <v>45.05</v>
      </c>
      <c r="K36" s="1" t="s">
        <v>44</v>
      </c>
      <c r="L36" s="1">
        <v>84.0</v>
      </c>
      <c r="M36" s="1">
        <v>84.0</v>
      </c>
    </row>
    <row r="37">
      <c r="A37" s="1" t="s">
        <v>41</v>
      </c>
      <c r="B37" s="1" t="s">
        <v>42</v>
      </c>
      <c r="C37" s="1">
        <v>139.29</v>
      </c>
      <c r="D37" s="1">
        <v>142.81</v>
      </c>
      <c r="E37" s="1">
        <v>3.52</v>
      </c>
      <c r="F37" s="1">
        <v>0.0</v>
      </c>
      <c r="G37" s="1">
        <v>3.52</v>
      </c>
      <c r="H37" s="1">
        <v>168.0</v>
      </c>
      <c r="I37" s="1">
        <v>47.69</v>
      </c>
      <c r="J37" s="1">
        <v>47.7</v>
      </c>
      <c r="K37" s="1" t="s">
        <v>44</v>
      </c>
      <c r="L37" s="1">
        <v>84.0</v>
      </c>
      <c r="M37" s="1">
        <v>84.0</v>
      </c>
    </row>
    <row r="38">
      <c r="A38" s="1" t="s">
        <v>41</v>
      </c>
      <c r="B38" s="1" t="s">
        <v>42</v>
      </c>
      <c r="C38" s="1">
        <v>142.99</v>
      </c>
      <c r="D38" s="1">
        <v>146.23</v>
      </c>
      <c r="E38" s="1">
        <v>3.25</v>
      </c>
      <c r="F38" s="1">
        <v>0.0</v>
      </c>
      <c r="G38" s="1">
        <v>3.25</v>
      </c>
      <c r="H38" s="1">
        <v>168.0</v>
      </c>
      <c r="I38" s="1">
        <v>51.71</v>
      </c>
      <c r="J38" s="1">
        <v>51.73</v>
      </c>
      <c r="K38" s="1" t="s">
        <v>44</v>
      </c>
      <c r="L38" s="1">
        <v>84.0</v>
      </c>
      <c r="M38" s="1">
        <v>84.0</v>
      </c>
    </row>
    <row r="39">
      <c r="A39" s="1" t="s">
        <v>41</v>
      </c>
      <c r="B39" s="1" t="s">
        <v>42</v>
      </c>
      <c r="C39" s="1">
        <v>146.59</v>
      </c>
      <c r="D39" s="1">
        <v>149.12</v>
      </c>
      <c r="E39" s="1">
        <v>2.53</v>
      </c>
      <c r="F39" s="1">
        <v>0.0</v>
      </c>
      <c r="G39" s="1">
        <v>2.53</v>
      </c>
      <c r="H39" s="1">
        <v>168.0</v>
      </c>
      <c r="I39" s="1">
        <v>66.42</v>
      </c>
      <c r="J39" s="1">
        <v>66.44</v>
      </c>
      <c r="K39" s="1" t="s">
        <v>44</v>
      </c>
      <c r="L39" s="1">
        <v>84.0</v>
      </c>
      <c r="M39" s="1">
        <v>84.0</v>
      </c>
    </row>
    <row r="40">
      <c r="A40" s="1" t="s">
        <v>41</v>
      </c>
      <c r="B40" s="1" t="s">
        <v>42</v>
      </c>
      <c r="C40" s="1">
        <v>149.66</v>
      </c>
      <c r="D40" s="1">
        <v>152.69</v>
      </c>
      <c r="E40" s="1">
        <v>3.03</v>
      </c>
      <c r="F40" s="1">
        <v>0.0</v>
      </c>
      <c r="G40" s="1">
        <v>3.03</v>
      </c>
      <c r="H40" s="1">
        <v>168.0</v>
      </c>
      <c r="I40" s="1">
        <v>55.45</v>
      </c>
      <c r="J40" s="1">
        <v>55.47</v>
      </c>
      <c r="K40" s="1" t="s">
        <v>44</v>
      </c>
      <c r="L40" s="1">
        <v>84.0</v>
      </c>
      <c r="M40" s="1">
        <v>84.0</v>
      </c>
    </row>
    <row r="41">
      <c r="A41" s="1" t="s">
        <v>41</v>
      </c>
      <c r="B41" s="1" t="s">
        <v>42</v>
      </c>
      <c r="C41" s="1">
        <v>152.83</v>
      </c>
      <c r="D41" s="1">
        <v>155.27</v>
      </c>
      <c r="E41" s="1">
        <v>2.44</v>
      </c>
      <c r="F41" s="1">
        <v>0.0</v>
      </c>
      <c r="G41" s="1">
        <v>2.44</v>
      </c>
      <c r="H41" s="1">
        <v>168.0</v>
      </c>
      <c r="I41" s="1">
        <v>68.81</v>
      </c>
      <c r="J41" s="1">
        <v>68.84</v>
      </c>
      <c r="K41" s="1" t="s">
        <v>44</v>
      </c>
      <c r="L41" s="1">
        <v>84.0</v>
      </c>
      <c r="M41" s="1">
        <v>84.0</v>
      </c>
    </row>
    <row r="42">
      <c r="A42" s="1" t="s">
        <v>41</v>
      </c>
      <c r="B42" s="1" t="s">
        <v>42</v>
      </c>
      <c r="C42" s="1">
        <v>155.63</v>
      </c>
      <c r="D42" s="1">
        <v>161.5</v>
      </c>
      <c r="E42" s="1">
        <v>5.87</v>
      </c>
      <c r="F42" s="1">
        <v>0.0</v>
      </c>
      <c r="G42" s="1">
        <v>5.87</v>
      </c>
      <c r="H42" s="1">
        <v>88.0</v>
      </c>
      <c r="I42" s="1">
        <v>14.99</v>
      </c>
      <c r="J42" s="1">
        <v>14.99</v>
      </c>
      <c r="K42" s="1" t="s">
        <v>43</v>
      </c>
      <c r="L42" s="1">
        <v>-88.0</v>
      </c>
      <c r="M42" s="1">
        <v>0.0</v>
      </c>
    </row>
    <row r="43">
      <c r="A43" s="1" t="s">
        <v>41</v>
      </c>
      <c r="B43" s="1" t="s">
        <v>42</v>
      </c>
      <c r="C43" s="1">
        <v>161.54</v>
      </c>
      <c r="D43" s="1">
        <v>167.18</v>
      </c>
      <c r="E43" s="1">
        <v>5.65</v>
      </c>
      <c r="F43" s="1">
        <v>0.0</v>
      </c>
      <c r="G43" s="1">
        <v>5.65</v>
      </c>
      <c r="H43" s="1">
        <v>88.0</v>
      </c>
      <c r="I43" s="1">
        <v>15.58</v>
      </c>
      <c r="J43" s="1">
        <v>15.58</v>
      </c>
      <c r="K43" s="1" t="s">
        <v>43</v>
      </c>
      <c r="L43" s="1">
        <v>-88.0</v>
      </c>
      <c r="M43" s="1">
        <v>0.0</v>
      </c>
    </row>
    <row r="44">
      <c r="A44" s="1" t="s">
        <v>41</v>
      </c>
      <c r="B44" s="1" t="s">
        <v>42</v>
      </c>
      <c r="C44" s="1">
        <v>167.28</v>
      </c>
      <c r="D44" s="1">
        <v>169.31</v>
      </c>
      <c r="E44" s="1">
        <v>2.04</v>
      </c>
      <c r="F44" s="1">
        <v>0.0</v>
      </c>
      <c r="G44" s="1">
        <v>2.04</v>
      </c>
      <c r="H44" s="1">
        <v>88.0</v>
      </c>
      <c r="I44" s="1">
        <v>43.22</v>
      </c>
      <c r="J44" s="1">
        <v>43.22</v>
      </c>
      <c r="K44" s="1" t="s">
        <v>43</v>
      </c>
      <c r="L44" s="1">
        <v>-88.0</v>
      </c>
      <c r="M44" s="1">
        <v>0.0</v>
      </c>
    </row>
    <row r="45">
      <c r="A45" s="1" t="s">
        <v>41</v>
      </c>
      <c r="B45" s="1" t="s">
        <v>42</v>
      </c>
      <c r="C45" s="1">
        <v>170.03</v>
      </c>
      <c r="D45" s="1">
        <v>173.81</v>
      </c>
      <c r="E45" s="1">
        <v>3.78</v>
      </c>
      <c r="F45" s="1">
        <v>0.0</v>
      </c>
      <c r="G45" s="1">
        <v>3.78</v>
      </c>
      <c r="H45" s="1">
        <v>88.0</v>
      </c>
      <c r="I45" s="1">
        <v>23.27</v>
      </c>
      <c r="J45" s="1">
        <v>23.27</v>
      </c>
      <c r="K45" s="1" t="s">
        <v>43</v>
      </c>
      <c r="L45" s="1">
        <v>-88.0</v>
      </c>
      <c r="M45" s="1">
        <v>0.0</v>
      </c>
    </row>
    <row r="46">
      <c r="A46" s="1" t="s">
        <v>41</v>
      </c>
      <c r="B46" s="1" t="s">
        <v>42</v>
      </c>
      <c r="C46" s="1">
        <v>174.1</v>
      </c>
      <c r="D46" s="1">
        <v>178.63</v>
      </c>
      <c r="E46" s="1">
        <v>4.53</v>
      </c>
      <c r="F46" s="1">
        <v>0.0</v>
      </c>
      <c r="G46" s="1">
        <v>4.53</v>
      </c>
      <c r="H46" s="1">
        <v>88.0</v>
      </c>
      <c r="I46" s="1">
        <v>19.43</v>
      </c>
      <c r="J46" s="1">
        <v>19.43</v>
      </c>
      <c r="K46" s="1" t="s">
        <v>43</v>
      </c>
      <c r="L46" s="1">
        <v>-88.0</v>
      </c>
      <c r="M46" s="1">
        <v>0.0</v>
      </c>
    </row>
    <row r="47">
      <c r="A47" s="1" t="s">
        <v>41</v>
      </c>
      <c r="B47" s="1" t="s">
        <v>42</v>
      </c>
      <c r="C47" s="1">
        <v>178.97</v>
      </c>
      <c r="D47" s="1">
        <v>184.1</v>
      </c>
      <c r="E47" s="1">
        <v>5.13</v>
      </c>
      <c r="F47" s="1">
        <v>0.0</v>
      </c>
      <c r="G47" s="1">
        <v>5.13</v>
      </c>
      <c r="H47" s="1">
        <v>88.0</v>
      </c>
      <c r="I47" s="1">
        <v>17.17</v>
      </c>
      <c r="J47" s="1">
        <v>17.17</v>
      </c>
      <c r="K47" s="1" t="s">
        <v>43</v>
      </c>
      <c r="L47" s="1">
        <v>-88.0</v>
      </c>
      <c r="M47" s="1">
        <v>0.0</v>
      </c>
    </row>
    <row r="48">
      <c r="A48" s="1" t="s">
        <v>41</v>
      </c>
      <c r="B48" s="1" t="s">
        <v>42</v>
      </c>
      <c r="C48" s="1">
        <v>184.2</v>
      </c>
      <c r="D48" s="1">
        <v>189.26</v>
      </c>
      <c r="E48" s="1">
        <v>5.06</v>
      </c>
      <c r="F48" s="1">
        <v>0.0</v>
      </c>
      <c r="G48" s="1">
        <v>5.06</v>
      </c>
      <c r="H48" s="1">
        <v>88.0</v>
      </c>
      <c r="I48" s="1">
        <v>17.39</v>
      </c>
      <c r="J48" s="1">
        <v>17.39</v>
      </c>
      <c r="K48" s="1" t="s">
        <v>43</v>
      </c>
      <c r="L48" s="1">
        <v>-88.0</v>
      </c>
      <c r="M48" s="1">
        <v>0.0</v>
      </c>
    </row>
    <row r="49">
      <c r="A49" s="1" t="s">
        <v>41</v>
      </c>
      <c r="B49" s="1" t="s">
        <v>42</v>
      </c>
      <c r="C49" s="1">
        <v>189.35</v>
      </c>
      <c r="D49" s="1">
        <v>193.38</v>
      </c>
      <c r="E49" s="1">
        <v>4.03</v>
      </c>
      <c r="F49" s="1">
        <v>0.0</v>
      </c>
      <c r="G49" s="1">
        <v>4.03</v>
      </c>
      <c r="H49" s="1">
        <v>88.0</v>
      </c>
      <c r="I49" s="1">
        <v>21.83</v>
      </c>
      <c r="J49" s="1">
        <v>21.83</v>
      </c>
      <c r="K49" s="1" t="s">
        <v>43</v>
      </c>
      <c r="L49" s="1">
        <v>-88.0</v>
      </c>
      <c r="M49" s="1">
        <v>0.0</v>
      </c>
    </row>
    <row r="50">
      <c r="A50" s="1" t="s">
        <v>41</v>
      </c>
      <c r="B50" s="1" t="s">
        <v>42</v>
      </c>
      <c r="C50" s="1">
        <v>193.41</v>
      </c>
      <c r="D50" s="1">
        <v>197.21</v>
      </c>
      <c r="E50" s="1">
        <v>3.8</v>
      </c>
      <c r="F50" s="1">
        <v>0.0</v>
      </c>
      <c r="G50" s="1">
        <v>3.8</v>
      </c>
      <c r="H50" s="1">
        <v>88.0</v>
      </c>
      <c r="I50" s="1">
        <v>23.16</v>
      </c>
      <c r="J50" s="1">
        <v>23.16</v>
      </c>
      <c r="K50" s="1" t="s">
        <v>43</v>
      </c>
      <c r="L50" s="1">
        <v>-88.0</v>
      </c>
      <c r="M50" s="1">
        <v>0.0</v>
      </c>
    </row>
    <row r="51">
      <c r="A51" s="1" t="s">
        <v>41</v>
      </c>
      <c r="B51" s="1" t="s">
        <v>42</v>
      </c>
      <c r="C51" s="1">
        <v>197.44</v>
      </c>
      <c r="D51" s="1">
        <v>203.37</v>
      </c>
      <c r="E51" s="1">
        <v>5.92</v>
      </c>
      <c r="F51" s="1">
        <v>0.0</v>
      </c>
      <c r="G51" s="1">
        <v>5.92</v>
      </c>
      <c r="H51" s="1">
        <v>88.0</v>
      </c>
      <c r="I51" s="1">
        <v>14.86</v>
      </c>
      <c r="J51" s="1">
        <v>14.86</v>
      </c>
      <c r="K51" s="1" t="s">
        <v>43</v>
      </c>
      <c r="L51" s="1">
        <v>-88.0</v>
      </c>
      <c r="M51" s="1">
        <v>0.0</v>
      </c>
    </row>
    <row r="52">
      <c r="A52" s="1" t="s">
        <v>41</v>
      </c>
      <c r="B52" s="1" t="s">
        <v>42</v>
      </c>
      <c r="C52" s="1">
        <v>203.38</v>
      </c>
      <c r="D52" s="1">
        <v>206.4</v>
      </c>
      <c r="E52" s="1">
        <v>3.01</v>
      </c>
      <c r="F52" s="1">
        <v>0.0</v>
      </c>
      <c r="G52" s="1">
        <v>3.01</v>
      </c>
      <c r="H52" s="1">
        <v>168.0</v>
      </c>
      <c r="I52" s="1">
        <v>55.73</v>
      </c>
      <c r="J52" s="1">
        <v>55.74</v>
      </c>
      <c r="K52" s="1" t="s">
        <v>44</v>
      </c>
      <c r="L52" s="1">
        <v>84.0</v>
      </c>
      <c r="M52" s="1">
        <v>84.0</v>
      </c>
    </row>
    <row r="53">
      <c r="A53" s="1" t="s">
        <v>41</v>
      </c>
      <c r="B53" s="1" t="s">
        <v>42</v>
      </c>
      <c r="C53" s="1">
        <v>207.4</v>
      </c>
      <c r="D53" s="1">
        <v>210.73</v>
      </c>
      <c r="E53" s="1">
        <v>3.33</v>
      </c>
      <c r="F53" s="1">
        <v>0.0</v>
      </c>
      <c r="G53" s="1">
        <v>3.33</v>
      </c>
      <c r="H53" s="1">
        <v>168.0</v>
      </c>
      <c r="I53" s="1">
        <v>50.4</v>
      </c>
      <c r="J53" s="1">
        <v>50.42</v>
      </c>
      <c r="K53" s="1" t="s">
        <v>44</v>
      </c>
      <c r="L53" s="1">
        <v>84.0</v>
      </c>
      <c r="M53" s="1">
        <v>84.0</v>
      </c>
    </row>
    <row r="54">
      <c r="A54" s="1" t="s">
        <v>41</v>
      </c>
      <c r="B54" s="1" t="s">
        <v>42</v>
      </c>
      <c r="C54" s="1">
        <v>211.03</v>
      </c>
      <c r="D54" s="1">
        <v>213.9</v>
      </c>
      <c r="E54" s="1">
        <v>2.87</v>
      </c>
      <c r="F54" s="1">
        <v>0.0</v>
      </c>
      <c r="G54" s="1">
        <v>2.87</v>
      </c>
      <c r="H54" s="1">
        <v>168.0</v>
      </c>
      <c r="I54" s="1">
        <v>58.48</v>
      </c>
      <c r="J54" s="1">
        <v>58.5</v>
      </c>
      <c r="K54" s="1" t="s">
        <v>44</v>
      </c>
      <c r="L54" s="1">
        <v>84.0</v>
      </c>
      <c r="M54" s="1">
        <v>84.0</v>
      </c>
    </row>
    <row r="55">
      <c r="A55" s="1" t="s">
        <v>41</v>
      </c>
      <c r="B55" s="1" t="s">
        <v>42</v>
      </c>
      <c r="C55" s="1">
        <v>214.17</v>
      </c>
      <c r="D55" s="1">
        <v>216.51</v>
      </c>
      <c r="E55" s="1">
        <v>2.34</v>
      </c>
      <c r="F55" s="1">
        <v>0.0</v>
      </c>
      <c r="G55" s="1">
        <v>2.34</v>
      </c>
      <c r="H55" s="1">
        <v>168.0</v>
      </c>
      <c r="I55" s="1">
        <v>71.71</v>
      </c>
      <c r="J55" s="1">
        <v>71.74</v>
      </c>
      <c r="K55" s="1" t="s">
        <v>44</v>
      </c>
      <c r="L55" s="1">
        <v>84.0</v>
      </c>
      <c r="M55" s="1">
        <v>84.0</v>
      </c>
    </row>
    <row r="56">
      <c r="A56" s="1" t="s">
        <v>41</v>
      </c>
      <c r="B56" s="1" t="s">
        <v>42</v>
      </c>
      <c r="C56" s="1">
        <v>217.59</v>
      </c>
      <c r="D56" s="1">
        <v>220.7</v>
      </c>
      <c r="E56" s="1">
        <v>3.12</v>
      </c>
      <c r="F56" s="1">
        <v>0.0</v>
      </c>
      <c r="G56" s="1">
        <v>3.12</v>
      </c>
      <c r="H56" s="1">
        <v>168.0</v>
      </c>
      <c r="I56" s="1">
        <v>53.88</v>
      </c>
      <c r="J56" s="1">
        <v>53.9</v>
      </c>
      <c r="K56" s="1" t="s">
        <v>44</v>
      </c>
      <c r="L56" s="1">
        <v>84.0</v>
      </c>
      <c r="M56" s="1">
        <v>84.0</v>
      </c>
    </row>
    <row r="57">
      <c r="A57" s="1" t="s">
        <v>41</v>
      </c>
      <c r="B57" s="1" t="s">
        <v>42</v>
      </c>
      <c r="C57" s="1">
        <v>220.82</v>
      </c>
      <c r="D57" s="1">
        <v>223.48</v>
      </c>
      <c r="E57" s="1">
        <v>2.66</v>
      </c>
      <c r="F57" s="1">
        <v>0.0</v>
      </c>
      <c r="G57" s="1">
        <v>2.66</v>
      </c>
      <c r="H57" s="1">
        <v>168.0</v>
      </c>
      <c r="I57" s="1">
        <v>63.06</v>
      </c>
      <c r="J57" s="1">
        <v>63.09</v>
      </c>
      <c r="K57" s="1" t="s">
        <v>44</v>
      </c>
      <c r="L57" s="1">
        <v>84.0</v>
      </c>
      <c r="M57" s="1">
        <v>84.0</v>
      </c>
    </row>
    <row r="58">
      <c r="A58" s="1" t="s">
        <v>41</v>
      </c>
      <c r="B58" s="1" t="s">
        <v>42</v>
      </c>
      <c r="C58" s="1">
        <v>223.81</v>
      </c>
      <c r="D58" s="1">
        <v>226.35</v>
      </c>
      <c r="E58" s="1">
        <v>2.53</v>
      </c>
      <c r="F58" s="1">
        <v>0.0</v>
      </c>
      <c r="G58" s="1">
        <v>2.53</v>
      </c>
      <c r="H58" s="1">
        <v>168.0</v>
      </c>
      <c r="I58" s="1">
        <v>66.34</v>
      </c>
      <c r="J58" s="1">
        <v>66.37</v>
      </c>
      <c r="K58" s="1" t="s">
        <v>44</v>
      </c>
      <c r="L58" s="1">
        <v>84.0</v>
      </c>
      <c r="M58" s="1">
        <v>84.0</v>
      </c>
    </row>
    <row r="59">
      <c r="A59" s="1" t="s">
        <v>41</v>
      </c>
      <c r="B59" s="1" t="s">
        <v>42</v>
      </c>
      <c r="C59" s="1">
        <v>226.51</v>
      </c>
      <c r="D59" s="1">
        <v>229.18</v>
      </c>
      <c r="E59" s="1">
        <v>2.68</v>
      </c>
      <c r="F59" s="1">
        <v>0.0</v>
      </c>
      <c r="G59" s="1">
        <v>2.68</v>
      </c>
      <c r="H59" s="1">
        <v>168.0</v>
      </c>
      <c r="I59" s="1">
        <v>62.73</v>
      </c>
      <c r="J59" s="1">
        <v>62.76</v>
      </c>
      <c r="K59" s="1" t="s">
        <v>44</v>
      </c>
      <c r="L59" s="1">
        <v>84.0</v>
      </c>
      <c r="M59" s="1">
        <v>84.0</v>
      </c>
    </row>
    <row r="60">
      <c r="A60" s="1" t="s">
        <v>41</v>
      </c>
      <c r="B60" s="1" t="s">
        <v>42</v>
      </c>
      <c r="C60" s="1">
        <v>229.37</v>
      </c>
      <c r="D60" s="1">
        <v>232.4</v>
      </c>
      <c r="E60" s="1">
        <v>3.03</v>
      </c>
      <c r="F60" s="1">
        <v>0.0</v>
      </c>
      <c r="G60" s="1">
        <v>3.03</v>
      </c>
      <c r="H60" s="1">
        <v>168.0</v>
      </c>
      <c r="I60" s="1">
        <v>55.51</v>
      </c>
      <c r="J60" s="1">
        <v>55.53</v>
      </c>
      <c r="K60" s="1" t="s">
        <v>44</v>
      </c>
      <c r="L60" s="1">
        <v>84.0</v>
      </c>
      <c r="M60" s="1">
        <v>84.0</v>
      </c>
    </row>
    <row r="61">
      <c r="A61" s="1" t="s">
        <v>41</v>
      </c>
      <c r="B61" s="1" t="s">
        <v>42</v>
      </c>
      <c r="C61" s="1">
        <v>232.68</v>
      </c>
      <c r="D61" s="1">
        <v>236.11</v>
      </c>
      <c r="E61" s="1">
        <v>3.43</v>
      </c>
      <c r="F61" s="1">
        <v>0.0</v>
      </c>
      <c r="G61" s="1">
        <v>3.43</v>
      </c>
      <c r="H61" s="1">
        <v>168.0</v>
      </c>
      <c r="I61" s="1">
        <v>48.94</v>
      </c>
      <c r="J61" s="1">
        <v>48.96</v>
      </c>
      <c r="K61" s="1" t="s">
        <v>44</v>
      </c>
      <c r="L61" s="1">
        <v>84.0</v>
      </c>
      <c r="M61" s="1">
        <v>84.0</v>
      </c>
    </row>
    <row r="62">
      <c r="A62" s="1" t="s">
        <v>41</v>
      </c>
      <c r="B62" s="1" t="s">
        <v>42</v>
      </c>
      <c r="C62" s="1">
        <v>236.51</v>
      </c>
      <c r="D62" s="1">
        <v>242.5</v>
      </c>
      <c r="E62" s="1">
        <v>5.99</v>
      </c>
      <c r="F62" s="1">
        <v>0.0</v>
      </c>
      <c r="G62" s="1">
        <v>5.99</v>
      </c>
      <c r="H62" s="1">
        <v>88.0</v>
      </c>
      <c r="I62" s="1">
        <v>14.7</v>
      </c>
      <c r="J62" s="1">
        <v>14.7</v>
      </c>
      <c r="K62" s="1" t="s">
        <v>43</v>
      </c>
      <c r="L62" s="1">
        <v>-88.0</v>
      </c>
      <c r="M62" s="1">
        <v>0.0</v>
      </c>
    </row>
    <row r="63">
      <c r="A63" s="1" t="s">
        <v>41</v>
      </c>
      <c r="B63" s="1" t="s">
        <v>42</v>
      </c>
      <c r="C63" s="1">
        <v>242.66</v>
      </c>
      <c r="D63" s="1">
        <v>246.95</v>
      </c>
      <c r="E63" s="1">
        <v>4.28</v>
      </c>
      <c r="F63" s="1">
        <v>0.0</v>
      </c>
      <c r="G63" s="1">
        <v>4.28</v>
      </c>
      <c r="H63" s="1">
        <v>88.0</v>
      </c>
      <c r="I63" s="1">
        <v>20.56</v>
      </c>
      <c r="J63" s="1">
        <v>20.56</v>
      </c>
      <c r="K63" s="1" t="s">
        <v>43</v>
      </c>
      <c r="L63" s="1">
        <v>-88.0</v>
      </c>
      <c r="M63" s="1">
        <v>0.0</v>
      </c>
    </row>
    <row r="64">
      <c r="A64" s="1" t="s">
        <v>41</v>
      </c>
      <c r="B64" s="1" t="s">
        <v>42</v>
      </c>
      <c r="C64" s="1">
        <v>247.01</v>
      </c>
      <c r="D64" s="1">
        <v>253.06</v>
      </c>
      <c r="E64" s="1">
        <v>6.05</v>
      </c>
      <c r="F64" s="1">
        <v>0.0</v>
      </c>
      <c r="G64" s="1">
        <v>6.05</v>
      </c>
      <c r="H64" s="1">
        <v>88.0</v>
      </c>
      <c r="I64" s="1">
        <v>14.54</v>
      </c>
      <c r="J64" s="1">
        <v>14.54</v>
      </c>
      <c r="K64" s="1" t="s">
        <v>43</v>
      </c>
      <c r="L64" s="1">
        <v>-88.0</v>
      </c>
      <c r="M64" s="1">
        <v>0.0</v>
      </c>
    </row>
    <row r="65">
      <c r="A65" s="1" t="s">
        <v>41</v>
      </c>
      <c r="B65" s="1" t="s">
        <v>42</v>
      </c>
      <c r="C65" s="1">
        <v>253.08</v>
      </c>
      <c r="D65" s="1">
        <v>258.12</v>
      </c>
      <c r="E65" s="1">
        <v>5.03</v>
      </c>
      <c r="F65" s="1">
        <v>0.0</v>
      </c>
      <c r="G65" s="1">
        <v>5.03</v>
      </c>
      <c r="H65" s="1">
        <v>88.0</v>
      </c>
      <c r="I65" s="1">
        <v>17.49</v>
      </c>
      <c r="J65" s="1">
        <v>17.49</v>
      </c>
      <c r="K65" s="1" t="s">
        <v>43</v>
      </c>
      <c r="L65" s="1">
        <v>-88.0</v>
      </c>
      <c r="M65" s="1">
        <v>0.0</v>
      </c>
    </row>
    <row r="66">
      <c r="A66" s="1" t="s">
        <v>41</v>
      </c>
      <c r="B66" s="1" t="s">
        <v>42</v>
      </c>
      <c r="C66" s="1">
        <v>258.24</v>
      </c>
      <c r="D66" s="1">
        <v>261.28</v>
      </c>
      <c r="E66" s="1">
        <v>3.04</v>
      </c>
      <c r="F66" s="1">
        <v>0.0</v>
      </c>
      <c r="G66" s="1">
        <v>3.04</v>
      </c>
      <c r="H66" s="1">
        <v>88.0</v>
      </c>
      <c r="I66" s="1">
        <v>28.98</v>
      </c>
      <c r="J66" s="1">
        <v>28.98</v>
      </c>
      <c r="K66" s="1" t="s">
        <v>43</v>
      </c>
      <c r="L66" s="1">
        <v>-88.0</v>
      </c>
      <c r="M66" s="1">
        <v>0.0</v>
      </c>
    </row>
    <row r="67">
      <c r="A67" s="1" t="s">
        <v>41</v>
      </c>
      <c r="B67" s="1" t="s">
        <v>42</v>
      </c>
      <c r="C67" s="1">
        <v>261.31</v>
      </c>
      <c r="D67" s="1">
        <v>263.94</v>
      </c>
      <c r="E67" s="1">
        <v>2.62</v>
      </c>
      <c r="F67" s="1">
        <v>0.0</v>
      </c>
      <c r="G67" s="1">
        <v>2.62</v>
      </c>
      <c r="H67" s="1">
        <v>88.0</v>
      </c>
      <c r="I67" s="1">
        <v>33.53</v>
      </c>
      <c r="J67" s="1">
        <v>33.53</v>
      </c>
      <c r="K67" s="1" t="s">
        <v>43</v>
      </c>
      <c r="L67" s="1">
        <v>-88.0</v>
      </c>
      <c r="M67" s="1">
        <v>0.0</v>
      </c>
    </row>
    <row r="68">
      <c r="A68" s="1" t="s">
        <v>41</v>
      </c>
      <c r="B68" s="1" t="s">
        <v>42</v>
      </c>
      <c r="C68" s="1">
        <v>264.0</v>
      </c>
      <c r="D68" s="1">
        <v>270.27</v>
      </c>
      <c r="E68" s="1">
        <v>6.27</v>
      </c>
      <c r="F68" s="1">
        <v>0.0</v>
      </c>
      <c r="G68" s="1">
        <v>6.27</v>
      </c>
      <c r="H68" s="1">
        <v>88.0</v>
      </c>
      <c r="I68" s="1">
        <v>14.03</v>
      </c>
      <c r="J68" s="1">
        <v>14.03</v>
      </c>
      <c r="K68" s="1" t="s">
        <v>43</v>
      </c>
      <c r="L68" s="1">
        <v>-88.0</v>
      </c>
      <c r="M68" s="1">
        <v>0.0</v>
      </c>
    </row>
    <row r="69">
      <c r="A69" s="1" t="s">
        <v>41</v>
      </c>
      <c r="B69" s="1" t="s">
        <v>42</v>
      </c>
      <c r="C69" s="1">
        <v>270.35</v>
      </c>
      <c r="D69" s="1">
        <v>275.89</v>
      </c>
      <c r="E69" s="1">
        <v>5.53</v>
      </c>
      <c r="F69" s="1">
        <v>0.0</v>
      </c>
      <c r="G69" s="1">
        <v>5.53</v>
      </c>
      <c r="H69" s="1">
        <v>88.0</v>
      </c>
      <c r="I69" s="1">
        <v>15.9</v>
      </c>
      <c r="J69" s="1">
        <v>15.9</v>
      </c>
      <c r="K69" s="1" t="s">
        <v>43</v>
      </c>
      <c r="L69" s="1">
        <v>-88.0</v>
      </c>
      <c r="M69" s="1">
        <v>0.0</v>
      </c>
    </row>
    <row r="70">
      <c r="A70" s="1" t="s">
        <v>41</v>
      </c>
      <c r="B70" s="1" t="s">
        <v>42</v>
      </c>
      <c r="C70" s="1">
        <v>276.08</v>
      </c>
      <c r="D70" s="1">
        <v>280.24</v>
      </c>
      <c r="E70" s="1">
        <v>4.16</v>
      </c>
      <c r="F70" s="1">
        <v>0.0</v>
      </c>
      <c r="G70" s="1">
        <v>4.16</v>
      </c>
      <c r="H70" s="1">
        <v>88.0</v>
      </c>
      <c r="I70" s="1">
        <v>21.15</v>
      </c>
      <c r="J70" s="1">
        <v>21.15</v>
      </c>
      <c r="K70" s="1" t="s">
        <v>43</v>
      </c>
      <c r="L70" s="1">
        <v>-88.0</v>
      </c>
      <c r="M70" s="1">
        <v>0.0</v>
      </c>
    </row>
    <row r="71">
      <c r="A71" s="1" t="s">
        <v>41</v>
      </c>
      <c r="B71" s="1" t="s">
        <v>42</v>
      </c>
      <c r="C71" s="1">
        <v>280.31</v>
      </c>
      <c r="D71" s="1">
        <v>284.9</v>
      </c>
      <c r="E71" s="1">
        <v>4.59</v>
      </c>
      <c r="F71" s="1">
        <v>0.0</v>
      </c>
      <c r="G71" s="1">
        <v>4.59</v>
      </c>
      <c r="H71" s="1">
        <v>88.0</v>
      </c>
      <c r="I71" s="1">
        <v>19.16</v>
      </c>
      <c r="J71" s="1">
        <v>19.16</v>
      </c>
      <c r="K71" s="1" t="s">
        <v>43</v>
      </c>
      <c r="L71" s="1">
        <v>-88.0</v>
      </c>
      <c r="M71" s="1">
        <v>0.0</v>
      </c>
    </row>
    <row r="72">
      <c r="A72" s="1" t="s">
        <v>41</v>
      </c>
      <c r="B72" s="1" t="s">
        <v>42</v>
      </c>
      <c r="C72" s="1">
        <v>285.04</v>
      </c>
      <c r="D72" s="1">
        <v>287.32</v>
      </c>
      <c r="E72" s="1">
        <v>2.28</v>
      </c>
      <c r="F72" s="1">
        <v>0.0</v>
      </c>
      <c r="G72" s="1">
        <v>2.28</v>
      </c>
      <c r="H72" s="1">
        <v>168.0</v>
      </c>
      <c r="I72" s="1">
        <v>73.72</v>
      </c>
      <c r="J72" s="1">
        <v>73.77</v>
      </c>
      <c r="K72" s="1" t="s">
        <v>44</v>
      </c>
      <c r="L72" s="1">
        <v>84.0</v>
      </c>
      <c r="M72" s="1">
        <v>84.0</v>
      </c>
    </row>
    <row r="73">
      <c r="A73" s="1" t="s">
        <v>41</v>
      </c>
      <c r="B73" s="1" t="s">
        <v>42</v>
      </c>
      <c r="C73" s="1">
        <v>287.51</v>
      </c>
      <c r="D73" s="1">
        <v>291.25</v>
      </c>
      <c r="E73" s="1">
        <v>3.74</v>
      </c>
      <c r="F73" s="1">
        <v>0.0</v>
      </c>
      <c r="G73" s="1">
        <v>3.74</v>
      </c>
      <c r="H73" s="1">
        <v>168.0</v>
      </c>
      <c r="I73" s="1">
        <v>44.9</v>
      </c>
      <c r="J73" s="1">
        <v>44.91</v>
      </c>
      <c r="K73" s="1" t="s">
        <v>44</v>
      </c>
      <c r="L73" s="1">
        <v>84.0</v>
      </c>
      <c r="M73" s="1">
        <v>84.0</v>
      </c>
    </row>
    <row r="74">
      <c r="A74" s="1" t="s">
        <v>41</v>
      </c>
      <c r="B74" s="1" t="s">
        <v>42</v>
      </c>
      <c r="C74" s="1">
        <v>291.61</v>
      </c>
      <c r="D74" s="1">
        <v>293.59</v>
      </c>
      <c r="E74" s="1">
        <v>1.97</v>
      </c>
      <c r="F74" s="1">
        <v>0.0</v>
      </c>
      <c r="G74" s="1">
        <v>1.97</v>
      </c>
      <c r="H74" s="1">
        <v>168.0</v>
      </c>
      <c r="I74" s="1">
        <v>85.19</v>
      </c>
      <c r="J74" s="1">
        <v>85.23</v>
      </c>
      <c r="K74" s="1" t="s">
        <v>44</v>
      </c>
      <c r="L74" s="1">
        <v>84.0</v>
      </c>
      <c r="M74" s="1">
        <v>84.0</v>
      </c>
    </row>
    <row r="75">
      <c r="A75" s="1" t="s">
        <v>41</v>
      </c>
      <c r="B75" s="1" t="s">
        <v>42</v>
      </c>
      <c r="C75" s="1">
        <v>293.75</v>
      </c>
      <c r="D75" s="1">
        <v>296.19</v>
      </c>
      <c r="E75" s="1">
        <v>2.44</v>
      </c>
      <c r="F75" s="1">
        <v>0.0</v>
      </c>
      <c r="G75" s="1">
        <v>2.44</v>
      </c>
      <c r="H75" s="1">
        <v>168.0</v>
      </c>
      <c r="I75" s="1">
        <v>68.88</v>
      </c>
      <c r="J75" s="1">
        <v>68.92</v>
      </c>
      <c r="K75" s="1" t="s">
        <v>44</v>
      </c>
      <c r="L75" s="1">
        <v>84.0</v>
      </c>
      <c r="M75" s="1">
        <v>84.0</v>
      </c>
    </row>
    <row r="76">
      <c r="A76" s="1" t="s">
        <v>41</v>
      </c>
      <c r="B76" s="1" t="s">
        <v>42</v>
      </c>
      <c r="C76" s="1">
        <v>296.41</v>
      </c>
      <c r="D76" s="1">
        <v>298.72</v>
      </c>
      <c r="E76" s="1">
        <v>2.3</v>
      </c>
      <c r="F76" s="1">
        <v>0.0</v>
      </c>
      <c r="G76" s="1">
        <v>2.3</v>
      </c>
      <c r="H76" s="1">
        <v>168.0</v>
      </c>
      <c r="I76" s="1">
        <v>72.93</v>
      </c>
      <c r="J76" s="1">
        <v>72.98</v>
      </c>
      <c r="K76" s="1" t="s">
        <v>44</v>
      </c>
      <c r="L76" s="1">
        <v>84.0</v>
      </c>
      <c r="M76" s="1">
        <v>84.0</v>
      </c>
    </row>
    <row r="77">
      <c r="A77" s="1" t="s">
        <v>41</v>
      </c>
      <c r="B77" s="1" t="s">
        <v>42</v>
      </c>
      <c r="C77" s="1">
        <v>298.89</v>
      </c>
      <c r="D77" s="1">
        <v>301.57</v>
      </c>
      <c r="E77" s="1">
        <v>2.68</v>
      </c>
      <c r="F77" s="1">
        <v>0.0</v>
      </c>
      <c r="G77" s="1">
        <v>2.68</v>
      </c>
      <c r="H77" s="1">
        <v>168.0</v>
      </c>
      <c r="I77" s="1">
        <v>62.58</v>
      </c>
      <c r="J77" s="1">
        <v>62.61</v>
      </c>
      <c r="K77" s="1" t="s">
        <v>44</v>
      </c>
      <c r="L77" s="1">
        <v>84.0</v>
      </c>
      <c r="M77" s="1">
        <v>84.0</v>
      </c>
    </row>
    <row r="78">
      <c r="A78" s="1" t="s">
        <v>41</v>
      </c>
      <c r="B78" s="1" t="s">
        <v>42</v>
      </c>
      <c r="C78" s="1">
        <v>301.7</v>
      </c>
      <c r="D78" s="1">
        <v>304.1</v>
      </c>
      <c r="E78" s="1">
        <v>2.41</v>
      </c>
      <c r="F78" s="1">
        <v>0.0</v>
      </c>
      <c r="G78" s="1">
        <v>2.41</v>
      </c>
      <c r="H78" s="1">
        <v>168.0</v>
      </c>
      <c r="I78" s="1">
        <v>69.76</v>
      </c>
      <c r="J78" s="1">
        <v>69.8</v>
      </c>
      <c r="K78" s="1" t="s">
        <v>44</v>
      </c>
      <c r="L78" s="1">
        <v>84.0</v>
      </c>
      <c r="M78" s="1">
        <v>84.0</v>
      </c>
    </row>
    <row r="79">
      <c r="A79" s="1" t="s">
        <v>41</v>
      </c>
      <c r="B79" s="1" t="s">
        <v>42</v>
      </c>
      <c r="C79" s="1">
        <v>304.3</v>
      </c>
      <c r="D79" s="1">
        <v>306.98</v>
      </c>
      <c r="E79" s="1">
        <v>2.67</v>
      </c>
      <c r="F79" s="1">
        <v>0.0</v>
      </c>
      <c r="G79" s="1">
        <v>2.67</v>
      </c>
      <c r="H79" s="1">
        <v>168.0</v>
      </c>
      <c r="I79" s="1">
        <v>62.86</v>
      </c>
      <c r="J79" s="1">
        <v>62.89</v>
      </c>
      <c r="K79" s="1" t="s">
        <v>44</v>
      </c>
      <c r="L79" s="1">
        <v>84.0</v>
      </c>
      <c r="M79" s="1">
        <v>84.0</v>
      </c>
    </row>
    <row r="80">
      <c r="A80" s="1" t="s">
        <v>41</v>
      </c>
      <c r="B80" s="1" t="s">
        <v>42</v>
      </c>
      <c r="C80" s="1">
        <v>307.21</v>
      </c>
      <c r="D80" s="1">
        <v>309.09</v>
      </c>
      <c r="E80" s="1">
        <v>1.88</v>
      </c>
      <c r="F80" s="1">
        <v>0.0</v>
      </c>
      <c r="G80" s="1">
        <v>1.87</v>
      </c>
      <c r="H80" s="1">
        <v>168.0</v>
      </c>
      <c r="I80" s="1">
        <v>89.56</v>
      </c>
      <c r="J80" s="1">
        <v>89.62</v>
      </c>
      <c r="K80" s="1" t="s">
        <v>44</v>
      </c>
      <c r="L80" s="1">
        <v>84.0</v>
      </c>
      <c r="M80" s="1">
        <v>84.0</v>
      </c>
    </row>
    <row r="81">
      <c r="A81" s="1" t="s">
        <v>41</v>
      </c>
      <c r="B81" s="1" t="s">
        <v>42</v>
      </c>
      <c r="C81" s="1">
        <v>309.26</v>
      </c>
      <c r="D81" s="1">
        <v>312.38</v>
      </c>
      <c r="E81" s="1">
        <v>3.12</v>
      </c>
      <c r="F81" s="1">
        <v>0.0</v>
      </c>
      <c r="G81" s="1">
        <v>3.12</v>
      </c>
      <c r="H81" s="1">
        <v>168.0</v>
      </c>
      <c r="I81" s="1">
        <v>53.76</v>
      </c>
      <c r="J81" s="1">
        <v>53.79</v>
      </c>
      <c r="K81" s="1" t="s">
        <v>44</v>
      </c>
      <c r="L81" s="1">
        <v>84.0</v>
      </c>
      <c r="M81" s="1">
        <v>84.0</v>
      </c>
    </row>
    <row r="82">
      <c r="A82" s="1" t="s">
        <v>41</v>
      </c>
      <c r="B82" s="1" t="s">
        <v>42</v>
      </c>
      <c r="C82" s="1">
        <v>312.63</v>
      </c>
      <c r="D82" s="1">
        <v>317.32</v>
      </c>
      <c r="E82" s="1">
        <v>4.69</v>
      </c>
      <c r="F82" s="1">
        <v>0.0</v>
      </c>
      <c r="G82" s="1">
        <v>4.69</v>
      </c>
      <c r="H82" s="1">
        <v>88.0</v>
      </c>
      <c r="I82" s="1">
        <v>18.77</v>
      </c>
      <c r="J82" s="1">
        <v>18.77</v>
      </c>
      <c r="K82" s="1" t="s">
        <v>43</v>
      </c>
      <c r="L82" s="1">
        <v>-88.0</v>
      </c>
      <c r="M82" s="1">
        <v>0.0</v>
      </c>
    </row>
    <row r="83">
      <c r="A83" s="1" t="s">
        <v>41</v>
      </c>
      <c r="B83" s="1" t="s">
        <v>42</v>
      </c>
      <c r="C83" s="1">
        <v>317.4</v>
      </c>
      <c r="D83" s="1">
        <v>324.48</v>
      </c>
      <c r="E83" s="1">
        <v>7.08</v>
      </c>
      <c r="F83" s="1">
        <v>0.0</v>
      </c>
      <c r="G83" s="1">
        <v>7.08</v>
      </c>
      <c r="H83" s="1">
        <v>88.0</v>
      </c>
      <c r="I83" s="1">
        <v>12.42</v>
      </c>
      <c r="J83" s="1">
        <v>12.42</v>
      </c>
      <c r="K83" s="1" t="s">
        <v>43</v>
      </c>
      <c r="L83" s="1">
        <v>-88.0</v>
      </c>
      <c r="M83" s="1">
        <v>0.0</v>
      </c>
    </row>
    <row r="84">
      <c r="A84" s="1" t="s">
        <v>41</v>
      </c>
      <c r="B84" s="1" t="s">
        <v>42</v>
      </c>
      <c r="C84" s="1">
        <v>324.58</v>
      </c>
      <c r="D84" s="1">
        <v>329.77</v>
      </c>
      <c r="E84" s="1">
        <v>5.19</v>
      </c>
      <c r="F84" s="1">
        <v>0.0</v>
      </c>
      <c r="G84" s="1">
        <v>5.19</v>
      </c>
      <c r="H84" s="1">
        <v>88.0</v>
      </c>
      <c r="I84" s="1">
        <v>16.95</v>
      </c>
      <c r="J84" s="1">
        <v>16.95</v>
      </c>
      <c r="K84" s="1" t="s">
        <v>43</v>
      </c>
      <c r="L84" s="1">
        <v>-88.0</v>
      </c>
      <c r="M84" s="1">
        <v>0.0</v>
      </c>
    </row>
    <row r="85">
      <c r="A85" s="1" t="s">
        <v>41</v>
      </c>
      <c r="B85" s="1" t="s">
        <v>42</v>
      </c>
      <c r="C85" s="1">
        <v>329.82</v>
      </c>
      <c r="D85" s="1">
        <v>335.39</v>
      </c>
      <c r="E85" s="1">
        <v>5.57</v>
      </c>
      <c r="F85" s="1">
        <v>0.0</v>
      </c>
      <c r="G85" s="1">
        <v>5.57</v>
      </c>
      <c r="H85" s="1">
        <v>88.0</v>
      </c>
      <c r="I85" s="1">
        <v>15.8</v>
      </c>
      <c r="J85" s="1">
        <v>15.8</v>
      </c>
      <c r="K85" s="1" t="s">
        <v>43</v>
      </c>
      <c r="L85" s="1">
        <v>-88.0</v>
      </c>
      <c r="M85" s="1">
        <v>0.0</v>
      </c>
    </row>
    <row r="86">
      <c r="A86" s="1" t="s">
        <v>41</v>
      </c>
      <c r="B86" s="1" t="s">
        <v>42</v>
      </c>
      <c r="C86" s="1">
        <v>335.91</v>
      </c>
      <c r="D86" s="1">
        <v>336.82</v>
      </c>
      <c r="E86" s="1">
        <v>0.91</v>
      </c>
      <c r="F86" s="1">
        <v>0.0</v>
      </c>
      <c r="G86" s="1">
        <v>0.91</v>
      </c>
      <c r="H86" s="1">
        <v>88.0</v>
      </c>
      <c r="I86" s="1">
        <v>96.67</v>
      </c>
      <c r="J86" s="1">
        <v>96.67</v>
      </c>
      <c r="K86" s="1" t="s">
        <v>43</v>
      </c>
      <c r="L86" s="1">
        <v>-88.0</v>
      </c>
      <c r="M86" s="1">
        <v>0.0</v>
      </c>
    </row>
    <row r="87">
      <c r="A87" s="1" t="s">
        <v>41</v>
      </c>
      <c r="B87" s="1" t="s">
        <v>42</v>
      </c>
      <c r="C87" s="1">
        <v>336.87</v>
      </c>
      <c r="D87" s="1">
        <v>341.14</v>
      </c>
      <c r="E87" s="1">
        <v>4.27</v>
      </c>
      <c r="F87" s="1">
        <v>0.0</v>
      </c>
      <c r="G87" s="1">
        <v>4.27</v>
      </c>
      <c r="H87" s="1">
        <v>88.0</v>
      </c>
      <c r="I87" s="1">
        <v>20.6</v>
      </c>
      <c r="J87" s="1">
        <v>20.6</v>
      </c>
      <c r="K87" s="1" t="s">
        <v>43</v>
      </c>
      <c r="L87" s="1">
        <v>-88.0</v>
      </c>
      <c r="M87" s="1">
        <v>0.0</v>
      </c>
    </row>
    <row r="88">
      <c r="A88" s="1" t="s">
        <v>41</v>
      </c>
      <c r="B88" s="1" t="s">
        <v>42</v>
      </c>
      <c r="C88" s="1">
        <v>341.17</v>
      </c>
      <c r="D88" s="1">
        <v>345.91</v>
      </c>
      <c r="E88" s="1">
        <v>4.74</v>
      </c>
      <c r="F88" s="1">
        <v>0.0</v>
      </c>
      <c r="G88" s="1">
        <v>4.74</v>
      </c>
      <c r="H88" s="1">
        <v>88.0</v>
      </c>
      <c r="I88" s="1">
        <v>18.58</v>
      </c>
      <c r="J88" s="1">
        <v>18.58</v>
      </c>
      <c r="K88" s="1" t="s">
        <v>43</v>
      </c>
      <c r="L88" s="1">
        <v>-88.0</v>
      </c>
      <c r="M88" s="1">
        <v>0.0</v>
      </c>
    </row>
    <row r="89">
      <c r="A89" s="1" t="s">
        <v>41</v>
      </c>
      <c r="B89" s="1" t="s">
        <v>42</v>
      </c>
      <c r="C89" s="1">
        <v>345.95</v>
      </c>
      <c r="D89" s="1">
        <v>351.49</v>
      </c>
      <c r="E89" s="1">
        <v>5.55</v>
      </c>
      <c r="F89" s="1">
        <v>0.0</v>
      </c>
      <c r="G89" s="1">
        <v>5.55</v>
      </c>
      <c r="H89" s="1">
        <v>88.0</v>
      </c>
      <c r="I89" s="1">
        <v>15.86</v>
      </c>
      <c r="J89" s="1">
        <v>15.86</v>
      </c>
      <c r="K89" s="1" t="s">
        <v>43</v>
      </c>
      <c r="L89" s="1">
        <v>-88.0</v>
      </c>
      <c r="M89" s="1">
        <v>0.0</v>
      </c>
    </row>
    <row r="90">
      <c r="A90" s="1" t="s">
        <v>41</v>
      </c>
      <c r="B90" s="1" t="s">
        <v>42</v>
      </c>
      <c r="C90" s="1">
        <v>351.55</v>
      </c>
      <c r="D90" s="1">
        <v>355.72</v>
      </c>
      <c r="E90" s="1">
        <v>4.17</v>
      </c>
      <c r="F90" s="1">
        <v>0.0</v>
      </c>
      <c r="G90" s="1">
        <v>4.17</v>
      </c>
      <c r="H90" s="1">
        <v>88.0</v>
      </c>
      <c r="I90" s="1">
        <v>21.08</v>
      </c>
      <c r="J90" s="1">
        <v>21.08</v>
      </c>
      <c r="K90" s="1" t="s">
        <v>43</v>
      </c>
      <c r="L90" s="1">
        <v>-88.0</v>
      </c>
      <c r="M90" s="1">
        <v>0.0</v>
      </c>
    </row>
    <row r="91">
      <c r="A91" s="1" t="s">
        <v>41</v>
      </c>
      <c r="B91" s="1" t="s">
        <v>42</v>
      </c>
      <c r="C91" s="1">
        <v>355.74</v>
      </c>
      <c r="D91" s="1">
        <v>359.86</v>
      </c>
      <c r="E91" s="1">
        <v>4.12</v>
      </c>
      <c r="F91" s="1">
        <v>0.0</v>
      </c>
      <c r="G91" s="1">
        <v>4.12</v>
      </c>
      <c r="H91" s="1">
        <v>88.0</v>
      </c>
      <c r="I91" s="1">
        <v>21.36</v>
      </c>
      <c r="J91" s="1">
        <v>21.36</v>
      </c>
      <c r="K91" s="1" t="s">
        <v>43</v>
      </c>
      <c r="L91" s="1">
        <v>-88.0</v>
      </c>
      <c r="M91" s="1">
        <v>0.0</v>
      </c>
    </row>
    <row r="92">
      <c r="A92" s="1" t="s">
        <v>41</v>
      </c>
      <c r="B92" s="1" t="s">
        <v>42</v>
      </c>
      <c r="C92" s="1">
        <v>359.93</v>
      </c>
      <c r="D92" s="1">
        <v>363.46</v>
      </c>
      <c r="E92" s="1">
        <v>3.53</v>
      </c>
      <c r="F92" s="1">
        <v>0.0</v>
      </c>
      <c r="G92" s="1">
        <v>3.53</v>
      </c>
      <c r="H92" s="1">
        <v>168.0</v>
      </c>
      <c r="I92" s="1">
        <v>47.58</v>
      </c>
      <c r="J92" s="1">
        <v>47.6</v>
      </c>
      <c r="K92" s="1" t="s">
        <v>44</v>
      </c>
      <c r="L92" s="1">
        <v>84.0</v>
      </c>
      <c r="M92" s="1">
        <v>84.0</v>
      </c>
    </row>
    <row r="93">
      <c r="A93" s="1" t="s">
        <v>41</v>
      </c>
      <c r="B93" s="1" t="s">
        <v>42</v>
      </c>
      <c r="C93" s="1">
        <v>363.9</v>
      </c>
      <c r="D93" s="1">
        <v>366.34</v>
      </c>
      <c r="E93" s="1">
        <v>2.44</v>
      </c>
      <c r="F93" s="1">
        <v>0.0</v>
      </c>
      <c r="G93" s="1">
        <v>2.44</v>
      </c>
      <c r="H93" s="1">
        <v>168.0</v>
      </c>
      <c r="I93" s="1">
        <v>68.86</v>
      </c>
      <c r="J93" s="1">
        <v>68.9</v>
      </c>
      <c r="K93" s="1" t="s">
        <v>44</v>
      </c>
      <c r="L93" s="1">
        <v>84.0</v>
      </c>
      <c r="M93" s="1">
        <v>84.0</v>
      </c>
    </row>
    <row r="94">
      <c r="A94" s="1" t="s">
        <v>41</v>
      </c>
      <c r="B94" s="1" t="s">
        <v>42</v>
      </c>
      <c r="C94" s="1">
        <v>366.64</v>
      </c>
      <c r="D94" s="1">
        <v>369.79</v>
      </c>
      <c r="E94" s="1">
        <v>3.15</v>
      </c>
      <c r="F94" s="1">
        <v>0.0</v>
      </c>
      <c r="G94" s="1">
        <v>3.14</v>
      </c>
      <c r="H94" s="1">
        <v>168.0</v>
      </c>
      <c r="I94" s="1">
        <v>53.39</v>
      </c>
      <c r="J94" s="1">
        <v>53.42</v>
      </c>
      <c r="K94" s="1" t="s">
        <v>44</v>
      </c>
      <c r="L94" s="1">
        <v>84.0</v>
      </c>
      <c r="M94" s="1">
        <v>84.0</v>
      </c>
    </row>
    <row r="95">
      <c r="A95" s="1" t="s">
        <v>41</v>
      </c>
      <c r="B95" s="1" t="s">
        <v>42</v>
      </c>
      <c r="C95" s="1">
        <v>370.02</v>
      </c>
      <c r="D95" s="1">
        <v>372.88</v>
      </c>
      <c r="E95" s="1">
        <v>2.86</v>
      </c>
      <c r="F95" s="1">
        <v>0.0</v>
      </c>
      <c r="G95" s="1">
        <v>2.86</v>
      </c>
      <c r="H95" s="1">
        <v>168.0</v>
      </c>
      <c r="I95" s="1">
        <v>58.8</v>
      </c>
      <c r="J95" s="1">
        <v>58.83</v>
      </c>
      <c r="K95" s="1" t="s">
        <v>44</v>
      </c>
      <c r="L95" s="1">
        <v>84.0</v>
      </c>
      <c r="M95" s="1">
        <v>84.0</v>
      </c>
    </row>
    <row r="96">
      <c r="A96" s="1" t="s">
        <v>41</v>
      </c>
      <c r="B96" s="1" t="s">
        <v>42</v>
      </c>
      <c r="C96" s="1">
        <v>373.06</v>
      </c>
      <c r="D96" s="1">
        <v>375.94</v>
      </c>
      <c r="E96" s="1">
        <v>2.89</v>
      </c>
      <c r="F96" s="1">
        <v>0.0</v>
      </c>
      <c r="G96" s="1">
        <v>2.88</v>
      </c>
      <c r="H96" s="1">
        <v>168.0</v>
      </c>
      <c r="I96" s="1">
        <v>58.22</v>
      </c>
      <c r="J96" s="1">
        <v>58.25</v>
      </c>
      <c r="K96" s="1" t="s">
        <v>44</v>
      </c>
      <c r="L96" s="1">
        <v>84.0</v>
      </c>
      <c r="M96" s="1">
        <v>84.0</v>
      </c>
    </row>
    <row r="97">
      <c r="A97" s="1" t="s">
        <v>41</v>
      </c>
      <c r="B97" s="1" t="s">
        <v>42</v>
      </c>
      <c r="C97" s="1">
        <v>376.2</v>
      </c>
      <c r="D97" s="1">
        <v>379.17</v>
      </c>
      <c r="E97" s="1">
        <v>2.97</v>
      </c>
      <c r="F97" s="1">
        <v>0.0</v>
      </c>
      <c r="G97" s="1">
        <v>2.97</v>
      </c>
      <c r="H97" s="1">
        <v>168.0</v>
      </c>
      <c r="I97" s="1">
        <v>56.62</v>
      </c>
      <c r="J97" s="1">
        <v>56.65</v>
      </c>
      <c r="K97" s="1" t="s">
        <v>44</v>
      </c>
      <c r="L97" s="1">
        <v>84.0</v>
      </c>
      <c r="M97" s="1">
        <v>84.0</v>
      </c>
    </row>
    <row r="98">
      <c r="A98" s="1" t="s">
        <v>41</v>
      </c>
      <c r="B98" s="1" t="s">
        <v>42</v>
      </c>
      <c r="C98" s="1">
        <v>379.39</v>
      </c>
      <c r="D98" s="1">
        <v>382.54</v>
      </c>
      <c r="E98" s="1">
        <v>3.15</v>
      </c>
      <c r="F98" s="1">
        <v>0.0</v>
      </c>
      <c r="G98" s="1">
        <v>3.15</v>
      </c>
      <c r="H98" s="1">
        <v>168.0</v>
      </c>
      <c r="I98" s="1">
        <v>53.39</v>
      </c>
      <c r="J98" s="1">
        <v>53.42</v>
      </c>
      <c r="K98" s="1" t="s">
        <v>44</v>
      </c>
      <c r="L98" s="1">
        <v>84.0</v>
      </c>
      <c r="M98" s="1">
        <v>84.0</v>
      </c>
    </row>
    <row r="99">
      <c r="A99" s="1" t="s">
        <v>41</v>
      </c>
      <c r="B99" s="1" t="s">
        <v>42</v>
      </c>
      <c r="C99" s="1">
        <v>382.73</v>
      </c>
      <c r="D99" s="1">
        <v>385.73</v>
      </c>
      <c r="E99" s="1">
        <v>3.0</v>
      </c>
      <c r="F99" s="1">
        <v>0.0</v>
      </c>
      <c r="G99" s="1">
        <v>3.0</v>
      </c>
      <c r="H99" s="1">
        <v>168.0</v>
      </c>
      <c r="I99" s="1">
        <v>55.93</v>
      </c>
      <c r="J99" s="1">
        <v>55.96</v>
      </c>
      <c r="K99" s="1" t="s">
        <v>44</v>
      </c>
      <c r="L99" s="1">
        <v>84.0</v>
      </c>
      <c r="M99" s="1">
        <v>84.0</v>
      </c>
    </row>
    <row r="100">
      <c r="A100" s="1" t="s">
        <v>41</v>
      </c>
      <c r="B100" s="1" t="s">
        <v>42</v>
      </c>
      <c r="C100" s="1">
        <v>385.96</v>
      </c>
      <c r="D100" s="1">
        <v>389.07</v>
      </c>
      <c r="E100" s="1">
        <v>3.11</v>
      </c>
      <c r="F100" s="1">
        <v>0.0</v>
      </c>
      <c r="G100" s="1">
        <v>3.11</v>
      </c>
      <c r="H100" s="1">
        <v>168.0</v>
      </c>
      <c r="I100" s="1">
        <v>53.97</v>
      </c>
      <c r="J100" s="1">
        <v>54.0</v>
      </c>
      <c r="K100" s="1" t="s">
        <v>44</v>
      </c>
      <c r="L100" s="1">
        <v>84.0</v>
      </c>
      <c r="M100" s="1">
        <v>84.0</v>
      </c>
    </row>
    <row r="101">
      <c r="A101" s="1" t="s">
        <v>41</v>
      </c>
      <c r="B101" s="1" t="s">
        <v>42</v>
      </c>
      <c r="C101" s="1">
        <v>389.94</v>
      </c>
      <c r="D101" s="1">
        <v>392.73</v>
      </c>
      <c r="E101" s="1">
        <v>2.8</v>
      </c>
      <c r="F101" s="1">
        <v>0.0</v>
      </c>
      <c r="G101" s="1">
        <v>2.79</v>
      </c>
      <c r="H101" s="1">
        <v>168.0</v>
      </c>
      <c r="I101" s="1">
        <v>60.1</v>
      </c>
      <c r="J101" s="1">
        <v>60.12</v>
      </c>
      <c r="K101" s="1" t="s">
        <v>44</v>
      </c>
      <c r="L101" s="1">
        <v>84.0</v>
      </c>
      <c r="M101" s="1">
        <v>84.0</v>
      </c>
    </row>
    <row r="102">
      <c r="A102" s="1" t="s">
        <v>41</v>
      </c>
      <c r="B102" s="1" t="s">
        <v>42</v>
      </c>
      <c r="C102" s="1">
        <v>392.91</v>
      </c>
      <c r="D102" s="1">
        <v>398.34</v>
      </c>
      <c r="E102" s="1">
        <v>5.44</v>
      </c>
      <c r="F102" s="1">
        <v>0.0</v>
      </c>
      <c r="G102" s="1">
        <v>5.44</v>
      </c>
      <c r="H102" s="1">
        <v>88.0</v>
      </c>
      <c r="I102" s="1">
        <v>16.18</v>
      </c>
      <c r="J102" s="1">
        <v>16.18</v>
      </c>
      <c r="K102" s="1" t="s">
        <v>43</v>
      </c>
      <c r="L102" s="1">
        <v>-88.0</v>
      </c>
      <c r="M102" s="1">
        <v>0.0</v>
      </c>
    </row>
    <row r="130">
      <c r="A130" s="77" t="s">
        <v>53</v>
      </c>
      <c r="B130" s="3">
        <f>SUMIF(K2:K103, "epr",H2:H103)</f>
        <v>4488</v>
      </c>
    </row>
    <row r="131">
      <c r="A131" s="77" t="s">
        <v>54</v>
      </c>
      <c r="B131" s="3">
        <f>SUM(H2:H103)-B130</f>
        <v>8400</v>
      </c>
    </row>
    <row r="132">
      <c r="A132" s="77" t="s">
        <v>55</v>
      </c>
      <c r="B132" s="3">
        <f>SUM(M2:M103)</f>
        <v>4200</v>
      </c>
    </row>
    <row r="133">
      <c r="A133" s="77" t="s">
        <v>56</v>
      </c>
      <c r="B133" s="3">
        <f>B131/B132</f>
        <v>2</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1.21</v>
      </c>
      <c r="D2" s="1">
        <v>1.95</v>
      </c>
      <c r="E2" s="1">
        <v>0.74</v>
      </c>
      <c r="F2" s="1">
        <v>0.0</v>
      </c>
      <c r="G2" s="1">
        <v>0.74</v>
      </c>
      <c r="H2" s="1">
        <v>8.0</v>
      </c>
      <c r="I2" s="1">
        <v>10.82</v>
      </c>
      <c r="J2" s="1">
        <v>10.82</v>
      </c>
      <c r="K2" s="1" t="s">
        <v>43</v>
      </c>
      <c r="L2" s="1">
        <v>-8.0</v>
      </c>
      <c r="M2" s="1">
        <v>0.0</v>
      </c>
    </row>
    <row r="3">
      <c r="A3" s="1" t="s">
        <v>41</v>
      </c>
      <c r="B3" s="1" t="s">
        <v>42</v>
      </c>
      <c r="C3" s="1">
        <v>1.99</v>
      </c>
      <c r="D3" s="1">
        <v>3.1</v>
      </c>
      <c r="E3" s="1">
        <v>1.12</v>
      </c>
      <c r="F3" s="1">
        <v>0.0</v>
      </c>
      <c r="G3" s="1">
        <v>1.12</v>
      </c>
      <c r="H3" s="1">
        <v>8.0</v>
      </c>
      <c r="I3" s="1">
        <v>7.16</v>
      </c>
      <c r="J3" s="1">
        <v>7.16</v>
      </c>
      <c r="K3" s="1" t="s">
        <v>43</v>
      </c>
      <c r="L3" s="1">
        <v>-8.0</v>
      </c>
      <c r="M3" s="1">
        <v>0.0</v>
      </c>
    </row>
    <row r="4">
      <c r="A4" s="1" t="s">
        <v>41</v>
      </c>
      <c r="B4" s="1" t="s">
        <v>42</v>
      </c>
      <c r="C4" s="1">
        <v>3.13</v>
      </c>
      <c r="D4" s="1">
        <v>3.67</v>
      </c>
      <c r="E4" s="1">
        <v>0.54</v>
      </c>
      <c r="F4" s="1">
        <v>0.0</v>
      </c>
      <c r="G4" s="1">
        <v>0.54</v>
      </c>
      <c r="H4" s="1">
        <v>8.0</v>
      </c>
      <c r="I4" s="1">
        <v>14.77</v>
      </c>
      <c r="J4" s="1">
        <v>14.77</v>
      </c>
      <c r="K4" s="1" t="s">
        <v>43</v>
      </c>
      <c r="L4" s="1">
        <v>-8.0</v>
      </c>
      <c r="M4" s="1">
        <v>0.0</v>
      </c>
    </row>
    <row r="5">
      <c r="A5" s="1" t="s">
        <v>41</v>
      </c>
      <c r="B5" s="1" t="s">
        <v>42</v>
      </c>
      <c r="C5" s="1">
        <v>3.71</v>
      </c>
      <c r="D5" s="1">
        <v>4.25</v>
      </c>
      <c r="E5" s="1">
        <v>0.54</v>
      </c>
      <c r="F5" s="1">
        <v>0.0</v>
      </c>
      <c r="G5" s="1">
        <v>0.54</v>
      </c>
      <c r="H5" s="1">
        <v>8.0</v>
      </c>
      <c r="I5" s="1">
        <v>14.79</v>
      </c>
      <c r="J5" s="1">
        <v>14.79</v>
      </c>
      <c r="K5" s="1" t="s">
        <v>43</v>
      </c>
      <c r="L5" s="1">
        <v>-8.0</v>
      </c>
      <c r="M5" s="1">
        <v>0.0</v>
      </c>
    </row>
    <row r="6">
      <c r="A6" s="1" t="s">
        <v>41</v>
      </c>
      <c r="B6" s="1" t="s">
        <v>42</v>
      </c>
      <c r="C6" s="1">
        <v>4.29</v>
      </c>
      <c r="D6" s="1">
        <v>5.33</v>
      </c>
      <c r="E6" s="1">
        <v>1.04</v>
      </c>
      <c r="F6" s="1">
        <v>0.0</v>
      </c>
      <c r="G6" s="1">
        <v>1.04</v>
      </c>
      <c r="H6" s="1">
        <v>8.0</v>
      </c>
      <c r="I6" s="1">
        <v>7.71</v>
      </c>
      <c r="J6" s="1">
        <v>7.71</v>
      </c>
      <c r="K6" s="1" t="s">
        <v>43</v>
      </c>
      <c r="L6" s="1">
        <v>-8.0</v>
      </c>
      <c r="M6" s="1">
        <v>0.0</v>
      </c>
    </row>
    <row r="7">
      <c r="A7" s="1" t="s">
        <v>41</v>
      </c>
      <c r="B7" s="1" t="s">
        <v>42</v>
      </c>
      <c r="C7" s="1">
        <v>5.36</v>
      </c>
      <c r="D7" s="1">
        <v>6.29</v>
      </c>
      <c r="E7" s="1">
        <v>0.93</v>
      </c>
      <c r="F7" s="1">
        <v>0.0</v>
      </c>
      <c r="G7" s="1">
        <v>0.93</v>
      </c>
      <c r="H7" s="1">
        <v>8.0</v>
      </c>
      <c r="I7" s="1">
        <v>8.58</v>
      </c>
      <c r="J7" s="1">
        <v>8.58</v>
      </c>
      <c r="K7" s="1" t="s">
        <v>43</v>
      </c>
      <c r="L7" s="1">
        <v>-8.0</v>
      </c>
      <c r="M7" s="1">
        <v>0.0</v>
      </c>
    </row>
    <row r="8">
      <c r="A8" s="1" t="s">
        <v>41</v>
      </c>
      <c r="B8" s="1" t="s">
        <v>42</v>
      </c>
      <c r="C8" s="1">
        <v>6.34</v>
      </c>
      <c r="D8" s="1">
        <v>6.7</v>
      </c>
      <c r="E8" s="1">
        <v>0.35</v>
      </c>
      <c r="F8" s="1">
        <v>0.0</v>
      </c>
      <c r="G8" s="1">
        <v>0.35</v>
      </c>
      <c r="H8" s="1">
        <v>8.0</v>
      </c>
      <c r="I8" s="1">
        <v>22.69</v>
      </c>
      <c r="J8" s="1">
        <v>22.69</v>
      </c>
      <c r="K8" s="1" t="s">
        <v>43</v>
      </c>
      <c r="L8" s="1">
        <v>-8.0</v>
      </c>
      <c r="M8" s="1">
        <v>0.0</v>
      </c>
    </row>
    <row r="9">
      <c r="A9" s="1" t="s">
        <v>41</v>
      </c>
      <c r="B9" s="1" t="s">
        <v>42</v>
      </c>
      <c r="C9" s="1">
        <v>6.72</v>
      </c>
      <c r="D9" s="1">
        <v>7.45</v>
      </c>
      <c r="E9" s="1">
        <v>0.73</v>
      </c>
      <c r="F9" s="1">
        <v>0.0</v>
      </c>
      <c r="G9" s="1">
        <v>0.73</v>
      </c>
      <c r="H9" s="1">
        <v>8.0</v>
      </c>
      <c r="I9" s="1">
        <v>11.02</v>
      </c>
      <c r="J9" s="1">
        <v>11.02</v>
      </c>
      <c r="K9" s="1" t="s">
        <v>43</v>
      </c>
      <c r="L9" s="1">
        <v>-8.0</v>
      </c>
      <c r="M9" s="1">
        <v>0.0</v>
      </c>
    </row>
    <row r="10">
      <c r="A10" s="1" t="s">
        <v>41</v>
      </c>
      <c r="B10" s="1" t="s">
        <v>42</v>
      </c>
      <c r="C10" s="1">
        <v>7.51</v>
      </c>
      <c r="D10" s="1">
        <v>8.08</v>
      </c>
      <c r="E10" s="1">
        <v>0.58</v>
      </c>
      <c r="F10" s="1">
        <v>0.0</v>
      </c>
      <c r="G10" s="1">
        <v>0.58</v>
      </c>
      <c r="H10" s="1">
        <v>8.0</v>
      </c>
      <c r="I10" s="1">
        <v>13.85</v>
      </c>
      <c r="J10" s="1">
        <v>13.85</v>
      </c>
      <c r="K10" s="1" t="s">
        <v>43</v>
      </c>
      <c r="L10" s="1">
        <v>-8.0</v>
      </c>
      <c r="M10" s="1">
        <v>0.0</v>
      </c>
    </row>
    <row r="11">
      <c r="A11" s="1" t="s">
        <v>41</v>
      </c>
      <c r="B11" s="1" t="s">
        <v>42</v>
      </c>
      <c r="C11" s="1">
        <v>8.1</v>
      </c>
      <c r="D11" s="1">
        <v>8.67</v>
      </c>
      <c r="E11" s="1">
        <v>0.56</v>
      </c>
      <c r="F11" s="1">
        <v>0.0</v>
      </c>
      <c r="G11" s="1">
        <v>0.56</v>
      </c>
      <c r="H11" s="1">
        <v>8.0</v>
      </c>
      <c r="I11" s="1">
        <v>14.22</v>
      </c>
      <c r="J11" s="1">
        <v>14.22</v>
      </c>
      <c r="K11" s="1" t="s">
        <v>43</v>
      </c>
      <c r="L11" s="1">
        <v>-8.0</v>
      </c>
      <c r="M11" s="1">
        <v>0.0</v>
      </c>
    </row>
    <row r="12">
      <c r="A12" s="1" t="s">
        <v>41</v>
      </c>
      <c r="B12" s="1" t="s">
        <v>42</v>
      </c>
      <c r="C12" s="1">
        <v>8.74</v>
      </c>
      <c r="D12" s="1">
        <v>12.35</v>
      </c>
      <c r="E12" s="1">
        <v>3.62</v>
      </c>
      <c r="F12" s="1">
        <v>0.0</v>
      </c>
      <c r="G12" s="1">
        <v>3.61</v>
      </c>
      <c r="H12" s="1">
        <v>168.0</v>
      </c>
      <c r="I12" s="1">
        <v>46.47</v>
      </c>
      <c r="J12" s="1">
        <v>46.48</v>
      </c>
      <c r="K12" s="1" t="s">
        <v>57</v>
      </c>
      <c r="L12" s="1">
        <v>80.0</v>
      </c>
      <c r="M12" s="1">
        <v>88.0</v>
      </c>
    </row>
    <row r="13">
      <c r="A13" s="1" t="s">
        <v>41</v>
      </c>
      <c r="B13" s="1" t="s">
        <v>42</v>
      </c>
      <c r="C13" s="1">
        <v>13.17</v>
      </c>
      <c r="D13" s="1">
        <v>13.95</v>
      </c>
      <c r="E13" s="1">
        <v>0.78</v>
      </c>
      <c r="F13" s="1">
        <v>0.0</v>
      </c>
      <c r="G13" s="1">
        <v>0.78</v>
      </c>
      <c r="H13" s="1">
        <v>8.0</v>
      </c>
      <c r="I13" s="1">
        <v>10.25</v>
      </c>
      <c r="J13" s="1">
        <v>10.25</v>
      </c>
      <c r="K13" s="1" t="s">
        <v>43</v>
      </c>
      <c r="L13" s="1">
        <v>-8.0</v>
      </c>
      <c r="M13" s="1">
        <v>0.0</v>
      </c>
    </row>
    <row r="14">
      <c r="A14" s="1" t="s">
        <v>41</v>
      </c>
      <c r="B14" s="1" t="s">
        <v>42</v>
      </c>
      <c r="C14" s="1">
        <v>14.1</v>
      </c>
      <c r="D14" s="1">
        <v>14.49</v>
      </c>
      <c r="E14" s="1">
        <v>0.4</v>
      </c>
      <c r="F14" s="1">
        <v>0.0</v>
      </c>
      <c r="G14" s="1">
        <v>0.4</v>
      </c>
      <c r="H14" s="1">
        <v>8.0</v>
      </c>
      <c r="I14" s="1">
        <v>20.11</v>
      </c>
      <c r="J14" s="1">
        <v>20.11</v>
      </c>
      <c r="K14" s="1" t="s">
        <v>43</v>
      </c>
      <c r="L14" s="1">
        <v>-8.0</v>
      </c>
      <c r="M14" s="1">
        <v>0.0</v>
      </c>
    </row>
    <row r="15">
      <c r="A15" s="1" t="s">
        <v>41</v>
      </c>
      <c r="B15" s="1" t="s">
        <v>42</v>
      </c>
      <c r="C15" s="1">
        <v>14.6</v>
      </c>
      <c r="D15" s="1">
        <v>15.29</v>
      </c>
      <c r="E15" s="1">
        <v>0.69</v>
      </c>
      <c r="F15" s="1">
        <v>0.0</v>
      </c>
      <c r="G15" s="1">
        <v>0.69</v>
      </c>
      <c r="H15" s="1">
        <v>8.0</v>
      </c>
      <c r="I15" s="1">
        <v>11.53</v>
      </c>
      <c r="J15" s="1">
        <v>11.53</v>
      </c>
      <c r="K15" s="1" t="s">
        <v>43</v>
      </c>
      <c r="L15" s="1">
        <v>-8.0</v>
      </c>
      <c r="M15" s="1">
        <v>0.0</v>
      </c>
    </row>
    <row r="16">
      <c r="A16" s="1" t="s">
        <v>41</v>
      </c>
      <c r="B16" s="1" t="s">
        <v>42</v>
      </c>
      <c r="C16" s="1">
        <v>15.66</v>
      </c>
      <c r="D16" s="1">
        <v>16.59</v>
      </c>
      <c r="E16" s="1">
        <v>0.93</v>
      </c>
      <c r="F16" s="1">
        <v>0.0</v>
      </c>
      <c r="G16" s="1">
        <v>0.93</v>
      </c>
      <c r="H16" s="1">
        <v>8.0</v>
      </c>
      <c r="I16" s="1">
        <v>8.6</v>
      </c>
      <c r="J16" s="1">
        <v>8.6</v>
      </c>
      <c r="K16" s="1" t="s">
        <v>43</v>
      </c>
      <c r="L16" s="1">
        <v>-8.0</v>
      </c>
      <c r="M16" s="1">
        <v>0.0</v>
      </c>
    </row>
    <row r="17">
      <c r="A17" s="1" t="s">
        <v>41</v>
      </c>
      <c r="B17" s="1" t="s">
        <v>42</v>
      </c>
      <c r="C17" s="1">
        <v>16.79</v>
      </c>
      <c r="D17" s="1">
        <v>17.08</v>
      </c>
      <c r="E17" s="1">
        <v>0.29</v>
      </c>
      <c r="F17" s="1">
        <v>0.0</v>
      </c>
      <c r="G17" s="1">
        <v>0.29</v>
      </c>
      <c r="H17" s="1">
        <v>8.0</v>
      </c>
      <c r="I17" s="1">
        <v>27.3</v>
      </c>
      <c r="J17" s="1">
        <v>27.3</v>
      </c>
      <c r="K17" s="1" t="s">
        <v>43</v>
      </c>
      <c r="L17" s="1">
        <v>-8.0</v>
      </c>
      <c r="M17" s="1">
        <v>0.0</v>
      </c>
    </row>
    <row r="18">
      <c r="A18" s="1" t="s">
        <v>41</v>
      </c>
      <c r="B18" s="1" t="s">
        <v>42</v>
      </c>
      <c r="C18" s="1">
        <v>17.1</v>
      </c>
      <c r="D18" s="1">
        <v>17.36</v>
      </c>
      <c r="E18" s="1">
        <v>0.26</v>
      </c>
      <c r="F18" s="1">
        <v>0.0</v>
      </c>
      <c r="G18" s="1">
        <v>0.26</v>
      </c>
      <c r="H18" s="1">
        <v>8.0</v>
      </c>
      <c r="I18" s="1">
        <v>30.27</v>
      </c>
      <c r="J18" s="1">
        <v>30.27</v>
      </c>
      <c r="K18" s="1" t="s">
        <v>43</v>
      </c>
      <c r="L18" s="1">
        <v>-8.0</v>
      </c>
      <c r="M18" s="1">
        <v>0.0</v>
      </c>
    </row>
    <row r="19">
      <c r="A19" s="1" t="s">
        <v>41</v>
      </c>
      <c r="B19" s="1" t="s">
        <v>42</v>
      </c>
      <c r="C19" s="1">
        <v>17.55</v>
      </c>
      <c r="D19" s="1">
        <v>17.98</v>
      </c>
      <c r="E19" s="1">
        <v>0.43</v>
      </c>
      <c r="F19" s="1">
        <v>0.0</v>
      </c>
      <c r="G19" s="1">
        <v>0.43</v>
      </c>
      <c r="H19" s="1">
        <v>8.0</v>
      </c>
      <c r="I19" s="1">
        <v>18.77</v>
      </c>
      <c r="J19" s="1">
        <v>18.77</v>
      </c>
      <c r="K19" s="1" t="s">
        <v>43</v>
      </c>
      <c r="L19" s="1">
        <v>-8.0</v>
      </c>
      <c r="M19" s="1">
        <v>0.0</v>
      </c>
    </row>
    <row r="20">
      <c r="A20" s="1" t="s">
        <v>41</v>
      </c>
      <c r="B20" s="1" t="s">
        <v>42</v>
      </c>
      <c r="C20" s="1">
        <v>18.01</v>
      </c>
      <c r="D20" s="1">
        <v>18.84</v>
      </c>
      <c r="E20" s="1">
        <v>0.83</v>
      </c>
      <c r="F20" s="1">
        <v>0.0</v>
      </c>
      <c r="G20" s="1">
        <v>0.83</v>
      </c>
      <c r="H20" s="1">
        <v>8.0</v>
      </c>
      <c r="I20" s="1">
        <v>9.61</v>
      </c>
      <c r="J20" s="1">
        <v>9.61</v>
      </c>
      <c r="K20" s="1" t="s">
        <v>43</v>
      </c>
      <c r="L20" s="1">
        <v>-8.0</v>
      </c>
      <c r="M20" s="1">
        <v>0.0</v>
      </c>
    </row>
    <row r="21">
      <c r="A21" s="1" t="s">
        <v>41</v>
      </c>
      <c r="B21" s="1" t="s">
        <v>42</v>
      </c>
      <c r="C21" s="1">
        <v>18.87</v>
      </c>
      <c r="D21" s="1">
        <v>19.39</v>
      </c>
      <c r="E21" s="1">
        <v>0.51</v>
      </c>
      <c r="F21" s="1">
        <v>0.0</v>
      </c>
      <c r="G21" s="1">
        <v>0.51</v>
      </c>
      <c r="H21" s="1">
        <v>8.0</v>
      </c>
      <c r="I21" s="1">
        <v>15.57</v>
      </c>
      <c r="J21" s="1">
        <v>15.57</v>
      </c>
      <c r="K21" s="1" t="s">
        <v>43</v>
      </c>
      <c r="L21" s="1">
        <v>-8.0</v>
      </c>
      <c r="M21" s="1">
        <v>0.0</v>
      </c>
    </row>
    <row r="22">
      <c r="A22" s="1" t="s">
        <v>41</v>
      </c>
      <c r="B22" s="1" t="s">
        <v>42</v>
      </c>
      <c r="C22" s="1">
        <v>19.48</v>
      </c>
      <c r="D22" s="1">
        <v>19.83</v>
      </c>
      <c r="E22" s="1">
        <v>0.34</v>
      </c>
      <c r="F22" s="1">
        <v>0.0</v>
      </c>
      <c r="G22" s="1">
        <v>0.34</v>
      </c>
      <c r="H22" s="1">
        <v>8.0</v>
      </c>
      <c r="I22" s="1">
        <v>23.4</v>
      </c>
      <c r="J22" s="1">
        <v>23.4</v>
      </c>
      <c r="K22" s="1" t="s">
        <v>43</v>
      </c>
      <c r="L22" s="1">
        <v>-8.0</v>
      </c>
      <c r="M22" s="1">
        <v>0.0</v>
      </c>
    </row>
    <row r="23">
      <c r="A23" s="1" t="s">
        <v>41</v>
      </c>
      <c r="B23" s="1" t="s">
        <v>42</v>
      </c>
      <c r="C23" s="1">
        <v>19.94</v>
      </c>
      <c r="D23" s="1">
        <v>21.95</v>
      </c>
      <c r="E23" s="1">
        <v>2.01</v>
      </c>
      <c r="F23" s="1">
        <v>0.0</v>
      </c>
      <c r="G23" s="1">
        <v>2.01</v>
      </c>
      <c r="H23" s="1">
        <v>168.0</v>
      </c>
      <c r="I23" s="1">
        <v>83.71</v>
      </c>
      <c r="J23" s="1">
        <v>83.76</v>
      </c>
      <c r="K23" s="1" t="s">
        <v>57</v>
      </c>
      <c r="L23" s="1">
        <v>80.0</v>
      </c>
      <c r="M23" s="1">
        <v>88.0</v>
      </c>
    </row>
    <row r="24">
      <c r="A24" s="1" t="s">
        <v>41</v>
      </c>
      <c r="B24" s="1" t="s">
        <v>42</v>
      </c>
      <c r="C24" s="1">
        <v>22.16</v>
      </c>
      <c r="D24" s="1">
        <v>22.79</v>
      </c>
      <c r="E24" s="1">
        <v>0.63</v>
      </c>
      <c r="F24" s="1">
        <v>0.0</v>
      </c>
      <c r="G24" s="1">
        <v>0.63</v>
      </c>
      <c r="H24" s="1">
        <v>8.0</v>
      </c>
      <c r="I24" s="1">
        <v>12.68</v>
      </c>
      <c r="J24" s="1">
        <v>12.68</v>
      </c>
      <c r="K24" s="1" t="s">
        <v>43</v>
      </c>
      <c r="L24" s="1">
        <v>-8.0</v>
      </c>
      <c r="M24" s="1">
        <v>0.0</v>
      </c>
    </row>
    <row r="25">
      <c r="A25" s="1" t="s">
        <v>41</v>
      </c>
      <c r="B25" s="1" t="s">
        <v>42</v>
      </c>
      <c r="C25" s="1">
        <v>22.79</v>
      </c>
      <c r="D25" s="1">
        <v>23.45</v>
      </c>
      <c r="E25" s="1">
        <v>0.66</v>
      </c>
      <c r="F25" s="1">
        <v>0.0</v>
      </c>
      <c r="G25" s="1">
        <v>0.66</v>
      </c>
      <c r="H25" s="1">
        <v>8.0</v>
      </c>
      <c r="I25" s="1">
        <v>12.17</v>
      </c>
      <c r="J25" s="1">
        <v>12.17</v>
      </c>
      <c r="K25" s="1" t="s">
        <v>43</v>
      </c>
      <c r="L25" s="1">
        <v>-8.0</v>
      </c>
      <c r="M25" s="1">
        <v>0.0</v>
      </c>
    </row>
    <row r="26">
      <c r="A26" s="1" t="s">
        <v>41</v>
      </c>
      <c r="B26" s="1" t="s">
        <v>42</v>
      </c>
      <c r="C26" s="1">
        <v>23.66</v>
      </c>
      <c r="D26" s="1">
        <v>24.03</v>
      </c>
      <c r="E26" s="1">
        <v>0.38</v>
      </c>
      <c r="F26" s="1">
        <v>0.0</v>
      </c>
      <c r="G26" s="1">
        <v>0.38</v>
      </c>
      <c r="H26" s="1">
        <v>8.0</v>
      </c>
      <c r="I26" s="1">
        <v>21.31</v>
      </c>
      <c r="J26" s="1">
        <v>21.31</v>
      </c>
      <c r="K26" s="1" t="s">
        <v>43</v>
      </c>
      <c r="L26" s="1">
        <v>-8.0</v>
      </c>
      <c r="M26" s="1">
        <v>0.0</v>
      </c>
    </row>
    <row r="27">
      <c r="A27" s="1" t="s">
        <v>41</v>
      </c>
      <c r="B27" s="1" t="s">
        <v>42</v>
      </c>
      <c r="C27" s="1">
        <v>24.09</v>
      </c>
      <c r="D27" s="1">
        <v>25.59</v>
      </c>
      <c r="E27" s="1">
        <v>1.51</v>
      </c>
      <c r="F27" s="1">
        <v>0.0</v>
      </c>
      <c r="G27" s="1">
        <v>1.51</v>
      </c>
      <c r="H27" s="1">
        <v>8.0</v>
      </c>
      <c r="I27" s="1">
        <v>5.31</v>
      </c>
      <c r="J27" s="1">
        <v>5.31</v>
      </c>
      <c r="K27" s="1" t="s">
        <v>43</v>
      </c>
      <c r="L27" s="1">
        <v>-8.0</v>
      </c>
      <c r="M27" s="1">
        <v>0.0</v>
      </c>
    </row>
    <row r="28">
      <c r="A28" s="1" t="s">
        <v>41</v>
      </c>
      <c r="B28" s="1" t="s">
        <v>42</v>
      </c>
      <c r="C28" s="1">
        <v>25.76</v>
      </c>
      <c r="D28" s="1">
        <v>26.74</v>
      </c>
      <c r="E28" s="1">
        <v>0.98</v>
      </c>
      <c r="F28" s="1">
        <v>0.0</v>
      </c>
      <c r="G28" s="1">
        <v>0.98</v>
      </c>
      <c r="H28" s="1">
        <v>8.0</v>
      </c>
      <c r="I28" s="1">
        <v>8.15</v>
      </c>
      <c r="J28" s="1">
        <v>8.15</v>
      </c>
      <c r="K28" s="1" t="s">
        <v>43</v>
      </c>
      <c r="L28" s="1">
        <v>-8.0</v>
      </c>
      <c r="M28" s="1">
        <v>0.0</v>
      </c>
    </row>
    <row r="29">
      <c r="A29" s="1" t="s">
        <v>41</v>
      </c>
      <c r="B29" s="1" t="s">
        <v>42</v>
      </c>
      <c r="C29" s="1">
        <v>26.92</v>
      </c>
      <c r="D29" s="1">
        <v>28.01</v>
      </c>
      <c r="E29" s="1">
        <v>1.09</v>
      </c>
      <c r="F29" s="1">
        <v>0.0</v>
      </c>
      <c r="G29" s="1">
        <v>1.09</v>
      </c>
      <c r="H29" s="1">
        <v>8.0</v>
      </c>
      <c r="I29" s="1">
        <v>7.36</v>
      </c>
      <c r="J29" s="1">
        <v>7.36</v>
      </c>
      <c r="K29" s="1" t="s">
        <v>43</v>
      </c>
      <c r="L29" s="1">
        <v>-8.0</v>
      </c>
      <c r="M29" s="1">
        <v>0.0</v>
      </c>
    </row>
    <row r="30">
      <c r="A30" s="1" t="s">
        <v>41</v>
      </c>
      <c r="B30" s="1" t="s">
        <v>42</v>
      </c>
      <c r="C30" s="1">
        <v>28.1</v>
      </c>
      <c r="D30" s="1">
        <v>28.71</v>
      </c>
      <c r="E30" s="1">
        <v>0.61</v>
      </c>
      <c r="F30" s="1">
        <v>0.0</v>
      </c>
      <c r="G30" s="1">
        <v>0.61</v>
      </c>
      <c r="H30" s="1">
        <v>8.0</v>
      </c>
      <c r="I30" s="1">
        <v>13.05</v>
      </c>
      <c r="J30" s="1">
        <v>13.05</v>
      </c>
      <c r="K30" s="1" t="s">
        <v>43</v>
      </c>
      <c r="L30" s="1">
        <v>-8.0</v>
      </c>
      <c r="M30" s="1">
        <v>0.0</v>
      </c>
    </row>
    <row r="31">
      <c r="A31" s="1" t="s">
        <v>41</v>
      </c>
      <c r="B31" s="1" t="s">
        <v>42</v>
      </c>
      <c r="C31" s="1">
        <v>28.85</v>
      </c>
      <c r="D31" s="1">
        <v>29.46</v>
      </c>
      <c r="E31" s="1">
        <v>0.61</v>
      </c>
      <c r="F31" s="1">
        <v>0.0</v>
      </c>
      <c r="G31" s="1">
        <v>0.61</v>
      </c>
      <c r="H31" s="1">
        <v>8.0</v>
      </c>
      <c r="I31" s="1">
        <v>13.06</v>
      </c>
      <c r="J31" s="1">
        <v>13.06</v>
      </c>
      <c r="K31" s="1" t="s">
        <v>43</v>
      </c>
      <c r="L31" s="1">
        <v>-8.0</v>
      </c>
      <c r="M31" s="1">
        <v>0.0</v>
      </c>
    </row>
    <row r="32">
      <c r="A32" s="1" t="s">
        <v>41</v>
      </c>
      <c r="B32" s="1" t="s">
        <v>42</v>
      </c>
      <c r="C32" s="1">
        <v>29.51</v>
      </c>
      <c r="D32" s="1">
        <v>29.8</v>
      </c>
      <c r="E32" s="1">
        <v>0.29</v>
      </c>
      <c r="F32" s="1">
        <v>0.0</v>
      </c>
      <c r="G32" s="1">
        <v>0.29</v>
      </c>
      <c r="H32" s="1">
        <v>8.0</v>
      </c>
      <c r="I32" s="1">
        <v>27.67</v>
      </c>
      <c r="J32" s="1">
        <v>27.67</v>
      </c>
      <c r="K32" s="1" t="s">
        <v>43</v>
      </c>
      <c r="L32" s="1">
        <v>-8.0</v>
      </c>
      <c r="M32" s="1">
        <v>0.0</v>
      </c>
    </row>
    <row r="33">
      <c r="A33" s="1" t="s">
        <v>41</v>
      </c>
      <c r="B33" s="1" t="s">
        <v>42</v>
      </c>
      <c r="C33" s="1">
        <v>29.94</v>
      </c>
      <c r="D33" s="1">
        <v>30.5</v>
      </c>
      <c r="E33" s="1">
        <v>0.56</v>
      </c>
      <c r="F33" s="1">
        <v>0.0</v>
      </c>
      <c r="G33" s="1">
        <v>0.56</v>
      </c>
      <c r="H33" s="1">
        <v>8.0</v>
      </c>
      <c r="I33" s="1">
        <v>14.19</v>
      </c>
      <c r="J33" s="1">
        <v>14.19</v>
      </c>
      <c r="K33" s="1" t="s">
        <v>43</v>
      </c>
      <c r="L33" s="1">
        <v>-8.0</v>
      </c>
      <c r="M33" s="1">
        <v>0.0</v>
      </c>
    </row>
    <row r="34">
      <c r="A34" s="1" t="s">
        <v>41</v>
      </c>
      <c r="B34" s="1" t="s">
        <v>42</v>
      </c>
      <c r="C34" s="1">
        <v>30.58</v>
      </c>
      <c r="D34" s="1">
        <v>33.74</v>
      </c>
      <c r="E34" s="1">
        <v>3.16</v>
      </c>
      <c r="F34" s="1">
        <v>0.0</v>
      </c>
      <c r="G34" s="1">
        <v>3.16</v>
      </c>
      <c r="H34" s="1">
        <v>168.0</v>
      </c>
      <c r="I34" s="1">
        <v>53.12</v>
      </c>
      <c r="J34" s="1">
        <v>53.14</v>
      </c>
      <c r="K34" s="1" t="s">
        <v>57</v>
      </c>
      <c r="L34" s="1">
        <v>80.0</v>
      </c>
      <c r="M34" s="1">
        <v>88.0</v>
      </c>
    </row>
    <row r="35">
      <c r="A35" s="1" t="s">
        <v>41</v>
      </c>
      <c r="B35" s="1" t="s">
        <v>42</v>
      </c>
      <c r="C35" s="1">
        <v>33.94</v>
      </c>
      <c r="D35" s="1">
        <v>34.47</v>
      </c>
      <c r="E35" s="1">
        <v>0.53</v>
      </c>
      <c r="F35" s="1">
        <v>0.0</v>
      </c>
      <c r="G35" s="1">
        <v>0.53</v>
      </c>
      <c r="H35" s="1">
        <v>8.0</v>
      </c>
      <c r="I35" s="1">
        <v>15.08</v>
      </c>
      <c r="J35" s="1">
        <v>15.08</v>
      </c>
      <c r="K35" s="1" t="s">
        <v>43</v>
      </c>
      <c r="L35" s="1">
        <v>-8.0</v>
      </c>
      <c r="M35" s="1">
        <v>0.0</v>
      </c>
    </row>
    <row r="36">
      <c r="A36" s="1" t="s">
        <v>41</v>
      </c>
      <c r="B36" s="1" t="s">
        <v>42</v>
      </c>
      <c r="C36" s="1">
        <v>34.54</v>
      </c>
      <c r="D36" s="1">
        <v>35.05</v>
      </c>
      <c r="E36" s="1">
        <v>0.51</v>
      </c>
      <c r="F36" s="1">
        <v>0.0</v>
      </c>
      <c r="G36" s="1">
        <v>0.51</v>
      </c>
      <c r="H36" s="1">
        <v>8.0</v>
      </c>
      <c r="I36" s="1">
        <v>15.76</v>
      </c>
      <c r="J36" s="1">
        <v>15.76</v>
      </c>
      <c r="K36" s="1" t="s">
        <v>43</v>
      </c>
      <c r="L36" s="1">
        <v>-8.0</v>
      </c>
      <c r="M36" s="1">
        <v>0.0</v>
      </c>
    </row>
    <row r="37">
      <c r="A37" s="1" t="s">
        <v>41</v>
      </c>
      <c r="B37" s="1" t="s">
        <v>42</v>
      </c>
      <c r="C37" s="1">
        <v>35.07</v>
      </c>
      <c r="D37" s="1">
        <v>35.36</v>
      </c>
      <c r="E37" s="1">
        <v>0.29</v>
      </c>
      <c r="F37" s="1">
        <v>0.0</v>
      </c>
      <c r="G37" s="1">
        <v>0.29</v>
      </c>
      <c r="H37" s="1">
        <v>8.0</v>
      </c>
      <c r="I37" s="1">
        <v>27.62</v>
      </c>
      <c r="J37" s="1">
        <v>27.62</v>
      </c>
      <c r="K37" s="1" t="s">
        <v>43</v>
      </c>
      <c r="L37" s="1">
        <v>-8.0</v>
      </c>
      <c r="M37" s="1">
        <v>0.0</v>
      </c>
    </row>
    <row r="38">
      <c r="A38" s="1" t="s">
        <v>41</v>
      </c>
      <c r="B38" s="1" t="s">
        <v>42</v>
      </c>
      <c r="C38" s="1">
        <v>35.41</v>
      </c>
      <c r="D38" s="1">
        <v>35.84</v>
      </c>
      <c r="E38" s="1">
        <v>0.42</v>
      </c>
      <c r="F38" s="1">
        <v>0.0</v>
      </c>
      <c r="G38" s="1">
        <v>0.42</v>
      </c>
      <c r="H38" s="1">
        <v>8.0</v>
      </c>
      <c r="I38" s="1">
        <v>18.85</v>
      </c>
      <c r="J38" s="1">
        <v>18.85</v>
      </c>
      <c r="K38" s="1" t="s">
        <v>43</v>
      </c>
      <c r="L38" s="1">
        <v>-8.0</v>
      </c>
      <c r="M38" s="1">
        <v>0.0</v>
      </c>
    </row>
    <row r="39">
      <c r="A39" s="1" t="s">
        <v>41</v>
      </c>
      <c r="B39" s="1" t="s">
        <v>42</v>
      </c>
      <c r="C39" s="1">
        <v>35.86</v>
      </c>
      <c r="D39" s="1">
        <v>36.29</v>
      </c>
      <c r="E39" s="1">
        <v>0.42</v>
      </c>
      <c r="F39" s="1">
        <v>0.0</v>
      </c>
      <c r="G39" s="1">
        <v>0.42</v>
      </c>
      <c r="H39" s="1">
        <v>8.0</v>
      </c>
      <c r="I39" s="1">
        <v>18.99</v>
      </c>
      <c r="J39" s="1">
        <v>18.99</v>
      </c>
      <c r="K39" s="1" t="s">
        <v>43</v>
      </c>
      <c r="L39" s="1">
        <v>-8.0</v>
      </c>
      <c r="M39" s="1">
        <v>0.0</v>
      </c>
    </row>
    <row r="40">
      <c r="A40" s="1" t="s">
        <v>41</v>
      </c>
      <c r="B40" s="1" t="s">
        <v>42</v>
      </c>
      <c r="C40" s="1">
        <v>36.29</v>
      </c>
      <c r="D40" s="1">
        <v>36.68</v>
      </c>
      <c r="E40" s="1">
        <v>0.39</v>
      </c>
      <c r="F40" s="1">
        <v>0.0</v>
      </c>
      <c r="G40" s="1">
        <v>0.39</v>
      </c>
      <c r="H40" s="1">
        <v>8.0</v>
      </c>
      <c r="I40" s="1">
        <v>20.33</v>
      </c>
      <c r="J40" s="1">
        <v>20.33</v>
      </c>
      <c r="K40" s="1" t="s">
        <v>43</v>
      </c>
      <c r="L40" s="1">
        <v>-8.0</v>
      </c>
      <c r="M40" s="1">
        <v>0.0</v>
      </c>
    </row>
    <row r="41">
      <c r="A41" s="1" t="s">
        <v>41</v>
      </c>
      <c r="B41" s="1" t="s">
        <v>42</v>
      </c>
      <c r="C41" s="1">
        <v>37.04</v>
      </c>
      <c r="D41" s="1">
        <v>38.26</v>
      </c>
      <c r="E41" s="1">
        <v>1.22</v>
      </c>
      <c r="F41" s="1">
        <v>0.0</v>
      </c>
      <c r="G41" s="1">
        <v>1.22</v>
      </c>
      <c r="H41" s="1">
        <v>8.0</v>
      </c>
      <c r="I41" s="1">
        <v>6.54</v>
      </c>
      <c r="J41" s="1">
        <v>6.54</v>
      </c>
      <c r="K41" s="1" t="s">
        <v>43</v>
      </c>
      <c r="L41" s="1">
        <v>-8.0</v>
      </c>
      <c r="M41" s="1">
        <v>0.0</v>
      </c>
    </row>
    <row r="42">
      <c r="A42" s="1" t="s">
        <v>41</v>
      </c>
      <c r="B42" s="1" t="s">
        <v>42</v>
      </c>
      <c r="C42" s="1">
        <v>38.3</v>
      </c>
      <c r="D42" s="1">
        <v>39.71</v>
      </c>
      <c r="E42" s="1">
        <v>1.41</v>
      </c>
      <c r="F42" s="1">
        <v>0.0</v>
      </c>
      <c r="G42" s="1">
        <v>1.41</v>
      </c>
      <c r="H42" s="1">
        <v>8.0</v>
      </c>
      <c r="I42" s="1">
        <v>5.66</v>
      </c>
      <c r="J42" s="1">
        <v>5.66</v>
      </c>
      <c r="K42" s="1" t="s">
        <v>43</v>
      </c>
      <c r="L42" s="1">
        <v>-8.0</v>
      </c>
      <c r="M42" s="1">
        <v>0.0</v>
      </c>
    </row>
    <row r="43">
      <c r="A43" s="1" t="s">
        <v>41</v>
      </c>
      <c r="B43" s="1" t="s">
        <v>42</v>
      </c>
      <c r="C43" s="1">
        <v>39.89</v>
      </c>
      <c r="D43" s="1">
        <v>41.13</v>
      </c>
      <c r="E43" s="1">
        <v>1.24</v>
      </c>
      <c r="F43" s="1">
        <v>0.0</v>
      </c>
      <c r="G43" s="1">
        <v>1.24</v>
      </c>
      <c r="H43" s="1">
        <v>8.0</v>
      </c>
      <c r="I43" s="1">
        <v>6.45</v>
      </c>
      <c r="J43" s="1">
        <v>6.45</v>
      </c>
      <c r="K43" s="1" t="s">
        <v>43</v>
      </c>
      <c r="L43" s="1">
        <v>-8.0</v>
      </c>
      <c r="M43" s="1">
        <v>0.0</v>
      </c>
    </row>
    <row r="44">
      <c r="A44" s="1" t="s">
        <v>41</v>
      </c>
      <c r="B44" s="1" t="s">
        <v>42</v>
      </c>
      <c r="C44" s="1">
        <v>41.17</v>
      </c>
      <c r="D44" s="1">
        <v>41.7</v>
      </c>
      <c r="E44" s="1">
        <v>0.53</v>
      </c>
      <c r="F44" s="1">
        <v>0.0</v>
      </c>
      <c r="G44" s="1">
        <v>0.53</v>
      </c>
      <c r="H44" s="1">
        <v>8.0</v>
      </c>
      <c r="I44" s="1">
        <v>15.04</v>
      </c>
      <c r="J44" s="1">
        <v>15.04</v>
      </c>
      <c r="K44" s="1" t="s">
        <v>43</v>
      </c>
      <c r="L44" s="1">
        <v>-8.0</v>
      </c>
      <c r="M44" s="1">
        <v>0.0</v>
      </c>
    </row>
    <row r="45">
      <c r="A45" s="1" t="s">
        <v>41</v>
      </c>
      <c r="B45" s="1" t="s">
        <v>42</v>
      </c>
      <c r="C45" s="1">
        <v>41.73</v>
      </c>
      <c r="D45" s="1">
        <v>45.06</v>
      </c>
      <c r="E45" s="1">
        <v>3.33</v>
      </c>
      <c r="F45" s="1">
        <v>0.0</v>
      </c>
      <c r="G45" s="1">
        <v>3.33</v>
      </c>
      <c r="H45" s="1">
        <v>168.0</v>
      </c>
      <c r="I45" s="1">
        <v>50.39</v>
      </c>
      <c r="J45" s="1">
        <v>50.41</v>
      </c>
      <c r="K45" s="1" t="s">
        <v>57</v>
      </c>
      <c r="L45" s="1">
        <v>80.0</v>
      </c>
      <c r="M45" s="1">
        <v>88.0</v>
      </c>
    </row>
    <row r="46">
      <c r="A46" s="1" t="s">
        <v>41</v>
      </c>
      <c r="B46" s="1" t="s">
        <v>42</v>
      </c>
      <c r="C46" s="1">
        <v>45.27</v>
      </c>
      <c r="D46" s="1">
        <v>45.76</v>
      </c>
      <c r="E46" s="1">
        <v>0.49</v>
      </c>
      <c r="F46" s="1">
        <v>0.0</v>
      </c>
      <c r="G46" s="1">
        <v>0.49</v>
      </c>
      <c r="H46" s="1">
        <v>8.0</v>
      </c>
      <c r="I46" s="1">
        <v>16.23</v>
      </c>
      <c r="J46" s="1">
        <v>16.23</v>
      </c>
      <c r="K46" s="1" t="s">
        <v>43</v>
      </c>
      <c r="L46" s="1">
        <v>-8.0</v>
      </c>
      <c r="M46" s="1">
        <v>0.0</v>
      </c>
    </row>
    <row r="47">
      <c r="A47" s="1" t="s">
        <v>41</v>
      </c>
      <c r="B47" s="1" t="s">
        <v>42</v>
      </c>
      <c r="C47" s="1">
        <v>45.79</v>
      </c>
      <c r="D47" s="1">
        <v>46.23</v>
      </c>
      <c r="E47" s="1">
        <v>0.45</v>
      </c>
      <c r="F47" s="1">
        <v>0.0</v>
      </c>
      <c r="G47" s="1">
        <v>0.45</v>
      </c>
      <c r="H47" s="1">
        <v>8.0</v>
      </c>
      <c r="I47" s="1">
        <v>17.89</v>
      </c>
      <c r="J47" s="1">
        <v>17.89</v>
      </c>
      <c r="K47" s="1" t="s">
        <v>43</v>
      </c>
      <c r="L47" s="1">
        <v>-8.0</v>
      </c>
      <c r="M47" s="1">
        <v>0.0</v>
      </c>
    </row>
    <row r="48">
      <c r="A48" s="1" t="s">
        <v>41</v>
      </c>
      <c r="B48" s="1" t="s">
        <v>42</v>
      </c>
      <c r="C48" s="1">
        <v>46.28</v>
      </c>
      <c r="D48" s="1">
        <v>46.74</v>
      </c>
      <c r="E48" s="1">
        <v>0.46</v>
      </c>
      <c r="F48" s="1">
        <v>0.0</v>
      </c>
      <c r="G48" s="1">
        <v>0.46</v>
      </c>
      <c r="H48" s="1">
        <v>8.0</v>
      </c>
      <c r="I48" s="1">
        <v>17.56</v>
      </c>
      <c r="J48" s="1">
        <v>17.56</v>
      </c>
      <c r="K48" s="1" t="s">
        <v>43</v>
      </c>
      <c r="L48" s="1">
        <v>-8.0</v>
      </c>
      <c r="M48" s="1">
        <v>0.0</v>
      </c>
    </row>
    <row r="49">
      <c r="A49" s="1" t="s">
        <v>41</v>
      </c>
      <c r="B49" s="1" t="s">
        <v>42</v>
      </c>
      <c r="C49" s="1">
        <v>46.8</v>
      </c>
      <c r="D49" s="1">
        <v>47.23</v>
      </c>
      <c r="E49" s="1">
        <v>0.43</v>
      </c>
      <c r="F49" s="1">
        <v>0.0</v>
      </c>
      <c r="G49" s="1">
        <v>0.43</v>
      </c>
      <c r="H49" s="1">
        <v>8.0</v>
      </c>
      <c r="I49" s="1">
        <v>18.52</v>
      </c>
      <c r="J49" s="1">
        <v>18.52</v>
      </c>
      <c r="K49" s="1" t="s">
        <v>43</v>
      </c>
      <c r="L49" s="1">
        <v>-8.0</v>
      </c>
      <c r="M49" s="1">
        <v>0.0</v>
      </c>
    </row>
    <row r="50">
      <c r="A50" s="1" t="s">
        <v>41</v>
      </c>
      <c r="B50" s="1" t="s">
        <v>42</v>
      </c>
      <c r="C50" s="1">
        <v>47.37</v>
      </c>
      <c r="D50" s="1">
        <v>47.65</v>
      </c>
      <c r="E50" s="1">
        <v>0.29</v>
      </c>
      <c r="F50" s="1">
        <v>0.0</v>
      </c>
      <c r="G50" s="1">
        <v>0.29</v>
      </c>
      <c r="H50" s="1">
        <v>8.0</v>
      </c>
      <c r="I50" s="1">
        <v>27.98</v>
      </c>
      <c r="J50" s="1">
        <v>27.98</v>
      </c>
      <c r="K50" s="1" t="s">
        <v>43</v>
      </c>
      <c r="L50" s="1">
        <v>-8.0</v>
      </c>
      <c r="M50" s="1">
        <v>0.0</v>
      </c>
    </row>
    <row r="51">
      <c r="A51" s="1" t="s">
        <v>41</v>
      </c>
      <c r="B51" s="1" t="s">
        <v>42</v>
      </c>
      <c r="C51" s="1">
        <v>47.68</v>
      </c>
      <c r="D51" s="1">
        <v>48.52</v>
      </c>
      <c r="E51" s="1">
        <v>0.84</v>
      </c>
      <c r="F51" s="1">
        <v>0.0</v>
      </c>
      <c r="G51" s="1">
        <v>0.84</v>
      </c>
      <c r="H51" s="1">
        <v>8.0</v>
      </c>
      <c r="I51" s="1">
        <v>9.56</v>
      </c>
      <c r="J51" s="1">
        <v>9.56</v>
      </c>
      <c r="K51" s="1" t="s">
        <v>43</v>
      </c>
      <c r="L51" s="1">
        <v>-8.0</v>
      </c>
      <c r="M51" s="1">
        <v>0.0</v>
      </c>
    </row>
    <row r="52">
      <c r="A52" s="1" t="s">
        <v>41</v>
      </c>
      <c r="B52" s="1" t="s">
        <v>42</v>
      </c>
      <c r="C52" s="1">
        <v>49.17</v>
      </c>
      <c r="D52" s="1">
        <v>50.04</v>
      </c>
      <c r="E52" s="1">
        <v>0.88</v>
      </c>
      <c r="F52" s="1">
        <v>0.0</v>
      </c>
      <c r="G52" s="1">
        <v>0.88</v>
      </c>
      <c r="H52" s="1">
        <v>8.0</v>
      </c>
      <c r="I52" s="1">
        <v>9.12</v>
      </c>
      <c r="J52" s="1">
        <v>9.12</v>
      </c>
      <c r="K52" s="1" t="s">
        <v>43</v>
      </c>
      <c r="L52" s="1">
        <v>-8.0</v>
      </c>
      <c r="M52" s="1">
        <v>0.0</v>
      </c>
    </row>
    <row r="53">
      <c r="A53" s="1" t="s">
        <v>41</v>
      </c>
      <c r="B53" s="1" t="s">
        <v>42</v>
      </c>
      <c r="C53" s="1">
        <v>50.07</v>
      </c>
      <c r="D53" s="1">
        <v>50.36</v>
      </c>
      <c r="E53" s="1">
        <v>0.29</v>
      </c>
      <c r="F53" s="1">
        <v>0.0</v>
      </c>
      <c r="G53" s="1">
        <v>0.29</v>
      </c>
      <c r="H53" s="1">
        <v>8.0</v>
      </c>
      <c r="I53" s="1">
        <v>27.65</v>
      </c>
      <c r="J53" s="1">
        <v>27.65</v>
      </c>
      <c r="K53" s="1" t="s">
        <v>43</v>
      </c>
      <c r="L53" s="1">
        <v>-8.0</v>
      </c>
      <c r="M53" s="1">
        <v>0.0</v>
      </c>
    </row>
    <row r="54">
      <c r="A54" s="1" t="s">
        <v>41</v>
      </c>
      <c r="B54" s="1" t="s">
        <v>42</v>
      </c>
      <c r="C54" s="1">
        <v>50.38</v>
      </c>
      <c r="D54" s="1">
        <v>50.68</v>
      </c>
      <c r="E54" s="1">
        <v>0.3</v>
      </c>
      <c r="F54" s="1">
        <v>0.0</v>
      </c>
      <c r="G54" s="1">
        <v>0.3</v>
      </c>
      <c r="H54" s="1">
        <v>8.0</v>
      </c>
      <c r="I54" s="1">
        <v>26.65</v>
      </c>
      <c r="J54" s="1">
        <v>26.65</v>
      </c>
      <c r="K54" s="1" t="s">
        <v>43</v>
      </c>
      <c r="L54" s="1">
        <v>-8.0</v>
      </c>
      <c r="M54" s="1">
        <v>0.0</v>
      </c>
    </row>
    <row r="55">
      <c r="A55" s="1" t="s">
        <v>41</v>
      </c>
      <c r="B55" s="1" t="s">
        <v>42</v>
      </c>
      <c r="C55" s="1">
        <v>50.97</v>
      </c>
      <c r="D55" s="1">
        <v>51.49</v>
      </c>
      <c r="E55" s="1">
        <v>0.51</v>
      </c>
      <c r="F55" s="1">
        <v>0.0</v>
      </c>
      <c r="G55" s="1">
        <v>0.51</v>
      </c>
      <c r="H55" s="1">
        <v>8.0</v>
      </c>
      <c r="I55" s="1">
        <v>15.6</v>
      </c>
      <c r="J55" s="1">
        <v>15.6</v>
      </c>
      <c r="K55" s="1" t="s">
        <v>43</v>
      </c>
      <c r="L55" s="1">
        <v>-8.0</v>
      </c>
      <c r="M55" s="1">
        <v>0.0</v>
      </c>
    </row>
    <row r="56">
      <c r="A56" s="1" t="s">
        <v>41</v>
      </c>
      <c r="B56" s="1" t="s">
        <v>42</v>
      </c>
      <c r="C56" s="1">
        <v>51.54</v>
      </c>
      <c r="D56" s="1">
        <v>54.86</v>
      </c>
      <c r="E56" s="1">
        <v>3.32</v>
      </c>
      <c r="F56" s="1">
        <v>0.0</v>
      </c>
      <c r="G56" s="1">
        <v>3.32</v>
      </c>
      <c r="H56" s="1">
        <v>168.0</v>
      </c>
      <c r="I56" s="1">
        <v>50.6</v>
      </c>
      <c r="J56" s="1">
        <v>50.62</v>
      </c>
      <c r="K56" s="1" t="s">
        <v>57</v>
      </c>
      <c r="L56" s="1">
        <v>80.0</v>
      </c>
      <c r="M56" s="1">
        <v>88.0</v>
      </c>
    </row>
    <row r="57">
      <c r="A57" s="1" t="s">
        <v>41</v>
      </c>
      <c r="B57" s="1" t="s">
        <v>42</v>
      </c>
      <c r="C57" s="1">
        <v>55.01</v>
      </c>
      <c r="D57" s="1">
        <v>55.66</v>
      </c>
      <c r="E57" s="1">
        <v>0.64</v>
      </c>
      <c r="F57" s="1">
        <v>0.0</v>
      </c>
      <c r="G57" s="1">
        <v>0.64</v>
      </c>
      <c r="H57" s="1">
        <v>8.0</v>
      </c>
      <c r="I57" s="1">
        <v>12.44</v>
      </c>
      <c r="J57" s="1">
        <v>12.44</v>
      </c>
      <c r="K57" s="1" t="s">
        <v>43</v>
      </c>
      <c r="L57" s="1">
        <v>-8.0</v>
      </c>
      <c r="M57" s="1">
        <v>0.0</v>
      </c>
    </row>
    <row r="58">
      <c r="A58" s="1" t="s">
        <v>41</v>
      </c>
      <c r="B58" s="1" t="s">
        <v>42</v>
      </c>
      <c r="C58" s="1">
        <v>55.78</v>
      </c>
      <c r="D58" s="1">
        <v>56.07</v>
      </c>
      <c r="E58" s="1">
        <v>0.29</v>
      </c>
      <c r="F58" s="1">
        <v>0.0</v>
      </c>
      <c r="G58" s="1">
        <v>0.29</v>
      </c>
      <c r="H58" s="1">
        <v>8.0</v>
      </c>
      <c r="I58" s="1">
        <v>27.66</v>
      </c>
      <c r="J58" s="1">
        <v>27.66</v>
      </c>
      <c r="K58" s="1" t="s">
        <v>43</v>
      </c>
      <c r="L58" s="1">
        <v>-8.0</v>
      </c>
      <c r="M58" s="1">
        <v>0.0</v>
      </c>
    </row>
    <row r="59">
      <c r="A59" s="1" t="s">
        <v>41</v>
      </c>
      <c r="B59" s="1" t="s">
        <v>42</v>
      </c>
      <c r="C59" s="1">
        <v>56.43</v>
      </c>
      <c r="D59" s="1">
        <v>58.67</v>
      </c>
      <c r="E59" s="1">
        <v>2.25</v>
      </c>
      <c r="F59" s="1">
        <v>0.0</v>
      </c>
      <c r="G59" s="1">
        <v>2.25</v>
      </c>
      <c r="H59" s="1">
        <v>8.0</v>
      </c>
      <c r="I59" s="1">
        <v>3.56</v>
      </c>
      <c r="J59" s="1">
        <v>3.56</v>
      </c>
      <c r="K59" s="1" t="s">
        <v>43</v>
      </c>
      <c r="L59" s="1">
        <v>-8.0</v>
      </c>
      <c r="M59" s="1">
        <v>0.0</v>
      </c>
    </row>
    <row r="60">
      <c r="A60" s="1" t="s">
        <v>41</v>
      </c>
      <c r="B60" s="1" t="s">
        <v>42</v>
      </c>
      <c r="C60" s="1">
        <v>58.69</v>
      </c>
      <c r="D60" s="1">
        <v>59.01</v>
      </c>
      <c r="E60" s="1">
        <v>0.32</v>
      </c>
      <c r="F60" s="1">
        <v>0.0</v>
      </c>
      <c r="G60" s="1">
        <v>0.32</v>
      </c>
      <c r="H60" s="1">
        <v>8.0</v>
      </c>
      <c r="I60" s="1">
        <v>24.86</v>
      </c>
      <c r="J60" s="1">
        <v>24.86</v>
      </c>
      <c r="K60" s="1" t="s">
        <v>43</v>
      </c>
      <c r="L60" s="1">
        <v>-8.0</v>
      </c>
      <c r="M60" s="1">
        <v>0.0</v>
      </c>
    </row>
    <row r="61">
      <c r="A61" s="1" t="s">
        <v>41</v>
      </c>
      <c r="B61" s="1" t="s">
        <v>42</v>
      </c>
      <c r="C61" s="1">
        <v>59.01</v>
      </c>
      <c r="D61" s="1">
        <v>60.2</v>
      </c>
      <c r="E61" s="1">
        <v>1.19</v>
      </c>
      <c r="F61" s="1">
        <v>0.0</v>
      </c>
      <c r="G61" s="1">
        <v>1.19</v>
      </c>
      <c r="H61" s="1">
        <v>8.0</v>
      </c>
      <c r="I61" s="1">
        <v>6.73</v>
      </c>
      <c r="J61" s="1">
        <v>6.73</v>
      </c>
      <c r="K61" s="1" t="s">
        <v>43</v>
      </c>
      <c r="L61" s="1">
        <v>-8.0</v>
      </c>
      <c r="M61" s="1">
        <v>0.0</v>
      </c>
    </row>
    <row r="62">
      <c r="A62" s="1" t="s">
        <v>41</v>
      </c>
      <c r="B62" s="1" t="s">
        <v>42</v>
      </c>
      <c r="C62" s="1">
        <v>60.87</v>
      </c>
      <c r="D62" s="1">
        <v>61.98</v>
      </c>
      <c r="E62" s="1">
        <v>1.11</v>
      </c>
      <c r="F62" s="1">
        <v>0.0</v>
      </c>
      <c r="G62" s="1">
        <v>1.11</v>
      </c>
      <c r="H62" s="1">
        <v>8.0</v>
      </c>
      <c r="I62" s="1">
        <v>7.21</v>
      </c>
      <c r="J62" s="1">
        <v>7.21</v>
      </c>
      <c r="K62" s="1" t="s">
        <v>43</v>
      </c>
      <c r="L62" s="1">
        <v>-8.0</v>
      </c>
      <c r="M62" s="1">
        <v>0.0</v>
      </c>
    </row>
    <row r="63">
      <c r="A63" s="1" t="s">
        <v>41</v>
      </c>
      <c r="B63" s="1" t="s">
        <v>42</v>
      </c>
      <c r="C63" s="1">
        <v>62.16</v>
      </c>
      <c r="D63" s="1">
        <v>62.77</v>
      </c>
      <c r="E63" s="1">
        <v>0.61</v>
      </c>
      <c r="F63" s="1">
        <v>0.0</v>
      </c>
      <c r="G63" s="1">
        <v>0.61</v>
      </c>
      <c r="H63" s="1">
        <v>8.0</v>
      </c>
      <c r="I63" s="1">
        <v>13.03</v>
      </c>
      <c r="J63" s="1">
        <v>13.03</v>
      </c>
      <c r="K63" s="1" t="s">
        <v>43</v>
      </c>
      <c r="L63" s="1">
        <v>-8.0</v>
      </c>
      <c r="M63" s="1">
        <v>0.0</v>
      </c>
    </row>
    <row r="64">
      <c r="A64" s="1" t="s">
        <v>41</v>
      </c>
      <c r="B64" s="1" t="s">
        <v>42</v>
      </c>
      <c r="C64" s="1">
        <v>63.43</v>
      </c>
      <c r="D64" s="1">
        <v>64.49</v>
      </c>
      <c r="E64" s="1">
        <v>1.06</v>
      </c>
      <c r="F64" s="1">
        <v>0.0</v>
      </c>
      <c r="G64" s="1">
        <v>1.06</v>
      </c>
      <c r="H64" s="1">
        <v>8.0</v>
      </c>
      <c r="I64" s="1">
        <v>7.57</v>
      </c>
      <c r="J64" s="1">
        <v>7.57</v>
      </c>
      <c r="K64" s="1" t="s">
        <v>43</v>
      </c>
      <c r="L64" s="1">
        <v>-8.0</v>
      </c>
      <c r="M64" s="1">
        <v>0.0</v>
      </c>
    </row>
    <row r="65">
      <c r="A65" s="1" t="s">
        <v>41</v>
      </c>
      <c r="B65" s="1" t="s">
        <v>42</v>
      </c>
      <c r="C65" s="1">
        <v>64.57</v>
      </c>
      <c r="D65" s="1">
        <v>65.74</v>
      </c>
      <c r="E65" s="1">
        <v>1.17</v>
      </c>
      <c r="F65" s="1">
        <v>0.0</v>
      </c>
      <c r="G65" s="1">
        <v>1.17</v>
      </c>
      <c r="H65" s="1">
        <v>8.0</v>
      </c>
      <c r="I65" s="1">
        <v>6.86</v>
      </c>
      <c r="J65" s="1">
        <v>6.86</v>
      </c>
      <c r="K65" s="1" t="s">
        <v>43</v>
      </c>
      <c r="L65" s="1">
        <v>-8.0</v>
      </c>
      <c r="M65" s="1">
        <v>0.0</v>
      </c>
    </row>
    <row r="66">
      <c r="A66" s="1" t="s">
        <v>41</v>
      </c>
      <c r="B66" s="1" t="s">
        <v>42</v>
      </c>
      <c r="C66" s="1">
        <v>65.93</v>
      </c>
      <c r="D66" s="1">
        <v>66.58</v>
      </c>
      <c r="E66" s="1">
        <v>0.65</v>
      </c>
      <c r="F66" s="1">
        <v>0.0</v>
      </c>
      <c r="G66" s="1">
        <v>0.65</v>
      </c>
      <c r="H66" s="1">
        <v>8.0</v>
      </c>
      <c r="I66" s="1">
        <v>12.33</v>
      </c>
      <c r="J66" s="1">
        <v>12.33</v>
      </c>
      <c r="K66" s="1" t="s">
        <v>43</v>
      </c>
      <c r="L66" s="1">
        <v>-8.0</v>
      </c>
      <c r="M66" s="1">
        <v>0.0</v>
      </c>
    </row>
    <row r="67">
      <c r="A67" s="1" t="s">
        <v>41</v>
      </c>
      <c r="B67" s="1" t="s">
        <v>42</v>
      </c>
      <c r="C67" s="1">
        <v>66.88</v>
      </c>
      <c r="D67" s="1">
        <v>69.43</v>
      </c>
      <c r="E67" s="1">
        <v>2.55</v>
      </c>
      <c r="F67" s="1">
        <v>0.0</v>
      </c>
      <c r="G67" s="1">
        <v>2.55</v>
      </c>
      <c r="H67" s="1">
        <v>168.0</v>
      </c>
      <c r="I67" s="1">
        <v>65.87</v>
      </c>
      <c r="J67" s="1">
        <v>65.89</v>
      </c>
      <c r="K67" s="1" t="s">
        <v>57</v>
      </c>
      <c r="L67" s="1">
        <v>80.0</v>
      </c>
      <c r="M67" s="1">
        <v>88.0</v>
      </c>
    </row>
    <row r="68">
      <c r="A68" s="1" t="s">
        <v>41</v>
      </c>
      <c r="B68" s="1" t="s">
        <v>42</v>
      </c>
      <c r="C68" s="1">
        <v>69.65</v>
      </c>
      <c r="D68" s="1">
        <v>70.17</v>
      </c>
      <c r="E68" s="1">
        <v>0.51</v>
      </c>
      <c r="F68" s="1">
        <v>0.0</v>
      </c>
      <c r="G68" s="1">
        <v>0.51</v>
      </c>
      <c r="H68" s="1">
        <v>8.0</v>
      </c>
      <c r="I68" s="1">
        <v>15.56</v>
      </c>
      <c r="J68" s="1">
        <v>15.56</v>
      </c>
      <c r="K68" s="1" t="s">
        <v>43</v>
      </c>
      <c r="L68" s="1">
        <v>-8.0</v>
      </c>
      <c r="M68" s="1">
        <v>0.0</v>
      </c>
    </row>
    <row r="69">
      <c r="A69" s="1" t="s">
        <v>41</v>
      </c>
      <c r="B69" s="1" t="s">
        <v>42</v>
      </c>
      <c r="C69" s="1">
        <v>70.4</v>
      </c>
      <c r="D69" s="1">
        <v>70.9</v>
      </c>
      <c r="E69" s="1">
        <v>0.5</v>
      </c>
      <c r="F69" s="1">
        <v>0.0</v>
      </c>
      <c r="G69" s="1">
        <v>0.5</v>
      </c>
      <c r="H69" s="1">
        <v>8.0</v>
      </c>
      <c r="I69" s="1">
        <v>15.88</v>
      </c>
      <c r="J69" s="1">
        <v>15.88</v>
      </c>
      <c r="K69" s="1" t="s">
        <v>43</v>
      </c>
      <c r="L69" s="1">
        <v>-8.0</v>
      </c>
      <c r="M69" s="1">
        <v>0.0</v>
      </c>
    </row>
    <row r="70">
      <c r="A70" s="1" t="s">
        <v>41</v>
      </c>
      <c r="B70" s="1" t="s">
        <v>42</v>
      </c>
      <c r="C70" s="1">
        <v>71.0</v>
      </c>
      <c r="D70" s="1">
        <v>72.31</v>
      </c>
      <c r="E70" s="1">
        <v>1.31</v>
      </c>
      <c r="F70" s="1">
        <v>0.0</v>
      </c>
      <c r="G70" s="1">
        <v>1.31</v>
      </c>
      <c r="H70" s="1">
        <v>8.0</v>
      </c>
      <c r="I70" s="1">
        <v>6.1</v>
      </c>
      <c r="J70" s="1">
        <v>6.1</v>
      </c>
      <c r="K70" s="1" t="s">
        <v>43</v>
      </c>
      <c r="L70" s="1">
        <v>-8.0</v>
      </c>
      <c r="M70" s="1">
        <v>0.0</v>
      </c>
    </row>
    <row r="71">
      <c r="A71" s="1" t="s">
        <v>41</v>
      </c>
      <c r="B71" s="1" t="s">
        <v>42</v>
      </c>
      <c r="C71" s="1">
        <v>72.37</v>
      </c>
      <c r="D71" s="1">
        <v>72.63</v>
      </c>
      <c r="E71" s="1">
        <v>0.26</v>
      </c>
      <c r="F71" s="1">
        <v>0.0</v>
      </c>
      <c r="G71" s="1">
        <v>0.26</v>
      </c>
      <c r="H71" s="1">
        <v>8.0</v>
      </c>
      <c r="I71" s="1">
        <v>31.09</v>
      </c>
      <c r="J71" s="1">
        <v>31.09</v>
      </c>
      <c r="K71" s="1" t="s">
        <v>43</v>
      </c>
      <c r="L71" s="1">
        <v>-8.0</v>
      </c>
      <c r="M71" s="1">
        <v>0.0</v>
      </c>
    </row>
    <row r="72">
      <c r="A72" s="1" t="s">
        <v>41</v>
      </c>
      <c r="B72" s="1" t="s">
        <v>42</v>
      </c>
      <c r="C72" s="1">
        <v>72.83</v>
      </c>
      <c r="D72" s="1">
        <v>73.36</v>
      </c>
      <c r="E72" s="1">
        <v>0.53</v>
      </c>
      <c r="F72" s="1">
        <v>0.0</v>
      </c>
      <c r="G72" s="1">
        <v>0.53</v>
      </c>
      <c r="H72" s="1">
        <v>8.0</v>
      </c>
      <c r="I72" s="1">
        <v>15.06</v>
      </c>
      <c r="J72" s="1">
        <v>15.06</v>
      </c>
      <c r="K72" s="1" t="s">
        <v>43</v>
      </c>
      <c r="L72" s="1">
        <v>-8.0</v>
      </c>
      <c r="M72" s="1">
        <v>0.0</v>
      </c>
    </row>
    <row r="73">
      <c r="A73" s="1" t="s">
        <v>41</v>
      </c>
      <c r="B73" s="1" t="s">
        <v>42</v>
      </c>
      <c r="C73" s="1">
        <v>73.44</v>
      </c>
      <c r="D73" s="1">
        <v>73.7</v>
      </c>
      <c r="E73" s="1">
        <v>0.26</v>
      </c>
      <c r="F73" s="1">
        <v>0.0</v>
      </c>
      <c r="G73" s="1">
        <v>0.26</v>
      </c>
      <c r="H73" s="1">
        <v>8.0</v>
      </c>
      <c r="I73" s="1">
        <v>30.81</v>
      </c>
      <c r="J73" s="1">
        <v>30.81</v>
      </c>
      <c r="K73" s="1" t="s">
        <v>43</v>
      </c>
      <c r="L73" s="1">
        <v>-8.0</v>
      </c>
      <c r="M73" s="1">
        <v>0.0</v>
      </c>
    </row>
    <row r="74">
      <c r="A74" s="1" t="s">
        <v>41</v>
      </c>
      <c r="B74" s="1" t="s">
        <v>42</v>
      </c>
      <c r="C74" s="1">
        <v>73.75</v>
      </c>
      <c r="D74" s="1">
        <v>74.23</v>
      </c>
      <c r="E74" s="1">
        <v>0.47</v>
      </c>
      <c r="F74" s="1">
        <v>0.0</v>
      </c>
      <c r="G74" s="1">
        <v>0.47</v>
      </c>
      <c r="H74" s="1">
        <v>8.0</v>
      </c>
      <c r="I74" s="1">
        <v>16.99</v>
      </c>
      <c r="J74" s="1">
        <v>16.99</v>
      </c>
      <c r="K74" s="1" t="s">
        <v>43</v>
      </c>
      <c r="L74" s="1">
        <v>-8.0</v>
      </c>
      <c r="M74" s="1">
        <v>0.0</v>
      </c>
    </row>
    <row r="75">
      <c r="A75" s="1" t="s">
        <v>41</v>
      </c>
      <c r="B75" s="1" t="s">
        <v>42</v>
      </c>
      <c r="C75" s="1">
        <v>74.27</v>
      </c>
      <c r="D75" s="1">
        <v>74.82</v>
      </c>
      <c r="E75" s="1">
        <v>0.54</v>
      </c>
      <c r="F75" s="1">
        <v>0.0</v>
      </c>
      <c r="G75" s="1">
        <v>0.54</v>
      </c>
      <c r="H75" s="1">
        <v>8.0</v>
      </c>
      <c r="I75" s="1">
        <v>14.77</v>
      </c>
      <c r="J75" s="1">
        <v>14.77</v>
      </c>
      <c r="K75" s="1" t="s">
        <v>43</v>
      </c>
      <c r="L75" s="1">
        <v>-8.0</v>
      </c>
      <c r="M75" s="1">
        <v>0.0</v>
      </c>
    </row>
    <row r="76">
      <c r="A76" s="1" t="s">
        <v>41</v>
      </c>
      <c r="B76" s="1" t="s">
        <v>42</v>
      </c>
      <c r="C76" s="1">
        <v>74.84</v>
      </c>
      <c r="D76" s="1">
        <v>75.47</v>
      </c>
      <c r="E76" s="1">
        <v>0.63</v>
      </c>
      <c r="F76" s="1">
        <v>0.0</v>
      </c>
      <c r="G76" s="1">
        <v>0.63</v>
      </c>
      <c r="H76" s="1">
        <v>8.0</v>
      </c>
      <c r="I76" s="1">
        <v>12.77</v>
      </c>
      <c r="J76" s="1">
        <v>12.77</v>
      </c>
      <c r="K76" s="1" t="s">
        <v>43</v>
      </c>
      <c r="L76" s="1">
        <v>-8.0</v>
      </c>
      <c r="M76" s="1">
        <v>0.0</v>
      </c>
    </row>
    <row r="77">
      <c r="A77" s="1" t="s">
        <v>41</v>
      </c>
      <c r="B77" s="1" t="s">
        <v>42</v>
      </c>
      <c r="C77" s="1">
        <v>75.65</v>
      </c>
      <c r="D77" s="1">
        <v>76.23</v>
      </c>
      <c r="E77" s="1">
        <v>0.58</v>
      </c>
      <c r="F77" s="1">
        <v>0.0</v>
      </c>
      <c r="G77" s="1">
        <v>0.58</v>
      </c>
      <c r="H77" s="1">
        <v>8.0</v>
      </c>
      <c r="I77" s="1">
        <v>13.71</v>
      </c>
      <c r="J77" s="1">
        <v>13.71</v>
      </c>
      <c r="K77" s="1" t="s">
        <v>43</v>
      </c>
      <c r="L77" s="1">
        <v>-8.0</v>
      </c>
      <c r="M77" s="1">
        <v>0.0</v>
      </c>
    </row>
    <row r="78">
      <c r="A78" s="1" t="s">
        <v>41</v>
      </c>
      <c r="B78" s="1" t="s">
        <v>42</v>
      </c>
      <c r="C78" s="1">
        <v>76.32</v>
      </c>
      <c r="D78" s="1">
        <v>78.6</v>
      </c>
      <c r="E78" s="1">
        <v>2.27</v>
      </c>
      <c r="F78" s="1">
        <v>0.0</v>
      </c>
      <c r="G78" s="1">
        <v>2.27</v>
      </c>
      <c r="H78" s="1">
        <v>168.0</v>
      </c>
      <c r="I78" s="1">
        <v>73.89</v>
      </c>
      <c r="J78" s="1">
        <v>73.91</v>
      </c>
      <c r="K78" s="1" t="s">
        <v>57</v>
      </c>
      <c r="L78" s="1">
        <v>80.0</v>
      </c>
      <c r="M78" s="1">
        <v>88.0</v>
      </c>
    </row>
    <row r="79">
      <c r="A79" s="1" t="s">
        <v>41</v>
      </c>
      <c r="B79" s="1" t="s">
        <v>42</v>
      </c>
      <c r="C79" s="1">
        <v>78.74</v>
      </c>
      <c r="D79" s="1">
        <v>79.04</v>
      </c>
      <c r="E79" s="1">
        <v>0.3</v>
      </c>
      <c r="F79" s="1">
        <v>0.0</v>
      </c>
      <c r="G79" s="1">
        <v>0.3</v>
      </c>
      <c r="H79" s="1">
        <v>8.0</v>
      </c>
      <c r="I79" s="1">
        <v>26.34</v>
      </c>
      <c r="J79" s="1">
        <v>26.34</v>
      </c>
      <c r="K79" s="1" t="s">
        <v>43</v>
      </c>
      <c r="L79" s="1">
        <v>-8.0</v>
      </c>
      <c r="M79" s="1">
        <v>0.0</v>
      </c>
    </row>
    <row r="80">
      <c r="A80" s="1" t="s">
        <v>41</v>
      </c>
      <c r="B80" s="1" t="s">
        <v>42</v>
      </c>
      <c r="C80" s="1">
        <v>79.33</v>
      </c>
      <c r="D80" s="1">
        <v>79.98</v>
      </c>
      <c r="E80" s="1">
        <v>0.65</v>
      </c>
      <c r="F80" s="1">
        <v>0.0</v>
      </c>
      <c r="G80" s="1">
        <v>0.65</v>
      </c>
      <c r="H80" s="1">
        <v>8.0</v>
      </c>
      <c r="I80" s="1">
        <v>12.23</v>
      </c>
      <c r="J80" s="1">
        <v>12.23</v>
      </c>
      <c r="K80" s="1" t="s">
        <v>43</v>
      </c>
      <c r="L80" s="1">
        <v>-8.0</v>
      </c>
      <c r="M80" s="1">
        <v>0.0</v>
      </c>
    </row>
    <row r="81">
      <c r="A81" s="1" t="s">
        <v>41</v>
      </c>
      <c r="B81" s="1" t="s">
        <v>42</v>
      </c>
      <c r="C81" s="1">
        <v>80.13</v>
      </c>
      <c r="D81" s="1">
        <v>80.97</v>
      </c>
      <c r="E81" s="1">
        <v>0.84</v>
      </c>
      <c r="F81" s="1">
        <v>0.0</v>
      </c>
      <c r="G81" s="1">
        <v>0.84</v>
      </c>
      <c r="H81" s="1">
        <v>8.0</v>
      </c>
      <c r="I81" s="1">
        <v>9.58</v>
      </c>
      <c r="J81" s="1">
        <v>9.58</v>
      </c>
      <c r="K81" s="1" t="s">
        <v>43</v>
      </c>
      <c r="L81" s="1">
        <v>-8.0</v>
      </c>
      <c r="M81" s="1">
        <v>0.0</v>
      </c>
    </row>
    <row r="82">
      <c r="A82" s="1" t="s">
        <v>41</v>
      </c>
      <c r="B82" s="1" t="s">
        <v>42</v>
      </c>
      <c r="C82" s="1">
        <v>81.06</v>
      </c>
      <c r="D82" s="1">
        <v>81.82</v>
      </c>
      <c r="E82" s="1">
        <v>0.76</v>
      </c>
      <c r="F82" s="1">
        <v>0.0</v>
      </c>
      <c r="G82" s="1">
        <v>0.76</v>
      </c>
      <c r="H82" s="1">
        <v>8.0</v>
      </c>
      <c r="I82" s="1">
        <v>10.57</v>
      </c>
      <c r="J82" s="1">
        <v>10.57</v>
      </c>
      <c r="K82" s="1" t="s">
        <v>43</v>
      </c>
      <c r="L82" s="1">
        <v>-8.0</v>
      </c>
      <c r="M82" s="1">
        <v>0.0</v>
      </c>
    </row>
    <row r="83">
      <c r="A83" s="1" t="s">
        <v>41</v>
      </c>
      <c r="B83" s="1" t="s">
        <v>42</v>
      </c>
      <c r="C83" s="1">
        <v>81.84</v>
      </c>
      <c r="D83" s="1">
        <v>82.19</v>
      </c>
      <c r="E83" s="1">
        <v>0.35</v>
      </c>
      <c r="F83" s="1">
        <v>0.0</v>
      </c>
      <c r="G83" s="1">
        <v>0.35</v>
      </c>
      <c r="H83" s="1">
        <v>8.0</v>
      </c>
      <c r="I83" s="1">
        <v>22.73</v>
      </c>
      <c r="J83" s="1">
        <v>22.73</v>
      </c>
      <c r="K83" s="1" t="s">
        <v>43</v>
      </c>
      <c r="L83" s="1">
        <v>-8.0</v>
      </c>
      <c r="M83" s="1">
        <v>0.0</v>
      </c>
    </row>
    <row r="84">
      <c r="A84" s="1" t="s">
        <v>41</v>
      </c>
      <c r="B84" s="1" t="s">
        <v>42</v>
      </c>
      <c r="C84" s="1">
        <v>82.28</v>
      </c>
      <c r="D84" s="1">
        <v>82.7</v>
      </c>
      <c r="E84" s="1">
        <v>0.42</v>
      </c>
      <c r="F84" s="1">
        <v>0.0</v>
      </c>
      <c r="G84" s="1">
        <v>0.42</v>
      </c>
      <c r="H84" s="1">
        <v>8.0</v>
      </c>
      <c r="I84" s="1">
        <v>19.27</v>
      </c>
      <c r="J84" s="1">
        <v>19.27</v>
      </c>
      <c r="K84" s="1" t="s">
        <v>43</v>
      </c>
      <c r="L84" s="1">
        <v>-8.0</v>
      </c>
      <c r="M84" s="1">
        <v>0.0</v>
      </c>
    </row>
    <row r="85">
      <c r="A85" s="1" t="s">
        <v>41</v>
      </c>
      <c r="B85" s="1" t="s">
        <v>42</v>
      </c>
      <c r="C85" s="1">
        <v>83.21</v>
      </c>
      <c r="D85" s="1">
        <v>83.93</v>
      </c>
      <c r="E85" s="1">
        <v>0.71</v>
      </c>
      <c r="F85" s="1">
        <v>0.0</v>
      </c>
      <c r="G85" s="1">
        <v>0.71</v>
      </c>
      <c r="H85" s="1">
        <v>8.0</v>
      </c>
      <c r="I85" s="1">
        <v>11.23</v>
      </c>
      <c r="J85" s="1">
        <v>11.23</v>
      </c>
      <c r="K85" s="1" t="s">
        <v>43</v>
      </c>
      <c r="L85" s="1">
        <v>-8.0</v>
      </c>
      <c r="M85" s="1">
        <v>0.0</v>
      </c>
    </row>
    <row r="86">
      <c r="A86" s="1" t="s">
        <v>41</v>
      </c>
      <c r="B86" s="1" t="s">
        <v>42</v>
      </c>
      <c r="C86" s="1">
        <v>84.03</v>
      </c>
      <c r="D86" s="1">
        <v>84.5</v>
      </c>
      <c r="E86" s="1">
        <v>0.47</v>
      </c>
      <c r="F86" s="1">
        <v>0.0</v>
      </c>
      <c r="G86" s="1">
        <v>0.47</v>
      </c>
      <c r="H86" s="1">
        <v>8.0</v>
      </c>
      <c r="I86" s="1">
        <v>17.19</v>
      </c>
      <c r="J86" s="1">
        <v>17.19</v>
      </c>
      <c r="K86" s="1" t="s">
        <v>43</v>
      </c>
      <c r="L86" s="1">
        <v>-8.0</v>
      </c>
      <c r="M86" s="1">
        <v>0.0</v>
      </c>
    </row>
    <row r="87">
      <c r="A87" s="1" t="s">
        <v>41</v>
      </c>
      <c r="B87" s="1" t="s">
        <v>42</v>
      </c>
      <c r="C87" s="1">
        <v>84.76</v>
      </c>
      <c r="D87" s="1">
        <v>85.82</v>
      </c>
      <c r="E87" s="1">
        <v>1.06</v>
      </c>
      <c r="F87" s="1">
        <v>0.0</v>
      </c>
      <c r="G87" s="1">
        <v>1.06</v>
      </c>
      <c r="H87" s="1">
        <v>8.0</v>
      </c>
      <c r="I87" s="1">
        <v>7.57</v>
      </c>
      <c r="J87" s="1">
        <v>7.57</v>
      </c>
      <c r="K87" s="1" t="s">
        <v>43</v>
      </c>
      <c r="L87" s="1">
        <v>-8.0</v>
      </c>
      <c r="M87" s="1">
        <v>0.0</v>
      </c>
    </row>
    <row r="88">
      <c r="A88" s="1" t="s">
        <v>41</v>
      </c>
      <c r="B88" s="1" t="s">
        <v>42</v>
      </c>
      <c r="C88" s="1">
        <v>85.95</v>
      </c>
      <c r="D88" s="1">
        <v>87.48</v>
      </c>
      <c r="E88" s="1">
        <v>1.54</v>
      </c>
      <c r="F88" s="1">
        <v>0.0</v>
      </c>
      <c r="G88" s="1">
        <v>1.54</v>
      </c>
      <c r="H88" s="1">
        <v>8.0</v>
      </c>
      <c r="I88" s="1">
        <v>5.21</v>
      </c>
      <c r="J88" s="1">
        <v>5.21</v>
      </c>
      <c r="K88" s="1" t="s">
        <v>43</v>
      </c>
      <c r="L88" s="1">
        <v>-8.0</v>
      </c>
      <c r="M88" s="1">
        <v>0.0</v>
      </c>
    </row>
    <row r="89">
      <c r="A89" s="1" t="s">
        <v>41</v>
      </c>
      <c r="B89" s="1" t="s">
        <v>42</v>
      </c>
      <c r="C89" s="1">
        <v>87.65</v>
      </c>
      <c r="D89" s="1">
        <v>90.7</v>
      </c>
      <c r="E89" s="1">
        <v>3.05</v>
      </c>
      <c r="F89" s="1">
        <v>0.0</v>
      </c>
      <c r="G89" s="1">
        <v>3.05</v>
      </c>
      <c r="H89" s="1">
        <v>168.0</v>
      </c>
      <c r="I89" s="1">
        <v>55.09</v>
      </c>
      <c r="J89" s="1">
        <v>55.11</v>
      </c>
      <c r="K89" s="1" t="s">
        <v>57</v>
      </c>
      <c r="L89" s="1">
        <v>80.0</v>
      </c>
      <c r="M89" s="1">
        <v>88.0</v>
      </c>
    </row>
    <row r="90">
      <c r="A90" s="1" t="s">
        <v>41</v>
      </c>
      <c r="B90" s="1" t="s">
        <v>42</v>
      </c>
      <c r="C90" s="1">
        <v>90.88</v>
      </c>
      <c r="D90" s="1">
        <v>91.65</v>
      </c>
      <c r="E90" s="1">
        <v>0.77</v>
      </c>
      <c r="F90" s="1">
        <v>0.0</v>
      </c>
      <c r="G90" s="1">
        <v>0.77</v>
      </c>
      <c r="H90" s="1">
        <v>8.0</v>
      </c>
      <c r="I90" s="1">
        <v>10.36</v>
      </c>
      <c r="J90" s="1">
        <v>10.36</v>
      </c>
      <c r="K90" s="1" t="s">
        <v>43</v>
      </c>
      <c r="L90" s="1">
        <v>-8.0</v>
      </c>
      <c r="M90" s="1">
        <v>0.0</v>
      </c>
    </row>
    <row r="91">
      <c r="A91" s="1" t="s">
        <v>41</v>
      </c>
      <c r="B91" s="1" t="s">
        <v>42</v>
      </c>
      <c r="C91" s="1">
        <v>91.91</v>
      </c>
      <c r="D91" s="1">
        <v>92.35</v>
      </c>
      <c r="E91" s="1">
        <v>0.45</v>
      </c>
      <c r="F91" s="1">
        <v>0.0</v>
      </c>
      <c r="G91" s="1">
        <v>0.45</v>
      </c>
      <c r="H91" s="1">
        <v>8.0</v>
      </c>
      <c r="I91" s="1">
        <v>17.84</v>
      </c>
      <c r="J91" s="1">
        <v>17.84</v>
      </c>
      <c r="K91" s="1" t="s">
        <v>43</v>
      </c>
      <c r="L91" s="1">
        <v>-8.0</v>
      </c>
      <c r="M91" s="1">
        <v>0.0</v>
      </c>
    </row>
    <row r="92">
      <c r="A92" s="1" t="s">
        <v>41</v>
      </c>
      <c r="B92" s="1" t="s">
        <v>42</v>
      </c>
      <c r="C92" s="1">
        <v>92.64</v>
      </c>
      <c r="D92" s="1">
        <v>92.9</v>
      </c>
      <c r="E92" s="1">
        <v>0.26</v>
      </c>
      <c r="F92" s="1">
        <v>0.0</v>
      </c>
      <c r="G92" s="1">
        <v>0.26</v>
      </c>
      <c r="H92" s="1">
        <v>8.0</v>
      </c>
      <c r="I92" s="1">
        <v>31.08</v>
      </c>
      <c r="J92" s="1">
        <v>31.08</v>
      </c>
      <c r="K92" s="1" t="s">
        <v>43</v>
      </c>
      <c r="L92" s="1">
        <v>-8.0</v>
      </c>
      <c r="M92" s="1">
        <v>0.0</v>
      </c>
    </row>
    <row r="93">
      <c r="A93" s="1" t="s">
        <v>41</v>
      </c>
      <c r="B93" s="1" t="s">
        <v>42</v>
      </c>
      <c r="C93" s="1">
        <v>93.35</v>
      </c>
      <c r="D93" s="1">
        <v>93.68</v>
      </c>
      <c r="E93" s="1">
        <v>0.33</v>
      </c>
      <c r="F93" s="1">
        <v>0.0</v>
      </c>
      <c r="G93" s="1">
        <v>0.33</v>
      </c>
      <c r="H93" s="1">
        <v>8.0</v>
      </c>
      <c r="I93" s="1">
        <v>24.23</v>
      </c>
      <c r="J93" s="1">
        <v>24.23</v>
      </c>
      <c r="K93" s="1" t="s">
        <v>43</v>
      </c>
      <c r="L93" s="1">
        <v>-8.0</v>
      </c>
      <c r="M93" s="1">
        <v>0.0</v>
      </c>
    </row>
    <row r="94">
      <c r="A94" s="1" t="s">
        <v>41</v>
      </c>
      <c r="B94" s="1" t="s">
        <v>42</v>
      </c>
      <c r="C94" s="1">
        <v>93.76</v>
      </c>
      <c r="D94" s="1">
        <v>94.92</v>
      </c>
      <c r="E94" s="1">
        <v>1.15</v>
      </c>
      <c r="F94" s="1">
        <v>0.0</v>
      </c>
      <c r="G94" s="1">
        <v>1.15</v>
      </c>
      <c r="H94" s="1">
        <v>8.0</v>
      </c>
      <c r="I94" s="1">
        <v>6.94</v>
      </c>
      <c r="J94" s="1">
        <v>6.94</v>
      </c>
      <c r="K94" s="1" t="s">
        <v>43</v>
      </c>
      <c r="L94" s="1">
        <v>-8.0</v>
      </c>
      <c r="M94" s="1">
        <v>0.0</v>
      </c>
    </row>
    <row r="95">
      <c r="A95" s="1" t="s">
        <v>41</v>
      </c>
      <c r="B95" s="1" t="s">
        <v>42</v>
      </c>
      <c r="C95" s="1">
        <v>95.23</v>
      </c>
      <c r="D95" s="1">
        <v>96.2</v>
      </c>
      <c r="E95" s="1">
        <v>0.97</v>
      </c>
      <c r="F95" s="1">
        <v>0.0</v>
      </c>
      <c r="G95" s="1">
        <v>0.97</v>
      </c>
      <c r="H95" s="1">
        <v>8.0</v>
      </c>
      <c r="I95" s="1">
        <v>8.21</v>
      </c>
      <c r="J95" s="1">
        <v>8.21</v>
      </c>
      <c r="K95" s="1" t="s">
        <v>43</v>
      </c>
      <c r="L95" s="1">
        <v>-8.0</v>
      </c>
      <c r="M95" s="1">
        <v>0.0</v>
      </c>
    </row>
    <row r="96">
      <c r="A96" s="1" t="s">
        <v>41</v>
      </c>
      <c r="B96" s="1" t="s">
        <v>42</v>
      </c>
      <c r="C96" s="1">
        <v>96.24</v>
      </c>
      <c r="D96" s="1">
        <v>96.78</v>
      </c>
      <c r="E96" s="1">
        <v>0.54</v>
      </c>
      <c r="F96" s="1">
        <v>0.0</v>
      </c>
      <c r="G96" s="1">
        <v>0.54</v>
      </c>
      <c r="H96" s="1">
        <v>8.0</v>
      </c>
      <c r="I96" s="1">
        <v>14.73</v>
      </c>
      <c r="J96" s="1">
        <v>14.73</v>
      </c>
      <c r="K96" s="1" t="s">
        <v>43</v>
      </c>
      <c r="L96" s="1">
        <v>-8.0</v>
      </c>
      <c r="M96" s="1">
        <v>0.0</v>
      </c>
    </row>
    <row r="97">
      <c r="A97" s="1" t="s">
        <v>41</v>
      </c>
      <c r="B97" s="1" t="s">
        <v>42</v>
      </c>
      <c r="C97" s="1">
        <v>96.85</v>
      </c>
      <c r="D97" s="1">
        <v>97.71</v>
      </c>
      <c r="E97" s="1">
        <v>0.86</v>
      </c>
      <c r="F97" s="1">
        <v>0.0</v>
      </c>
      <c r="G97" s="1">
        <v>0.86</v>
      </c>
      <c r="H97" s="1">
        <v>8.0</v>
      </c>
      <c r="I97" s="1">
        <v>9.26</v>
      </c>
      <c r="J97" s="1">
        <v>9.26</v>
      </c>
      <c r="K97" s="1" t="s">
        <v>43</v>
      </c>
      <c r="L97" s="1">
        <v>-8.0</v>
      </c>
      <c r="M97" s="1">
        <v>0.0</v>
      </c>
    </row>
    <row r="98">
      <c r="A98" s="1" t="s">
        <v>41</v>
      </c>
      <c r="B98" s="1" t="s">
        <v>42</v>
      </c>
      <c r="C98" s="1">
        <v>97.84</v>
      </c>
      <c r="D98" s="1">
        <v>98.98</v>
      </c>
      <c r="E98" s="1">
        <v>1.14</v>
      </c>
      <c r="F98" s="1">
        <v>0.0</v>
      </c>
      <c r="G98" s="1">
        <v>1.14</v>
      </c>
      <c r="H98" s="1">
        <v>8.0</v>
      </c>
      <c r="I98" s="1">
        <v>7.01</v>
      </c>
      <c r="J98" s="1">
        <v>7.01</v>
      </c>
      <c r="K98" s="1" t="s">
        <v>43</v>
      </c>
      <c r="L98" s="1">
        <v>-8.0</v>
      </c>
      <c r="M98" s="1">
        <v>0.0</v>
      </c>
    </row>
    <row r="99">
      <c r="A99" s="1" t="s">
        <v>41</v>
      </c>
      <c r="B99" s="1" t="s">
        <v>42</v>
      </c>
      <c r="C99" s="1">
        <v>99.05</v>
      </c>
      <c r="D99" s="1">
        <v>99.29</v>
      </c>
      <c r="E99" s="1">
        <v>0.24</v>
      </c>
      <c r="F99" s="1">
        <v>0.0</v>
      </c>
      <c r="G99" s="1">
        <v>0.24</v>
      </c>
      <c r="H99" s="1">
        <v>8.0</v>
      </c>
      <c r="I99" s="1">
        <v>33.06</v>
      </c>
      <c r="J99" s="1">
        <v>33.06</v>
      </c>
      <c r="K99" s="1" t="s">
        <v>43</v>
      </c>
      <c r="L99" s="1">
        <v>-8.0</v>
      </c>
      <c r="M99" s="1">
        <v>0.0</v>
      </c>
    </row>
    <row r="100">
      <c r="A100" s="1" t="s">
        <v>41</v>
      </c>
      <c r="B100" s="1" t="s">
        <v>42</v>
      </c>
      <c r="C100" s="1">
        <v>99.36</v>
      </c>
      <c r="D100" s="1">
        <v>103.23</v>
      </c>
      <c r="E100" s="1">
        <v>3.87</v>
      </c>
      <c r="F100" s="1">
        <v>0.0</v>
      </c>
      <c r="G100" s="1">
        <v>3.87</v>
      </c>
      <c r="H100" s="1">
        <v>168.0</v>
      </c>
      <c r="I100" s="1">
        <v>43.41</v>
      </c>
      <c r="J100" s="1">
        <v>43.42</v>
      </c>
      <c r="K100" s="1" t="s">
        <v>57</v>
      </c>
      <c r="L100" s="1">
        <v>80.0</v>
      </c>
      <c r="M100" s="1">
        <v>88.0</v>
      </c>
    </row>
    <row r="101">
      <c r="A101" s="1" t="s">
        <v>41</v>
      </c>
      <c r="B101" s="1" t="s">
        <v>42</v>
      </c>
      <c r="C101" s="1">
        <v>103.49</v>
      </c>
      <c r="D101" s="1">
        <v>103.77</v>
      </c>
      <c r="E101" s="1">
        <v>0.28</v>
      </c>
      <c r="F101" s="1">
        <v>0.0</v>
      </c>
      <c r="G101" s="1">
        <v>0.28</v>
      </c>
      <c r="H101" s="1">
        <v>8.0</v>
      </c>
      <c r="I101" s="1">
        <v>28.85</v>
      </c>
      <c r="J101" s="1">
        <v>28.85</v>
      </c>
      <c r="K101" s="1" t="s">
        <v>43</v>
      </c>
      <c r="L101" s="1">
        <v>-8.0</v>
      </c>
      <c r="M101" s="1">
        <v>0.0</v>
      </c>
    </row>
    <row r="102">
      <c r="A102" s="1" t="s">
        <v>41</v>
      </c>
      <c r="B102" s="1" t="s">
        <v>42</v>
      </c>
      <c r="C102" s="1">
        <v>103.81</v>
      </c>
      <c r="D102" s="1">
        <v>104.38</v>
      </c>
      <c r="E102" s="1">
        <v>0.56</v>
      </c>
      <c r="F102" s="1">
        <v>0.0</v>
      </c>
      <c r="G102" s="1">
        <v>0.56</v>
      </c>
      <c r="H102" s="1">
        <v>8.0</v>
      </c>
      <c r="I102" s="1">
        <v>14.17</v>
      </c>
      <c r="J102" s="1">
        <v>14.17</v>
      </c>
      <c r="K102" s="1" t="s">
        <v>43</v>
      </c>
      <c r="L102" s="1">
        <v>-8.0</v>
      </c>
      <c r="M102" s="1">
        <v>0.0</v>
      </c>
    </row>
    <row r="103">
      <c r="A103" s="1" t="s">
        <v>41</v>
      </c>
      <c r="B103" s="1" t="s">
        <v>42</v>
      </c>
      <c r="C103" s="1">
        <v>104.39</v>
      </c>
      <c r="D103" s="1">
        <v>105.2</v>
      </c>
      <c r="E103" s="1">
        <v>0.8</v>
      </c>
      <c r="F103" s="1">
        <v>0.0</v>
      </c>
      <c r="G103" s="1">
        <v>0.8</v>
      </c>
      <c r="H103" s="1">
        <v>8.0</v>
      </c>
      <c r="I103" s="1">
        <v>9.95</v>
      </c>
      <c r="J103" s="1">
        <v>9.95</v>
      </c>
      <c r="K103" s="1" t="s">
        <v>43</v>
      </c>
      <c r="L103" s="1">
        <v>-8.0</v>
      </c>
      <c r="M103" s="1">
        <v>0.0</v>
      </c>
    </row>
    <row r="104">
      <c r="A104" s="1" t="s">
        <v>41</v>
      </c>
      <c r="B104" s="1" t="s">
        <v>42</v>
      </c>
      <c r="C104" s="1">
        <v>105.25</v>
      </c>
      <c r="D104" s="1">
        <v>106.44</v>
      </c>
      <c r="E104" s="1">
        <v>1.19</v>
      </c>
      <c r="F104" s="1">
        <v>0.0</v>
      </c>
      <c r="G104" s="1">
        <v>1.19</v>
      </c>
      <c r="H104" s="1">
        <v>8.0</v>
      </c>
      <c r="I104" s="1">
        <v>6.72</v>
      </c>
      <c r="J104" s="1">
        <v>6.72</v>
      </c>
      <c r="K104" s="1" t="s">
        <v>43</v>
      </c>
      <c r="L104" s="1">
        <v>-8.0</v>
      </c>
      <c r="M104" s="1">
        <v>0.0</v>
      </c>
    </row>
    <row r="105">
      <c r="A105" s="1" t="s">
        <v>41</v>
      </c>
      <c r="B105" s="1" t="s">
        <v>42</v>
      </c>
      <c r="C105" s="1">
        <v>106.46</v>
      </c>
      <c r="D105" s="1">
        <v>107.3</v>
      </c>
      <c r="E105" s="1">
        <v>0.84</v>
      </c>
      <c r="F105" s="1">
        <v>0.0</v>
      </c>
      <c r="G105" s="1">
        <v>0.84</v>
      </c>
      <c r="H105" s="1">
        <v>8.0</v>
      </c>
      <c r="I105" s="1">
        <v>9.54</v>
      </c>
      <c r="J105" s="1">
        <v>9.54</v>
      </c>
      <c r="K105" s="1" t="s">
        <v>43</v>
      </c>
      <c r="L105" s="1">
        <v>-8.0</v>
      </c>
      <c r="M105" s="1">
        <v>0.0</v>
      </c>
    </row>
    <row r="106">
      <c r="A106" s="1" t="s">
        <v>41</v>
      </c>
      <c r="B106" s="1" t="s">
        <v>42</v>
      </c>
      <c r="C106" s="1">
        <v>107.32</v>
      </c>
      <c r="D106" s="1">
        <v>107.84</v>
      </c>
      <c r="E106" s="1">
        <v>0.52</v>
      </c>
      <c r="F106" s="1">
        <v>0.0</v>
      </c>
      <c r="G106" s="1">
        <v>0.52</v>
      </c>
      <c r="H106" s="1">
        <v>8.0</v>
      </c>
      <c r="I106" s="1">
        <v>15.43</v>
      </c>
      <c r="J106" s="1">
        <v>15.43</v>
      </c>
      <c r="K106" s="1" t="s">
        <v>43</v>
      </c>
      <c r="L106" s="1">
        <v>-8.0</v>
      </c>
      <c r="M106" s="1">
        <v>0.0</v>
      </c>
    </row>
    <row r="107">
      <c r="A107" s="1" t="s">
        <v>41</v>
      </c>
      <c r="B107" s="1" t="s">
        <v>42</v>
      </c>
      <c r="C107" s="1">
        <v>107.87</v>
      </c>
      <c r="D107" s="1">
        <v>108.28</v>
      </c>
      <c r="E107" s="1">
        <v>0.41</v>
      </c>
      <c r="F107" s="1">
        <v>0.0</v>
      </c>
      <c r="G107" s="1">
        <v>0.41</v>
      </c>
      <c r="H107" s="1">
        <v>8.0</v>
      </c>
      <c r="I107" s="1">
        <v>19.41</v>
      </c>
      <c r="J107" s="1">
        <v>19.41</v>
      </c>
      <c r="K107" s="1" t="s">
        <v>43</v>
      </c>
      <c r="L107" s="1">
        <v>-8.0</v>
      </c>
      <c r="M107" s="1">
        <v>0.0</v>
      </c>
    </row>
    <row r="108">
      <c r="A108" s="1" t="s">
        <v>41</v>
      </c>
      <c r="B108" s="1" t="s">
        <v>42</v>
      </c>
      <c r="C108" s="1">
        <v>108.3</v>
      </c>
      <c r="D108" s="1">
        <v>109.14</v>
      </c>
      <c r="E108" s="1">
        <v>0.84</v>
      </c>
      <c r="F108" s="1">
        <v>0.0</v>
      </c>
      <c r="G108" s="1">
        <v>0.84</v>
      </c>
      <c r="H108" s="1">
        <v>8.0</v>
      </c>
      <c r="I108" s="1">
        <v>9.5</v>
      </c>
      <c r="J108" s="1">
        <v>9.5</v>
      </c>
      <c r="K108" s="1" t="s">
        <v>43</v>
      </c>
      <c r="L108" s="1">
        <v>-8.0</v>
      </c>
      <c r="M108" s="1">
        <v>0.0</v>
      </c>
    </row>
    <row r="109">
      <c r="A109" s="1" t="s">
        <v>41</v>
      </c>
      <c r="B109" s="1" t="s">
        <v>42</v>
      </c>
      <c r="C109" s="1">
        <v>109.19</v>
      </c>
      <c r="D109" s="1">
        <v>109.64</v>
      </c>
      <c r="E109" s="1">
        <v>0.45</v>
      </c>
      <c r="F109" s="1">
        <v>0.0</v>
      </c>
      <c r="G109" s="1">
        <v>0.45</v>
      </c>
      <c r="H109" s="1">
        <v>8.0</v>
      </c>
      <c r="I109" s="1">
        <v>17.83</v>
      </c>
      <c r="J109" s="1">
        <v>17.83</v>
      </c>
      <c r="K109" s="1" t="s">
        <v>43</v>
      </c>
      <c r="L109" s="1">
        <v>-8.0</v>
      </c>
      <c r="M109" s="1">
        <v>0.0</v>
      </c>
    </row>
    <row r="110">
      <c r="A110" s="1" t="s">
        <v>41</v>
      </c>
      <c r="B110" s="1" t="s">
        <v>42</v>
      </c>
      <c r="C110" s="1">
        <v>109.74</v>
      </c>
      <c r="D110" s="1">
        <v>111.3</v>
      </c>
      <c r="E110" s="1">
        <v>1.56</v>
      </c>
      <c r="F110" s="1">
        <v>0.0</v>
      </c>
      <c r="G110" s="1">
        <v>1.56</v>
      </c>
      <c r="H110" s="1">
        <v>8.0</v>
      </c>
      <c r="I110" s="1">
        <v>5.14</v>
      </c>
      <c r="J110" s="1">
        <v>5.14</v>
      </c>
      <c r="K110" s="1" t="s">
        <v>43</v>
      </c>
      <c r="L110" s="1">
        <v>-8.0</v>
      </c>
      <c r="M110" s="1">
        <v>0.0</v>
      </c>
    </row>
    <row r="111">
      <c r="A111" s="1" t="s">
        <v>41</v>
      </c>
      <c r="B111" s="1" t="s">
        <v>42</v>
      </c>
      <c r="C111" s="1">
        <v>111.34</v>
      </c>
      <c r="D111" s="1">
        <v>113.97</v>
      </c>
      <c r="E111" s="1">
        <v>2.63</v>
      </c>
      <c r="F111" s="1">
        <v>0.0</v>
      </c>
      <c r="G111" s="1">
        <v>2.63</v>
      </c>
      <c r="H111" s="1">
        <v>168.0</v>
      </c>
      <c r="I111" s="1">
        <v>63.78</v>
      </c>
      <c r="J111" s="1">
        <v>63.8</v>
      </c>
      <c r="K111" s="1" t="s">
        <v>57</v>
      </c>
      <c r="L111" s="1">
        <v>80.0</v>
      </c>
      <c r="M111" s="1">
        <v>88.0</v>
      </c>
    </row>
    <row r="112">
      <c r="A112" s="1" t="s">
        <v>41</v>
      </c>
      <c r="B112" s="1" t="s">
        <v>42</v>
      </c>
      <c r="C112" s="1">
        <v>114.2</v>
      </c>
      <c r="D112" s="1">
        <v>114.55</v>
      </c>
      <c r="E112" s="1">
        <v>0.35</v>
      </c>
      <c r="F112" s="1">
        <v>0.0</v>
      </c>
      <c r="G112" s="1">
        <v>0.35</v>
      </c>
      <c r="H112" s="1">
        <v>8.0</v>
      </c>
      <c r="I112" s="1">
        <v>23.12</v>
      </c>
      <c r="J112" s="1">
        <v>23.12</v>
      </c>
      <c r="K112" s="1" t="s">
        <v>43</v>
      </c>
      <c r="L112" s="1">
        <v>-8.0</v>
      </c>
      <c r="M112" s="1">
        <v>0.0</v>
      </c>
    </row>
    <row r="113">
      <c r="A113" s="1" t="s">
        <v>41</v>
      </c>
      <c r="B113" s="1" t="s">
        <v>42</v>
      </c>
      <c r="C113" s="1">
        <v>114.71</v>
      </c>
      <c r="D113" s="1">
        <v>115.06</v>
      </c>
      <c r="E113" s="1">
        <v>0.36</v>
      </c>
      <c r="F113" s="1">
        <v>0.0</v>
      </c>
      <c r="G113" s="1">
        <v>0.36</v>
      </c>
      <c r="H113" s="1">
        <v>8.0</v>
      </c>
      <c r="I113" s="1">
        <v>22.45</v>
      </c>
      <c r="J113" s="1">
        <v>22.45</v>
      </c>
      <c r="K113" s="1" t="s">
        <v>43</v>
      </c>
      <c r="L113" s="1">
        <v>-8.0</v>
      </c>
      <c r="M113" s="1">
        <v>0.0</v>
      </c>
    </row>
    <row r="114">
      <c r="A114" s="1" t="s">
        <v>41</v>
      </c>
      <c r="B114" s="1" t="s">
        <v>42</v>
      </c>
      <c r="C114" s="1">
        <v>115.07</v>
      </c>
      <c r="D114" s="1">
        <v>115.66</v>
      </c>
      <c r="E114" s="1">
        <v>0.58</v>
      </c>
      <c r="F114" s="1">
        <v>0.0</v>
      </c>
      <c r="G114" s="1">
        <v>0.58</v>
      </c>
      <c r="H114" s="1">
        <v>8.0</v>
      </c>
      <c r="I114" s="1">
        <v>13.75</v>
      </c>
      <c r="J114" s="1">
        <v>13.75</v>
      </c>
      <c r="K114" s="1" t="s">
        <v>43</v>
      </c>
      <c r="L114" s="1">
        <v>-8.0</v>
      </c>
      <c r="M114" s="1">
        <v>0.0</v>
      </c>
    </row>
    <row r="115">
      <c r="A115" s="1" t="s">
        <v>41</v>
      </c>
      <c r="B115" s="1" t="s">
        <v>42</v>
      </c>
      <c r="C115" s="1">
        <v>115.73</v>
      </c>
      <c r="D115" s="1">
        <v>116.31</v>
      </c>
      <c r="E115" s="1">
        <v>0.58</v>
      </c>
      <c r="F115" s="1">
        <v>0.0</v>
      </c>
      <c r="G115" s="1">
        <v>0.58</v>
      </c>
      <c r="H115" s="1">
        <v>8.0</v>
      </c>
      <c r="I115" s="1">
        <v>13.79</v>
      </c>
      <c r="J115" s="1">
        <v>13.79</v>
      </c>
      <c r="K115" s="1" t="s">
        <v>43</v>
      </c>
      <c r="L115" s="1">
        <v>-8.0</v>
      </c>
      <c r="M115" s="1">
        <v>0.0</v>
      </c>
    </row>
    <row r="116">
      <c r="A116" s="1" t="s">
        <v>41</v>
      </c>
      <c r="B116" s="1" t="s">
        <v>42</v>
      </c>
      <c r="C116" s="1">
        <v>116.41</v>
      </c>
      <c r="D116" s="1">
        <v>117.2</v>
      </c>
      <c r="E116" s="1">
        <v>0.79</v>
      </c>
      <c r="F116" s="1">
        <v>0.0</v>
      </c>
      <c r="G116" s="1">
        <v>0.79</v>
      </c>
      <c r="H116" s="1">
        <v>8.0</v>
      </c>
      <c r="I116" s="1">
        <v>10.09</v>
      </c>
      <c r="J116" s="1">
        <v>10.09</v>
      </c>
      <c r="K116" s="1" t="s">
        <v>43</v>
      </c>
      <c r="L116" s="1">
        <v>-8.0</v>
      </c>
      <c r="M116" s="1">
        <v>0.0</v>
      </c>
    </row>
    <row r="117">
      <c r="A117" s="1" t="s">
        <v>41</v>
      </c>
      <c r="B117" s="1" t="s">
        <v>42</v>
      </c>
      <c r="C117" s="1">
        <v>117.29</v>
      </c>
      <c r="D117" s="1">
        <v>117.96</v>
      </c>
      <c r="E117" s="1">
        <v>0.66</v>
      </c>
      <c r="F117" s="1">
        <v>0.0</v>
      </c>
      <c r="G117" s="1">
        <v>0.66</v>
      </c>
      <c r="H117" s="1">
        <v>8.0</v>
      </c>
      <c r="I117" s="1">
        <v>12.04</v>
      </c>
      <c r="J117" s="1">
        <v>12.04</v>
      </c>
      <c r="K117" s="1" t="s">
        <v>43</v>
      </c>
      <c r="L117" s="1">
        <v>-8.0</v>
      </c>
      <c r="M117" s="1">
        <v>0.0</v>
      </c>
    </row>
    <row r="118">
      <c r="A118" s="1" t="s">
        <v>41</v>
      </c>
      <c r="B118" s="1" t="s">
        <v>42</v>
      </c>
      <c r="C118" s="1">
        <v>118.01</v>
      </c>
      <c r="D118" s="1">
        <v>118.45</v>
      </c>
      <c r="E118" s="1">
        <v>0.43</v>
      </c>
      <c r="F118" s="1">
        <v>0.0</v>
      </c>
      <c r="G118" s="1">
        <v>0.43</v>
      </c>
      <c r="H118" s="1">
        <v>8.0</v>
      </c>
      <c r="I118" s="1">
        <v>18.45</v>
      </c>
      <c r="J118" s="1">
        <v>18.45</v>
      </c>
      <c r="K118" s="1" t="s">
        <v>43</v>
      </c>
      <c r="L118" s="1">
        <v>-8.0</v>
      </c>
      <c r="M118" s="1">
        <v>0.0</v>
      </c>
    </row>
    <row r="119">
      <c r="A119" s="1" t="s">
        <v>41</v>
      </c>
      <c r="B119" s="1" t="s">
        <v>42</v>
      </c>
      <c r="C119" s="1">
        <v>119.03</v>
      </c>
      <c r="D119" s="1">
        <v>120.1</v>
      </c>
      <c r="E119" s="1">
        <v>1.06</v>
      </c>
      <c r="F119" s="1">
        <v>0.0</v>
      </c>
      <c r="G119" s="1">
        <v>1.06</v>
      </c>
      <c r="H119" s="1">
        <v>8.0</v>
      </c>
      <c r="I119" s="1">
        <v>7.54</v>
      </c>
      <c r="J119" s="1">
        <v>7.54</v>
      </c>
      <c r="K119" s="1" t="s">
        <v>43</v>
      </c>
      <c r="L119" s="1">
        <v>-8.0</v>
      </c>
      <c r="M119" s="1">
        <v>0.0</v>
      </c>
    </row>
    <row r="120">
      <c r="A120" s="1" t="s">
        <v>41</v>
      </c>
      <c r="B120" s="1" t="s">
        <v>42</v>
      </c>
      <c r="C120" s="1">
        <v>120.14</v>
      </c>
      <c r="D120" s="1">
        <v>120.49</v>
      </c>
      <c r="E120" s="1">
        <v>0.35</v>
      </c>
      <c r="F120" s="1">
        <v>0.0</v>
      </c>
      <c r="G120" s="1">
        <v>0.35</v>
      </c>
      <c r="H120" s="1">
        <v>8.0</v>
      </c>
      <c r="I120" s="1">
        <v>22.83</v>
      </c>
      <c r="J120" s="1">
        <v>22.83</v>
      </c>
      <c r="K120" s="1" t="s">
        <v>43</v>
      </c>
      <c r="L120" s="1">
        <v>-8.0</v>
      </c>
      <c r="M120" s="1">
        <v>0.0</v>
      </c>
    </row>
    <row r="121">
      <c r="A121" s="1" t="s">
        <v>41</v>
      </c>
      <c r="B121" s="1" t="s">
        <v>42</v>
      </c>
      <c r="C121" s="1">
        <v>120.51</v>
      </c>
      <c r="D121" s="1">
        <v>120.92</v>
      </c>
      <c r="E121" s="1">
        <v>0.41</v>
      </c>
      <c r="F121" s="1">
        <v>0.0</v>
      </c>
      <c r="G121" s="1">
        <v>0.41</v>
      </c>
      <c r="H121" s="1">
        <v>8.0</v>
      </c>
      <c r="I121" s="1">
        <v>19.45</v>
      </c>
      <c r="J121" s="1">
        <v>19.45</v>
      </c>
      <c r="K121" s="1" t="s">
        <v>43</v>
      </c>
      <c r="L121" s="1">
        <v>-8.0</v>
      </c>
      <c r="M121" s="1">
        <v>0.0</v>
      </c>
    </row>
    <row r="130">
      <c r="A130" s="77" t="s">
        <v>53</v>
      </c>
      <c r="B130" s="3">
        <f>SUMIF(K2:K103, "epr",H2:H103)</f>
        <v>744</v>
      </c>
    </row>
    <row r="131">
      <c r="A131" s="77" t="s">
        <v>54</v>
      </c>
      <c r="B131" s="3">
        <f>SUM(H2:H103)-B130</f>
        <v>1512</v>
      </c>
    </row>
    <row r="132">
      <c r="A132" s="77" t="s">
        <v>55</v>
      </c>
      <c r="B132" s="3">
        <f>SUM(M2:M103)</f>
        <v>792</v>
      </c>
    </row>
    <row r="133">
      <c r="A133" s="77" t="s">
        <v>56</v>
      </c>
      <c r="B133" s="3">
        <f>B131/B132</f>
        <v>1.909090909</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2.3</v>
      </c>
      <c r="D2" s="1">
        <v>3.32</v>
      </c>
      <c r="E2" s="1">
        <v>1.02</v>
      </c>
      <c r="F2" s="1">
        <v>0.0</v>
      </c>
      <c r="G2" s="1">
        <v>1.02</v>
      </c>
      <c r="H2" s="1">
        <v>16.0</v>
      </c>
      <c r="I2" s="1">
        <v>15.72</v>
      </c>
      <c r="J2" s="1">
        <v>15.72</v>
      </c>
      <c r="K2" s="1" t="s">
        <v>43</v>
      </c>
      <c r="L2" s="1">
        <v>-16.0</v>
      </c>
      <c r="M2" s="1">
        <v>0.0</v>
      </c>
    </row>
    <row r="3">
      <c r="A3" s="1" t="s">
        <v>41</v>
      </c>
      <c r="B3" s="1" t="s">
        <v>42</v>
      </c>
      <c r="C3" s="1">
        <v>3.4</v>
      </c>
      <c r="D3" s="1">
        <v>4.44</v>
      </c>
      <c r="E3" s="1">
        <v>1.04</v>
      </c>
      <c r="F3" s="1">
        <v>0.0</v>
      </c>
      <c r="G3" s="1">
        <v>1.04</v>
      </c>
      <c r="H3" s="1">
        <v>16.0</v>
      </c>
      <c r="I3" s="1">
        <v>15.35</v>
      </c>
      <c r="J3" s="1">
        <v>15.35</v>
      </c>
      <c r="K3" s="1" t="s">
        <v>43</v>
      </c>
      <c r="L3" s="1">
        <v>-16.0</v>
      </c>
      <c r="M3" s="1">
        <v>0.0</v>
      </c>
    </row>
    <row r="4">
      <c r="A4" s="1" t="s">
        <v>41</v>
      </c>
      <c r="B4" s="1" t="s">
        <v>42</v>
      </c>
      <c r="C4" s="1">
        <v>4.74</v>
      </c>
      <c r="D4" s="1">
        <v>6.82</v>
      </c>
      <c r="E4" s="1">
        <v>2.08</v>
      </c>
      <c r="F4" s="1">
        <v>0.0</v>
      </c>
      <c r="G4" s="1">
        <v>2.08</v>
      </c>
      <c r="H4" s="1">
        <v>16.0</v>
      </c>
      <c r="I4" s="1">
        <v>7.69</v>
      </c>
      <c r="J4" s="1">
        <v>7.69</v>
      </c>
      <c r="K4" s="1" t="s">
        <v>43</v>
      </c>
      <c r="L4" s="1">
        <v>-16.0</v>
      </c>
      <c r="M4" s="1">
        <v>0.0</v>
      </c>
    </row>
    <row r="5">
      <c r="A5" s="1" t="s">
        <v>41</v>
      </c>
      <c r="B5" s="1" t="s">
        <v>42</v>
      </c>
      <c r="C5" s="1">
        <v>6.84</v>
      </c>
      <c r="D5" s="1">
        <v>7.71</v>
      </c>
      <c r="E5" s="1">
        <v>0.87</v>
      </c>
      <c r="F5" s="1">
        <v>0.0</v>
      </c>
      <c r="G5" s="1">
        <v>0.87</v>
      </c>
      <c r="H5" s="1">
        <v>16.0</v>
      </c>
      <c r="I5" s="1">
        <v>18.35</v>
      </c>
      <c r="J5" s="1">
        <v>18.35</v>
      </c>
      <c r="K5" s="1" t="s">
        <v>43</v>
      </c>
      <c r="L5" s="1">
        <v>-16.0</v>
      </c>
      <c r="M5" s="1">
        <v>0.0</v>
      </c>
    </row>
    <row r="6">
      <c r="A6" s="1" t="s">
        <v>41</v>
      </c>
      <c r="B6" s="1" t="s">
        <v>42</v>
      </c>
      <c r="C6" s="1">
        <v>7.81</v>
      </c>
      <c r="D6" s="1">
        <v>8.86</v>
      </c>
      <c r="E6" s="1">
        <v>1.06</v>
      </c>
      <c r="F6" s="1">
        <v>0.0</v>
      </c>
      <c r="G6" s="1">
        <v>1.06</v>
      </c>
      <c r="H6" s="1">
        <v>16.0</v>
      </c>
      <c r="I6" s="1">
        <v>15.11</v>
      </c>
      <c r="J6" s="1">
        <v>15.11</v>
      </c>
      <c r="K6" s="1" t="s">
        <v>43</v>
      </c>
      <c r="L6" s="1">
        <v>-16.0</v>
      </c>
      <c r="M6" s="1">
        <v>0.0</v>
      </c>
    </row>
    <row r="7">
      <c r="A7" s="1" t="s">
        <v>41</v>
      </c>
      <c r="B7" s="1" t="s">
        <v>42</v>
      </c>
      <c r="C7" s="1">
        <v>9.18</v>
      </c>
      <c r="D7" s="1">
        <v>10.87</v>
      </c>
      <c r="E7" s="1">
        <v>1.7</v>
      </c>
      <c r="F7" s="1">
        <v>0.0</v>
      </c>
      <c r="G7" s="1">
        <v>1.7</v>
      </c>
      <c r="H7" s="1">
        <v>16.0</v>
      </c>
      <c r="I7" s="1">
        <v>9.43</v>
      </c>
      <c r="J7" s="1">
        <v>9.43</v>
      </c>
      <c r="K7" s="1" t="s">
        <v>43</v>
      </c>
      <c r="L7" s="1">
        <v>-16.0</v>
      </c>
      <c r="M7" s="1">
        <v>0.0</v>
      </c>
    </row>
    <row r="8">
      <c r="A8" s="1" t="s">
        <v>41</v>
      </c>
      <c r="B8" s="1" t="s">
        <v>42</v>
      </c>
      <c r="C8" s="1">
        <v>10.94</v>
      </c>
      <c r="D8" s="1">
        <v>12.2</v>
      </c>
      <c r="E8" s="1">
        <v>1.26</v>
      </c>
      <c r="F8" s="1">
        <v>0.0</v>
      </c>
      <c r="G8" s="1">
        <v>1.26</v>
      </c>
      <c r="H8" s="1">
        <v>16.0</v>
      </c>
      <c r="I8" s="1">
        <v>12.68</v>
      </c>
      <c r="J8" s="1">
        <v>12.68</v>
      </c>
      <c r="K8" s="1" t="s">
        <v>43</v>
      </c>
      <c r="L8" s="1">
        <v>-16.0</v>
      </c>
      <c r="M8" s="1">
        <v>0.0</v>
      </c>
    </row>
    <row r="9">
      <c r="A9" s="1" t="s">
        <v>41</v>
      </c>
      <c r="B9" s="1" t="s">
        <v>42</v>
      </c>
      <c r="C9" s="1">
        <v>12.22</v>
      </c>
      <c r="D9" s="1">
        <v>12.6</v>
      </c>
      <c r="E9" s="1">
        <v>0.38</v>
      </c>
      <c r="F9" s="1">
        <v>0.0</v>
      </c>
      <c r="G9" s="1">
        <v>0.38</v>
      </c>
      <c r="H9" s="1">
        <v>16.0</v>
      </c>
      <c r="I9" s="1">
        <v>42.23</v>
      </c>
      <c r="J9" s="1">
        <v>42.23</v>
      </c>
      <c r="K9" s="1" t="s">
        <v>43</v>
      </c>
      <c r="L9" s="1">
        <v>-16.0</v>
      </c>
      <c r="M9" s="1">
        <v>0.0</v>
      </c>
    </row>
    <row r="10">
      <c r="A10" s="1" t="s">
        <v>41</v>
      </c>
      <c r="B10" s="1" t="s">
        <v>42</v>
      </c>
      <c r="C10" s="1">
        <v>12.82</v>
      </c>
      <c r="D10" s="1">
        <v>13.73</v>
      </c>
      <c r="E10" s="1">
        <v>0.91</v>
      </c>
      <c r="F10" s="1">
        <v>0.0</v>
      </c>
      <c r="G10" s="1">
        <v>0.91</v>
      </c>
      <c r="H10" s="1">
        <v>16.0</v>
      </c>
      <c r="I10" s="1">
        <v>17.66</v>
      </c>
      <c r="J10" s="1">
        <v>17.66</v>
      </c>
      <c r="K10" s="1" t="s">
        <v>43</v>
      </c>
      <c r="L10" s="1">
        <v>-16.0</v>
      </c>
      <c r="M10" s="1">
        <v>0.0</v>
      </c>
    </row>
    <row r="11">
      <c r="A11" s="1" t="s">
        <v>41</v>
      </c>
      <c r="B11" s="1" t="s">
        <v>42</v>
      </c>
      <c r="C11" s="1">
        <v>13.76</v>
      </c>
      <c r="D11" s="1">
        <v>14.92</v>
      </c>
      <c r="E11" s="1">
        <v>1.17</v>
      </c>
      <c r="F11" s="1">
        <v>0.0</v>
      </c>
      <c r="G11" s="1">
        <v>1.17</v>
      </c>
      <c r="H11" s="1">
        <v>16.0</v>
      </c>
      <c r="I11" s="1">
        <v>13.71</v>
      </c>
      <c r="J11" s="1">
        <v>13.71</v>
      </c>
      <c r="K11" s="1" t="s">
        <v>43</v>
      </c>
      <c r="L11" s="1">
        <v>-16.0</v>
      </c>
      <c r="M11" s="1">
        <v>0.0</v>
      </c>
    </row>
    <row r="12">
      <c r="A12" s="1" t="s">
        <v>41</v>
      </c>
      <c r="B12" s="1" t="s">
        <v>42</v>
      </c>
      <c r="C12" s="1">
        <v>15.01</v>
      </c>
      <c r="D12" s="1">
        <v>17.74</v>
      </c>
      <c r="E12" s="1">
        <v>2.72</v>
      </c>
      <c r="F12" s="1">
        <v>0.0</v>
      </c>
      <c r="G12" s="1">
        <v>2.72</v>
      </c>
      <c r="H12" s="1">
        <v>168.0</v>
      </c>
      <c r="I12" s="1">
        <v>61.68</v>
      </c>
      <c r="J12" s="1">
        <v>61.71</v>
      </c>
      <c r="K12" s="1" t="s">
        <v>44</v>
      </c>
      <c r="L12" s="1">
        <v>84.0</v>
      </c>
      <c r="M12" s="1">
        <v>84.0</v>
      </c>
    </row>
    <row r="13">
      <c r="A13" s="1" t="s">
        <v>41</v>
      </c>
      <c r="B13" s="1" t="s">
        <v>42</v>
      </c>
      <c r="C13" s="1">
        <v>18.38</v>
      </c>
      <c r="D13" s="1">
        <v>19.66</v>
      </c>
      <c r="E13" s="1">
        <v>1.27</v>
      </c>
      <c r="F13" s="1">
        <v>0.0</v>
      </c>
      <c r="G13" s="1">
        <v>1.27</v>
      </c>
      <c r="H13" s="1">
        <v>16.0</v>
      </c>
      <c r="I13" s="1">
        <v>12.59</v>
      </c>
      <c r="J13" s="1">
        <v>12.59</v>
      </c>
      <c r="K13" s="1" t="s">
        <v>43</v>
      </c>
      <c r="L13" s="1">
        <v>-16.0</v>
      </c>
      <c r="M13" s="1">
        <v>0.0</v>
      </c>
    </row>
    <row r="14">
      <c r="A14" s="1" t="s">
        <v>41</v>
      </c>
      <c r="B14" s="1" t="s">
        <v>42</v>
      </c>
      <c r="C14" s="1">
        <v>19.86</v>
      </c>
      <c r="D14" s="1">
        <v>20.88</v>
      </c>
      <c r="E14" s="1">
        <v>1.02</v>
      </c>
      <c r="F14" s="1">
        <v>0.0</v>
      </c>
      <c r="G14" s="1">
        <v>1.02</v>
      </c>
      <c r="H14" s="1">
        <v>16.0</v>
      </c>
      <c r="I14" s="1">
        <v>15.66</v>
      </c>
      <c r="J14" s="1">
        <v>15.66</v>
      </c>
      <c r="K14" s="1" t="s">
        <v>43</v>
      </c>
      <c r="L14" s="1">
        <v>-16.0</v>
      </c>
      <c r="M14" s="1">
        <v>0.0</v>
      </c>
    </row>
    <row r="15">
      <c r="A15" s="1" t="s">
        <v>41</v>
      </c>
      <c r="B15" s="1" t="s">
        <v>42</v>
      </c>
      <c r="C15" s="1">
        <v>20.95</v>
      </c>
      <c r="D15" s="1">
        <v>21.84</v>
      </c>
      <c r="E15" s="1">
        <v>0.89</v>
      </c>
      <c r="F15" s="1">
        <v>0.0</v>
      </c>
      <c r="G15" s="1">
        <v>0.89</v>
      </c>
      <c r="H15" s="1">
        <v>16.0</v>
      </c>
      <c r="I15" s="1">
        <v>17.95</v>
      </c>
      <c r="J15" s="1">
        <v>17.95</v>
      </c>
      <c r="K15" s="1" t="s">
        <v>43</v>
      </c>
      <c r="L15" s="1">
        <v>-16.0</v>
      </c>
      <c r="M15" s="1">
        <v>0.0</v>
      </c>
    </row>
    <row r="16">
      <c r="A16" s="1" t="s">
        <v>41</v>
      </c>
      <c r="B16" s="1" t="s">
        <v>42</v>
      </c>
      <c r="C16" s="1">
        <v>21.86</v>
      </c>
      <c r="D16" s="1">
        <v>23.31</v>
      </c>
      <c r="E16" s="1">
        <v>1.45</v>
      </c>
      <c r="F16" s="1">
        <v>0.0</v>
      </c>
      <c r="G16" s="1">
        <v>1.45</v>
      </c>
      <c r="H16" s="1">
        <v>16.0</v>
      </c>
      <c r="I16" s="1">
        <v>11.06</v>
      </c>
      <c r="J16" s="1">
        <v>11.06</v>
      </c>
      <c r="K16" s="1" t="s">
        <v>43</v>
      </c>
      <c r="L16" s="1">
        <v>-16.0</v>
      </c>
      <c r="M16" s="1">
        <v>0.0</v>
      </c>
    </row>
    <row r="17">
      <c r="A17" s="1" t="s">
        <v>41</v>
      </c>
      <c r="B17" s="1" t="s">
        <v>42</v>
      </c>
      <c r="C17" s="1">
        <v>23.39</v>
      </c>
      <c r="D17" s="1">
        <v>24.19</v>
      </c>
      <c r="E17" s="1">
        <v>0.8</v>
      </c>
      <c r="F17" s="1">
        <v>0.0</v>
      </c>
      <c r="G17" s="1">
        <v>0.8</v>
      </c>
      <c r="H17" s="1">
        <v>16.0</v>
      </c>
      <c r="I17" s="1">
        <v>20.02</v>
      </c>
      <c r="J17" s="1">
        <v>20.02</v>
      </c>
      <c r="K17" s="1" t="s">
        <v>43</v>
      </c>
      <c r="L17" s="1">
        <v>-16.0</v>
      </c>
      <c r="M17" s="1">
        <v>0.0</v>
      </c>
    </row>
    <row r="18">
      <c r="A18" s="1" t="s">
        <v>41</v>
      </c>
      <c r="B18" s="1" t="s">
        <v>42</v>
      </c>
      <c r="C18" s="1">
        <v>24.23</v>
      </c>
      <c r="D18" s="1">
        <v>24.99</v>
      </c>
      <c r="E18" s="1">
        <v>0.76</v>
      </c>
      <c r="F18" s="1">
        <v>0.0</v>
      </c>
      <c r="G18" s="1">
        <v>0.76</v>
      </c>
      <c r="H18" s="1">
        <v>16.0</v>
      </c>
      <c r="I18" s="1">
        <v>21.02</v>
      </c>
      <c r="J18" s="1">
        <v>21.02</v>
      </c>
      <c r="K18" s="1" t="s">
        <v>43</v>
      </c>
      <c r="L18" s="1">
        <v>-16.0</v>
      </c>
      <c r="M18" s="1">
        <v>0.0</v>
      </c>
    </row>
    <row r="19">
      <c r="A19" s="1" t="s">
        <v>41</v>
      </c>
      <c r="B19" s="1" t="s">
        <v>42</v>
      </c>
      <c r="C19" s="1">
        <v>25.03</v>
      </c>
      <c r="D19" s="1">
        <v>25.83</v>
      </c>
      <c r="E19" s="1">
        <v>0.8</v>
      </c>
      <c r="F19" s="1">
        <v>0.0</v>
      </c>
      <c r="G19" s="1">
        <v>0.8</v>
      </c>
      <c r="H19" s="1">
        <v>16.0</v>
      </c>
      <c r="I19" s="1">
        <v>19.9</v>
      </c>
      <c r="J19" s="1">
        <v>19.9</v>
      </c>
      <c r="K19" s="1" t="s">
        <v>43</v>
      </c>
      <c r="L19" s="1">
        <v>-16.0</v>
      </c>
      <c r="M19" s="1">
        <v>0.0</v>
      </c>
    </row>
    <row r="20">
      <c r="A20" s="1" t="s">
        <v>41</v>
      </c>
      <c r="B20" s="1" t="s">
        <v>42</v>
      </c>
      <c r="C20" s="1">
        <v>25.87</v>
      </c>
      <c r="D20" s="1">
        <v>27.11</v>
      </c>
      <c r="E20" s="1">
        <v>1.25</v>
      </c>
      <c r="F20" s="1">
        <v>0.0</v>
      </c>
      <c r="G20" s="1">
        <v>1.25</v>
      </c>
      <c r="H20" s="1">
        <v>16.0</v>
      </c>
      <c r="I20" s="1">
        <v>12.85</v>
      </c>
      <c r="J20" s="1">
        <v>12.85</v>
      </c>
      <c r="K20" s="1" t="s">
        <v>43</v>
      </c>
      <c r="L20" s="1">
        <v>-16.0</v>
      </c>
      <c r="M20" s="1">
        <v>0.0</v>
      </c>
    </row>
    <row r="21">
      <c r="A21" s="1" t="s">
        <v>41</v>
      </c>
      <c r="B21" s="1" t="s">
        <v>42</v>
      </c>
      <c r="C21" s="1">
        <v>27.15</v>
      </c>
      <c r="D21" s="1">
        <v>28.02</v>
      </c>
      <c r="E21" s="1">
        <v>0.87</v>
      </c>
      <c r="F21" s="1">
        <v>0.0</v>
      </c>
      <c r="G21" s="1">
        <v>0.87</v>
      </c>
      <c r="H21" s="1">
        <v>16.0</v>
      </c>
      <c r="I21" s="1">
        <v>18.33</v>
      </c>
      <c r="J21" s="1">
        <v>18.33</v>
      </c>
      <c r="K21" s="1" t="s">
        <v>43</v>
      </c>
      <c r="L21" s="1">
        <v>-16.0</v>
      </c>
      <c r="M21" s="1">
        <v>0.0</v>
      </c>
    </row>
    <row r="22">
      <c r="A22" s="1" t="s">
        <v>41</v>
      </c>
      <c r="B22" s="1" t="s">
        <v>42</v>
      </c>
      <c r="C22" s="1">
        <v>28.27</v>
      </c>
      <c r="D22" s="1">
        <v>28.88</v>
      </c>
      <c r="E22" s="1">
        <v>0.61</v>
      </c>
      <c r="F22" s="1">
        <v>0.0</v>
      </c>
      <c r="G22" s="1">
        <v>0.61</v>
      </c>
      <c r="H22" s="1">
        <v>16.0</v>
      </c>
      <c r="I22" s="1">
        <v>26.17</v>
      </c>
      <c r="J22" s="1">
        <v>26.17</v>
      </c>
      <c r="K22" s="1" t="s">
        <v>43</v>
      </c>
      <c r="L22" s="1">
        <v>-16.0</v>
      </c>
      <c r="M22" s="1">
        <v>0.0</v>
      </c>
    </row>
    <row r="23">
      <c r="A23" s="1" t="s">
        <v>41</v>
      </c>
      <c r="B23" s="1" t="s">
        <v>42</v>
      </c>
      <c r="C23" s="1">
        <v>28.95</v>
      </c>
      <c r="D23" s="1">
        <v>32.39</v>
      </c>
      <c r="E23" s="1">
        <v>3.44</v>
      </c>
      <c r="F23" s="1">
        <v>0.0</v>
      </c>
      <c r="G23" s="1">
        <v>3.44</v>
      </c>
      <c r="H23" s="1">
        <v>168.0</v>
      </c>
      <c r="I23" s="1">
        <v>48.77</v>
      </c>
      <c r="J23" s="1">
        <v>48.79</v>
      </c>
      <c r="K23" s="1" t="s">
        <v>44</v>
      </c>
      <c r="L23" s="1">
        <v>84.0</v>
      </c>
      <c r="M23" s="1">
        <v>84.0</v>
      </c>
    </row>
    <row r="24">
      <c r="A24" s="1" t="s">
        <v>41</v>
      </c>
      <c r="B24" s="1" t="s">
        <v>42</v>
      </c>
      <c r="C24" s="1">
        <v>32.61</v>
      </c>
      <c r="D24" s="1">
        <v>33.76</v>
      </c>
      <c r="E24" s="1">
        <v>1.15</v>
      </c>
      <c r="F24" s="1">
        <v>0.0</v>
      </c>
      <c r="G24" s="1">
        <v>1.15</v>
      </c>
      <c r="H24" s="1">
        <v>16.0</v>
      </c>
      <c r="I24" s="1">
        <v>13.92</v>
      </c>
      <c r="J24" s="1">
        <v>13.92</v>
      </c>
      <c r="K24" s="1" t="s">
        <v>43</v>
      </c>
      <c r="L24" s="1">
        <v>-16.0</v>
      </c>
      <c r="M24" s="1">
        <v>0.0</v>
      </c>
    </row>
    <row r="25">
      <c r="A25" s="1" t="s">
        <v>41</v>
      </c>
      <c r="B25" s="1" t="s">
        <v>42</v>
      </c>
      <c r="C25" s="1">
        <v>33.79</v>
      </c>
      <c r="D25" s="1">
        <v>34.95</v>
      </c>
      <c r="E25" s="1">
        <v>1.16</v>
      </c>
      <c r="F25" s="1">
        <v>0.0</v>
      </c>
      <c r="G25" s="1">
        <v>1.16</v>
      </c>
      <c r="H25" s="1">
        <v>16.0</v>
      </c>
      <c r="I25" s="1">
        <v>13.78</v>
      </c>
      <c r="J25" s="1">
        <v>13.78</v>
      </c>
      <c r="K25" s="1" t="s">
        <v>43</v>
      </c>
      <c r="L25" s="1">
        <v>-16.0</v>
      </c>
      <c r="M25" s="1">
        <v>0.0</v>
      </c>
    </row>
    <row r="26">
      <c r="A26" s="1" t="s">
        <v>41</v>
      </c>
      <c r="B26" s="1" t="s">
        <v>42</v>
      </c>
      <c r="C26" s="1">
        <v>34.98</v>
      </c>
      <c r="D26" s="1">
        <v>36.11</v>
      </c>
      <c r="E26" s="1">
        <v>1.13</v>
      </c>
      <c r="F26" s="1">
        <v>0.0</v>
      </c>
      <c r="G26" s="1">
        <v>1.13</v>
      </c>
      <c r="H26" s="1">
        <v>16.0</v>
      </c>
      <c r="I26" s="1">
        <v>14.18</v>
      </c>
      <c r="J26" s="1">
        <v>14.18</v>
      </c>
      <c r="K26" s="1" t="s">
        <v>43</v>
      </c>
      <c r="L26" s="1">
        <v>-16.0</v>
      </c>
      <c r="M26" s="1">
        <v>0.0</v>
      </c>
    </row>
    <row r="27">
      <c r="A27" s="1" t="s">
        <v>41</v>
      </c>
      <c r="B27" s="1" t="s">
        <v>42</v>
      </c>
      <c r="C27" s="1">
        <v>36.17</v>
      </c>
      <c r="D27" s="1">
        <v>37.79</v>
      </c>
      <c r="E27" s="1">
        <v>1.62</v>
      </c>
      <c r="F27" s="1">
        <v>0.0</v>
      </c>
      <c r="G27" s="1">
        <v>1.62</v>
      </c>
      <c r="H27" s="1">
        <v>16.0</v>
      </c>
      <c r="I27" s="1">
        <v>9.85</v>
      </c>
      <c r="J27" s="1">
        <v>9.85</v>
      </c>
      <c r="K27" s="1" t="s">
        <v>43</v>
      </c>
      <c r="L27" s="1">
        <v>-16.0</v>
      </c>
      <c r="M27" s="1">
        <v>0.0</v>
      </c>
    </row>
    <row r="28">
      <c r="A28" s="1" t="s">
        <v>41</v>
      </c>
      <c r="B28" s="1" t="s">
        <v>42</v>
      </c>
      <c r="C28" s="1">
        <v>37.9</v>
      </c>
      <c r="D28" s="1">
        <v>38.84</v>
      </c>
      <c r="E28" s="1">
        <v>0.94</v>
      </c>
      <c r="F28" s="1">
        <v>0.0</v>
      </c>
      <c r="G28" s="1">
        <v>0.94</v>
      </c>
      <c r="H28" s="1">
        <v>16.0</v>
      </c>
      <c r="I28" s="1">
        <v>17.0</v>
      </c>
      <c r="J28" s="1">
        <v>17.0</v>
      </c>
      <c r="K28" s="1" t="s">
        <v>43</v>
      </c>
      <c r="L28" s="1">
        <v>-16.0</v>
      </c>
      <c r="M28" s="1">
        <v>0.0</v>
      </c>
    </row>
    <row r="29">
      <c r="A29" s="1" t="s">
        <v>41</v>
      </c>
      <c r="B29" s="1" t="s">
        <v>42</v>
      </c>
      <c r="C29" s="1">
        <v>39.46</v>
      </c>
      <c r="D29" s="1">
        <v>40.8</v>
      </c>
      <c r="E29" s="1">
        <v>1.33</v>
      </c>
      <c r="F29" s="1">
        <v>0.0</v>
      </c>
      <c r="G29" s="1">
        <v>1.33</v>
      </c>
      <c r="H29" s="1">
        <v>16.0</v>
      </c>
      <c r="I29" s="1">
        <v>11.99</v>
      </c>
      <c r="J29" s="1">
        <v>11.99</v>
      </c>
      <c r="K29" s="1" t="s">
        <v>43</v>
      </c>
      <c r="L29" s="1">
        <v>-16.0</v>
      </c>
      <c r="M29" s="1">
        <v>0.0</v>
      </c>
    </row>
    <row r="30">
      <c r="A30" s="1" t="s">
        <v>41</v>
      </c>
      <c r="B30" s="1" t="s">
        <v>42</v>
      </c>
      <c r="C30" s="1">
        <v>40.82</v>
      </c>
      <c r="D30" s="1">
        <v>41.89</v>
      </c>
      <c r="E30" s="1">
        <v>1.07</v>
      </c>
      <c r="F30" s="1">
        <v>0.0</v>
      </c>
      <c r="G30" s="1">
        <v>1.07</v>
      </c>
      <c r="H30" s="1">
        <v>16.0</v>
      </c>
      <c r="I30" s="1">
        <v>15.01</v>
      </c>
      <c r="J30" s="1">
        <v>15.01</v>
      </c>
      <c r="K30" s="1" t="s">
        <v>43</v>
      </c>
      <c r="L30" s="1">
        <v>-16.0</v>
      </c>
      <c r="M30" s="1">
        <v>0.0</v>
      </c>
    </row>
    <row r="31">
      <c r="A31" s="1" t="s">
        <v>41</v>
      </c>
      <c r="B31" s="1" t="s">
        <v>42</v>
      </c>
      <c r="C31" s="1">
        <v>42.42</v>
      </c>
      <c r="D31" s="1">
        <v>44.08</v>
      </c>
      <c r="E31" s="1">
        <v>1.67</v>
      </c>
      <c r="F31" s="1">
        <v>0.0</v>
      </c>
      <c r="G31" s="1">
        <v>1.67</v>
      </c>
      <c r="H31" s="1">
        <v>16.0</v>
      </c>
      <c r="I31" s="1">
        <v>9.6</v>
      </c>
      <c r="J31" s="1">
        <v>9.6</v>
      </c>
      <c r="K31" s="1" t="s">
        <v>43</v>
      </c>
      <c r="L31" s="1">
        <v>-16.0</v>
      </c>
      <c r="M31" s="1">
        <v>0.0</v>
      </c>
    </row>
    <row r="32">
      <c r="A32" s="1" t="s">
        <v>41</v>
      </c>
      <c r="B32" s="1" t="s">
        <v>42</v>
      </c>
      <c r="C32" s="1">
        <v>44.19</v>
      </c>
      <c r="D32" s="1">
        <v>45.0</v>
      </c>
      <c r="E32" s="1">
        <v>0.8</v>
      </c>
      <c r="F32" s="1">
        <v>0.0</v>
      </c>
      <c r="G32" s="1">
        <v>0.8</v>
      </c>
      <c r="H32" s="1">
        <v>16.0</v>
      </c>
      <c r="I32" s="1">
        <v>19.97</v>
      </c>
      <c r="J32" s="1">
        <v>19.97</v>
      </c>
      <c r="K32" s="1" t="s">
        <v>43</v>
      </c>
      <c r="L32" s="1">
        <v>-16.0</v>
      </c>
      <c r="M32" s="1">
        <v>0.0</v>
      </c>
    </row>
    <row r="33">
      <c r="A33" s="1" t="s">
        <v>41</v>
      </c>
      <c r="B33" s="1" t="s">
        <v>42</v>
      </c>
      <c r="C33" s="1">
        <v>45.04</v>
      </c>
      <c r="D33" s="1">
        <v>45.63</v>
      </c>
      <c r="E33" s="1">
        <v>0.58</v>
      </c>
      <c r="F33" s="1">
        <v>0.0</v>
      </c>
      <c r="G33" s="1">
        <v>0.58</v>
      </c>
      <c r="H33" s="1">
        <v>16.0</v>
      </c>
      <c r="I33" s="1">
        <v>27.36</v>
      </c>
      <c r="J33" s="1">
        <v>27.36</v>
      </c>
      <c r="K33" s="1" t="s">
        <v>43</v>
      </c>
      <c r="L33" s="1">
        <v>-16.0</v>
      </c>
      <c r="M33" s="1">
        <v>0.0</v>
      </c>
    </row>
    <row r="34">
      <c r="A34" s="1" t="s">
        <v>41</v>
      </c>
      <c r="B34" s="1" t="s">
        <v>42</v>
      </c>
      <c r="C34" s="1">
        <v>45.73</v>
      </c>
      <c r="D34" s="1">
        <v>48.98</v>
      </c>
      <c r="E34" s="1">
        <v>3.25</v>
      </c>
      <c r="F34" s="1">
        <v>0.0</v>
      </c>
      <c r="G34" s="1">
        <v>3.25</v>
      </c>
      <c r="H34" s="1">
        <v>168.0</v>
      </c>
      <c r="I34" s="1">
        <v>51.7</v>
      </c>
      <c r="J34" s="1">
        <v>51.72</v>
      </c>
      <c r="K34" s="1" t="s">
        <v>44</v>
      </c>
      <c r="L34" s="1">
        <v>84.0</v>
      </c>
      <c r="M34" s="1">
        <v>84.0</v>
      </c>
    </row>
    <row r="35">
      <c r="A35" s="1" t="s">
        <v>41</v>
      </c>
      <c r="B35" s="1" t="s">
        <v>42</v>
      </c>
      <c r="C35" s="1">
        <v>49.1</v>
      </c>
      <c r="D35" s="1">
        <v>50.21</v>
      </c>
      <c r="E35" s="1">
        <v>1.11</v>
      </c>
      <c r="F35" s="1">
        <v>0.0</v>
      </c>
      <c r="G35" s="1">
        <v>1.11</v>
      </c>
      <c r="H35" s="1">
        <v>16.0</v>
      </c>
      <c r="I35" s="1">
        <v>14.47</v>
      </c>
      <c r="J35" s="1">
        <v>14.47</v>
      </c>
      <c r="K35" s="1" t="s">
        <v>43</v>
      </c>
      <c r="L35" s="1">
        <v>-16.0</v>
      </c>
      <c r="M35" s="1">
        <v>0.0</v>
      </c>
    </row>
    <row r="36">
      <c r="A36" s="1" t="s">
        <v>41</v>
      </c>
      <c r="B36" s="1" t="s">
        <v>42</v>
      </c>
      <c r="C36" s="1">
        <v>50.24</v>
      </c>
      <c r="D36" s="1">
        <v>51.51</v>
      </c>
      <c r="E36" s="1">
        <v>1.27</v>
      </c>
      <c r="F36" s="1">
        <v>0.0</v>
      </c>
      <c r="G36" s="1">
        <v>1.27</v>
      </c>
      <c r="H36" s="1">
        <v>16.0</v>
      </c>
      <c r="I36" s="1">
        <v>12.62</v>
      </c>
      <c r="J36" s="1">
        <v>12.62</v>
      </c>
      <c r="K36" s="1" t="s">
        <v>43</v>
      </c>
      <c r="L36" s="1">
        <v>-16.0</v>
      </c>
      <c r="M36" s="1">
        <v>0.0</v>
      </c>
    </row>
    <row r="37">
      <c r="A37" s="1" t="s">
        <v>41</v>
      </c>
      <c r="B37" s="1" t="s">
        <v>42</v>
      </c>
      <c r="C37" s="1">
        <v>51.56</v>
      </c>
      <c r="D37" s="1">
        <v>52.48</v>
      </c>
      <c r="E37" s="1">
        <v>0.92</v>
      </c>
      <c r="F37" s="1">
        <v>0.0</v>
      </c>
      <c r="G37" s="1">
        <v>0.92</v>
      </c>
      <c r="H37" s="1">
        <v>16.0</v>
      </c>
      <c r="I37" s="1">
        <v>17.3</v>
      </c>
      <c r="J37" s="1">
        <v>17.3</v>
      </c>
      <c r="K37" s="1" t="s">
        <v>43</v>
      </c>
      <c r="L37" s="1">
        <v>-16.0</v>
      </c>
      <c r="M37" s="1">
        <v>0.0</v>
      </c>
    </row>
    <row r="38">
      <c r="A38" s="1" t="s">
        <v>41</v>
      </c>
      <c r="B38" s="1" t="s">
        <v>42</v>
      </c>
      <c r="C38" s="1">
        <v>52.6</v>
      </c>
      <c r="D38" s="1">
        <v>54.49</v>
      </c>
      <c r="E38" s="1">
        <v>1.89</v>
      </c>
      <c r="F38" s="1">
        <v>0.0</v>
      </c>
      <c r="G38" s="1">
        <v>1.89</v>
      </c>
      <c r="H38" s="1">
        <v>16.0</v>
      </c>
      <c r="I38" s="1">
        <v>8.47</v>
      </c>
      <c r="J38" s="1">
        <v>8.47</v>
      </c>
      <c r="K38" s="1" t="s">
        <v>43</v>
      </c>
      <c r="L38" s="1">
        <v>-16.0</v>
      </c>
      <c r="M38" s="1">
        <v>0.0</v>
      </c>
    </row>
    <row r="39">
      <c r="A39" s="1" t="s">
        <v>41</v>
      </c>
      <c r="B39" s="1" t="s">
        <v>42</v>
      </c>
      <c r="C39" s="1">
        <v>54.56</v>
      </c>
      <c r="D39" s="1">
        <v>55.19</v>
      </c>
      <c r="E39" s="1">
        <v>0.62</v>
      </c>
      <c r="F39" s="1">
        <v>0.0</v>
      </c>
      <c r="G39" s="1">
        <v>0.62</v>
      </c>
      <c r="H39" s="1">
        <v>16.0</v>
      </c>
      <c r="I39" s="1">
        <v>25.66</v>
      </c>
      <c r="J39" s="1">
        <v>25.66</v>
      </c>
      <c r="K39" s="1" t="s">
        <v>43</v>
      </c>
      <c r="L39" s="1">
        <v>-16.0</v>
      </c>
      <c r="M39" s="1">
        <v>0.0</v>
      </c>
    </row>
    <row r="40">
      <c r="A40" s="1" t="s">
        <v>41</v>
      </c>
      <c r="B40" s="1" t="s">
        <v>42</v>
      </c>
      <c r="C40" s="1">
        <v>55.2</v>
      </c>
      <c r="D40" s="1">
        <v>55.55</v>
      </c>
      <c r="E40" s="1">
        <v>0.36</v>
      </c>
      <c r="F40" s="1">
        <v>0.0</v>
      </c>
      <c r="G40" s="1">
        <v>0.36</v>
      </c>
      <c r="H40" s="1">
        <v>16.0</v>
      </c>
      <c r="I40" s="1">
        <v>44.96</v>
      </c>
      <c r="J40" s="1">
        <v>44.96</v>
      </c>
      <c r="K40" s="1" t="s">
        <v>43</v>
      </c>
      <c r="L40" s="1">
        <v>-16.0</v>
      </c>
      <c r="M40" s="1">
        <v>0.0</v>
      </c>
    </row>
    <row r="41">
      <c r="A41" s="1" t="s">
        <v>41</v>
      </c>
      <c r="B41" s="1" t="s">
        <v>42</v>
      </c>
      <c r="C41" s="1">
        <v>55.66</v>
      </c>
      <c r="D41" s="1">
        <v>56.66</v>
      </c>
      <c r="E41" s="1">
        <v>1.0</v>
      </c>
      <c r="F41" s="1">
        <v>0.0</v>
      </c>
      <c r="G41" s="1">
        <v>1.0</v>
      </c>
      <c r="H41" s="1">
        <v>16.0</v>
      </c>
      <c r="I41" s="1">
        <v>16.01</v>
      </c>
      <c r="J41" s="1">
        <v>16.01</v>
      </c>
      <c r="K41" s="1" t="s">
        <v>43</v>
      </c>
      <c r="L41" s="1">
        <v>-16.0</v>
      </c>
      <c r="M41" s="1">
        <v>0.0</v>
      </c>
    </row>
    <row r="42">
      <c r="A42" s="1" t="s">
        <v>41</v>
      </c>
      <c r="B42" s="1" t="s">
        <v>42</v>
      </c>
      <c r="C42" s="1">
        <v>56.74</v>
      </c>
      <c r="D42" s="1">
        <v>57.94</v>
      </c>
      <c r="E42" s="1">
        <v>1.2</v>
      </c>
      <c r="F42" s="1">
        <v>0.0</v>
      </c>
      <c r="G42" s="1">
        <v>1.2</v>
      </c>
      <c r="H42" s="1">
        <v>16.0</v>
      </c>
      <c r="I42" s="1">
        <v>13.35</v>
      </c>
      <c r="J42" s="1">
        <v>13.35</v>
      </c>
      <c r="K42" s="1" t="s">
        <v>43</v>
      </c>
      <c r="L42" s="1">
        <v>-16.0</v>
      </c>
      <c r="M42" s="1">
        <v>0.0</v>
      </c>
    </row>
    <row r="43">
      <c r="A43" s="1" t="s">
        <v>41</v>
      </c>
      <c r="B43" s="1" t="s">
        <v>42</v>
      </c>
      <c r="C43" s="1">
        <v>58.04</v>
      </c>
      <c r="D43" s="1">
        <v>58.97</v>
      </c>
      <c r="E43" s="1">
        <v>0.93</v>
      </c>
      <c r="F43" s="1">
        <v>0.0</v>
      </c>
      <c r="G43" s="1">
        <v>0.93</v>
      </c>
      <c r="H43" s="1">
        <v>16.0</v>
      </c>
      <c r="I43" s="1">
        <v>17.27</v>
      </c>
      <c r="J43" s="1">
        <v>17.27</v>
      </c>
      <c r="K43" s="1" t="s">
        <v>43</v>
      </c>
      <c r="L43" s="1">
        <v>-16.0</v>
      </c>
      <c r="M43" s="1">
        <v>0.0</v>
      </c>
    </row>
    <row r="44">
      <c r="A44" s="1" t="s">
        <v>41</v>
      </c>
      <c r="B44" s="1" t="s">
        <v>42</v>
      </c>
      <c r="C44" s="1">
        <v>59.05</v>
      </c>
      <c r="D44" s="1">
        <v>59.92</v>
      </c>
      <c r="E44" s="1">
        <v>0.88</v>
      </c>
      <c r="F44" s="1">
        <v>0.0</v>
      </c>
      <c r="G44" s="1">
        <v>0.88</v>
      </c>
      <c r="H44" s="1">
        <v>16.0</v>
      </c>
      <c r="I44" s="1">
        <v>18.28</v>
      </c>
      <c r="J44" s="1">
        <v>18.28</v>
      </c>
      <c r="K44" s="1" t="s">
        <v>43</v>
      </c>
      <c r="L44" s="1">
        <v>-16.0</v>
      </c>
      <c r="M44" s="1">
        <v>0.0</v>
      </c>
    </row>
    <row r="45">
      <c r="A45" s="1" t="s">
        <v>41</v>
      </c>
      <c r="B45" s="1" t="s">
        <v>42</v>
      </c>
      <c r="C45" s="1">
        <v>60.16</v>
      </c>
      <c r="D45" s="1">
        <v>63.97</v>
      </c>
      <c r="E45" s="1">
        <v>3.81</v>
      </c>
      <c r="F45" s="1">
        <v>0.0</v>
      </c>
      <c r="G45" s="1">
        <v>3.81</v>
      </c>
      <c r="H45" s="1">
        <v>168.0</v>
      </c>
      <c r="I45" s="1">
        <v>44.12</v>
      </c>
      <c r="J45" s="1">
        <v>44.13</v>
      </c>
      <c r="K45" s="1" t="s">
        <v>44</v>
      </c>
      <c r="L45" s="1">
        <v>84.0</v>
      </c>
      <c r="M45" s="1">
        <v>84.0</v>
      </c>
    </row>
    <row r="46">
      <c r="A46" s="1" t="s">
        <v>41</v>
      </c>
      <c r="B46" s="1" t="s">
        <v>42</v>
      </c>
      <c r="C46" s="1">
        <v>64.22</v>
      </c>
      <c r="D46" s="1">
        <v>65.39</v>
      </c>
      <c r="E46" s="1">
        <v>1.16</v>
      </c>
      <c r="F46" s="1">
        <v>0.0</v>
      </c>
      <c r="G46" s="1">
        <v>1.16</v>
      </c>
      <c r="H46" s="1">
        <v>16.0</v>
      </c>
      <c r="I46" s="1">
        <v>13.77</v>
      </c>
      <c r="J46" s="1">
        <v>13.77</v>
      </c>
      <c r="K46" s="1" t="s">
        <v>43</v>
      </c>
      <c r="L46" s="1">
        <v>-16.0</v>
      </c>
      <c r="M46" s="1">
        <v>0.0</v>
      </c>
    </row>
    <row r="47">
      <c r="A47" s="1" t="s">
        <v>41</v>
      </c>
      <c r="B47" s="1" t="s">
        <v>42</v>
      </c>
      <c r="C47" s="1">
        <v>65.4</v>
      </c>
      <c r="D47" s="1">
        <v>66.71</v>
      </c>
      <c r="E47" s="1">
        <v>1.32</v>
      </c>
      <c r="F47" s="1">
        <v>0.0</v>
      </c>
      <c r="G47" s="1">
        <v>1.32</v>
      </c>
      <c r="H47" s="1">
        <v>16.0</v>
      </c>
      <c r="I47" s="1">
        <v>12.16</v>
      </c>
      <c r="J47" s="1">
        <v>12.16</v>
      </c>
      <c r="K47" s="1" t="s">
        <v>43</v>
      </c>
      <c r="L47" s="1">
        <v>-16.0</v>
      </c>
      <c r="M47" s="1">
        <v>0.0</v>
      </c>
    </row>
    <row r="48">
      <c r="A48" s="1" t="s">
        <v>41</v>
      </c>
      <c r="B48" s="1" t="s">
        <v>42</v>
      </c>
      <c r="C48" s="1">
        <v>66.93</v>
      </c>
      <c r="D48" s="1">
        <v>67.49</v>
      </c>
      <c r="E48" s="1">
        <v>0.56</v>
      </c>
      <c r="F48" s="1">
        <v>0.0</v>
      </c>
      <c r="G48" s="1">
        <v>0.56</v>
      </c>
      <c r="H48" s="1">
        <v>16.0</v>
      </c>
      <c r="I48" s="1">
        <v>28.54</v>
      </c>
      <c r="J48" s="1">
        <v>28.54</v>
      </c>
      <c r="K48" s="1" t="s">
        <v>43</v>
      </c>
      <c r="L48" s="1">
        <v>-16.0</v>
      </c>
      <c r="M48" s="1">
        <v>0.0</v>
      </c>
    </row>
    <row r="49">
      <c r="A49" s="1" t="s">
        <v>41</v>
      </c>
      <c r="B49" s="1" t="s">
        <v>42</v>
      </c>
      <c r="C49" s="1">
        <v>67.68</v>
      </c>
      <c r="D49" s="1">
        <v>68.44</v>
      </c>
      <c r="E49" s="1">
        <v>0.77</v>
      </c>
      <c r="F49" s="1">
        <v>0.0</v>
      </c>
      <c r="G49" s="1">
        <v>0.77</v>
      </c>
      <c r="H49" s="1">
        <v>16.0</v>
      </c>
      <c r="I49" s="1">
        <v>20.91</v>
      </c>
      <c r="J49" s="1">
        <v>20.91</v>
      </c>
      <c r="K49" s="1" t="s">
        <v>43</v>
      </c>
      <c r="L49" s="1">
        <v>-16.0</v>
      </c>
      <c r="M49" s="1">
        <v>0.0</v>
      </c>
    </row>
    <row r="50">
      <c r="A50" s="1" t="s">
        <v>41</v>
      </c>
      <c r="B50" s="1" t="s">
        <v>42</v>
      </c>
      <c r="C50" s="1">
        <v>68.58</v>
      </c>
      <c r="D50" s="1">
        <v>69.95</v>
      </c>
      <c r="E50" s="1">
        <v>1.37</v>
      </c>
      <c r="F50" s="1">
        <v>0.0</v>
      </c>
      <c r="G50" s="1">
        <v>1.37</v>
      </c>
      <c r="H50" s="1">
        <v>16.0</v>
      </c>
      <c r="I50" s="1">
        <v>11.66</v>
      </c>
      <c r="J50" s="1">
        <v>11.66</v>
      </c>
      <c r="K50" s="1" t="s">
        <v>43</v>
      </c>
      <c r="L50" s="1">
        <v>-16.0</v>
      </c>
      <c r="M50" s="1">
        <v>0.0</v>
      </c>
    </row>
    <row r="51">
      <c r="A51" s="1" t="s">
        <v>41</v>
      </c>
      <c r="B51" s="1" t="s">
        <v>42</v>
      </c>
      <c r="C51" s="1">
        <v>69.99</v>
      </c>
      <c r="D51" s="1">
        <v>70.72</v>
      </c>
      <c r="E51" s="1">
        <v>0.73</v>
      </c>
      <c r="F51" s="1">
        <v>0.0</v>
      </c>
      <c r="G51" s="1">
        <v>0.73</v>
      </c>
      <c r="H51" s="1">
        <v>16.0</v>
      </c>
      <c r="I51" s="1">
        <v>21.9</v>
      </c>
      <c r="J51" s="1">
        <v>21.9</v>
      </c>
      <c r="K51" s="1" t="s">
        <v>43</v>
      </c>
      <c r="L51" s="1">
        <v>-16.0</v>
      </c>
      <c r="M51" s="1">
        <v>0.0</v>
      </c>
    </row>
    <row r="52">
      <c r="A52" s="1" t="s">
        <v>41</v>
      </c>
      <c r="B52" s="1" t="s">
        <v>42</v>
      </c>
      <c r="C52" s="1">
        <v>71.09</v>
      </c>
      <c r="D52" s="1">
        <v>71.8</v>
      </c>
      <c r="E52" s="1">
        <v>0.72</v>
      </c>
      <c r="F52" s="1">
        <v>0.0</v>
      </c>
      <c r="G52" s="1">
        <v>0.72</v>
      </c>
      <c r="H52" s="1">
        <v>16.0</v>
      </c>
      <c r="I52" s="1">
        <v>22.29</v>
      </c>
      <c r="J52" s="1">
        <v>22.29</v>
      </c>
      <c r="K52" s="1" t="s">
        <v>43</v>
      </c>
      <c r="L52" s="1">
        <v>-16.0</v>
      </c>
      <c r="M52" s="1">
        <v>0.0</v>
      </c>
    </row>
    <row r="53">
      <c r="A53" s="1" t="s">
        <v>41</v>
      </c>
      <c r="B53" s="1" t="s">
        <v>42</v>
      </c>
      <c r="C53" s="1">
        <v>72.13</v>
      </c>
      <c r="D53" s="1">
        <v>72.69</v>
      </c>
      <c r="E53" s="1">
        <v>0.55</v>
      </c>
      <c r="F53" s="1">
        <v>0.0</v>
      </c>
      <c r="G53" s="1">
        <v>0.55</v>
      </c>
      <c r="H53" s="1">
        <v>16.0</v>
      </c>
      <c r="I53" s="1">
        <v>28.84</v>
      </c>
      <c r="J53" s="1">
        <v>28.84</v>
      </c>
      <c r="K53" s="1" t="s">
        <v>43</v>
      </c>
      <c r="L53" s="1">
        <v>-16.0</v>
      </c>
      <c r="M53" s="1">
        <v>0.0</v>
      </c>
    </row>
    <row r="54">
      <c r="A54" s="1" t="s">
        <v>41</v>
      </c>
      <c r="B54" s="1" t="s">
        <v>42</v>
      </c>
      <c r="C54" s="1">
        <v>72.72</v>
      </c>
      <c r="D54" s="1">
        <v>73.65</v>
      </c>
      <c r="E54" s="1">
        <v>0.93</v>
      </c>
      <c r="F54" s="1">
        <v>0.0</v>
      </c>
      <c r="G54" s="1">
        <v>0.93</v>
      </c>
      <c r="H54" s="1">
        <v>16.0</v>
      </c>
      <c r="I54" s="1">
        <v>17.2</v>
      </c>
      <c r="J54" s="1">
        <v>17.2</v>
      </c>
      <c r="K54" s="1" t="s">
        <v>43</v>
      </c>
      <c r="L54" s="1">
        <v>-16.0</v>
      </c>
      <c r="M54" s="1">
        <v>0.0</v>
      </c>
    </row>
    <row r="55">
      <c r="A55" s="1" t="s">
        <v>41</v>
      </c>
      <c r="B55" s="1" t="s">
        <v>42</v>
      </c>
      <c r="C55" s="1">
        <v>73.67</v>
      </c>
      <c r="D55" s="1">
        <v>74.49</v>
      </c>
      <c r="E55" s="1">
        <v>0.81</v>
      </c>
      <c r="F55" s="1">
        <v>0.0</v>
      </c>
      <c r="G55" s="1">
        <v>0.81</v>
      </c>
      <c r="H55" s="1">
        <v>16.0</v>
      </c>
      <c r="I55" s="1">
        <v>19.64</v>
      </c>
      <c r="J55" s="1">
        <v>19.64</v>
      </c>
      <c r="K55" s="1" t="s">
        <v>43</v>
      </c>
      <c r="L55" s="1">
        <v>-16.0</v>
      </c>
      <c r="M55" s="1">
        <v>0.0</v>
      </c>
    </row>
    <row r="56">
      <c r="A56" s="1" t="s">
        <v>41</v>
      </c>
      <c r="B56" s="1" t="s">
        <v>42</v>
      </c>
      <c r="C56" s="1">
        <v>74.59</v>
      </c>
      <c r="D56" s="1">
        <v>76.85</v>
      </c>
      <c r="E56" s="1">
        <v>2.26</v>
      </c>
      <c r="F56" s="1">
        <v>0.0</v>
      </c>
      <c r="G56" s="1">
        <v>2.26</v>
      </c>
      <c r="H56" s="1">
        <v>168.0</v>
      </c>
      <c r="I56" s="1">
        <v>74.34</v>
      </c>
      <c r="J56" s="1">
        <v>74.38</v>
      </c>
      <c r="K56" s="1" t="s">
        <v>44</v>
      </c>
      <c r="L56" s="1">
        <v>84.0</v>
      </c>
      <c r="M56" s="1">
        <v>84.0</v>
      </c>
    </row>
    <row r="57">
      <c r="A57" s="1" t="s">
        <v>41</v>
      </c>
      <c r="B57" s="1" t="s">
        <v>42</v>
      </c>
      <c r="C57" s="1">
        <v>77.11</v>
      </c>
      <c r="D57" s="1">
        <v>77.95</v>
      </c>
      <c r="E57" s="1">
        <v>0.84</v>
      </c>
      <c r="F57" s="1">
        <v>0.0</v>
      </c>
      <c r="G57" s="1">
        <v>0.84</v>
      </c>
      <c r="H57" s="1">
        <v>16.0</v>
      </c>
      <c r="I57" s="1">
        <v>19.0</v>
      </c>
      <c r="J57" s="1">
        <v>19.0</v>
      </c>
      <c r="K57" s="1" t="s">
        <v>43</v>
      </c>
      <c r="L57" s="1">
        <v>-16.0</v>
      </c>
      <c r="M57" s="1">
        <v>0.0</v>
      </c>
    </row>
    <row r="58">
      <c r="A58" s="1" t="s">
        <v>41</v>
      </c>
      <c r="B58" s="1" t="s">
        <v>42</v>
      </c>
      <c r="C58" s="1">
        <v>78.08</v>
      </c>
      <c r="D58" s="1">
        <v>78.72</v>
      </c>
      <c r="E58" s="1">
        <v>0.64</v>
      </c>
      <c r="F58" s="1">
        <v>0.0</v>
      </c>
      <c r="G58" s="1">
        <v>0.64</v>
      </c>
      <c r="H58" s="1">
        <v>16.0</v>
      </c>
      <c r="I58" s="1">
        <v>25.1</v>
      </c>
      <c r="J58" s="1">
        <v>25.1</v>
      </c>
      <c r="K58" s="1" t="s">
        <v>43</v>
      </c>
      <c r="L58" s="1">
        <v>-16.0</v>
      </c>
      <c r="M58" s="1">
        <v>0.0</v>
      </c>
    </row>
    <row r="59">
      <c r="A59" s="1" t="s">
        <v>41</v>
      </c>
      <c r="B59" s="1" t="s">
        <v>42</v>
      </c>
      <c r="C59" s="1">
        <v>78.76</v>
      </c>
      <c r="D59" s="1">
        <v>80.02</v>
      </c>
      <c r="E59" s="1">
        <v>1.26</v>
      </c>
      <c r="F59" s="1">
        <v>0.0</v>
      </c>
      <c r="G59" s="1">
        <v>1.26</v>
      </c>
      <c r="H59" s="1">
        <v>16.0</v>
      </c>
      <c r="I59" s="1">
        <v>12.67</v>
      </c>
      <c r="J59" s="1">
        <v>12.67</v>
      </c>
      <c r="K59" s="1" t="s">
        <v>43</v>
      </c>
      <c r="L59" s="1">
        <v>-16.0</v>
      </c>
      <c r="M59" s="1">
        <v>0.0</v>
      </c>
    </row>
    <row r="60">
      <c r="A60" s="1" t="s">
        <v>41</v>
      </c>
      <c r="B60" s="1" t="s">
        <v>42</v>
      </c>
      <c r="C60" s="1">
        <v>80.19</v>
      </c>
      <c r="D60" s="1">
        <v>80.75</v>
      </c>
      <c r="E60" s="1">
        <v>0.56</v>
      </c>
      <c r="F60" s="1">
        <v>0.0</v>
      </c>
      <c r="G60" s="1">
        <v>0.56</v>
      </c>
      <c r="H60" s="1">
        <v>16.0</v>
      </c>
      <c r="I60" s="1">
        <v>28.61</v>
      </c>
      <c r="J60" s="1">
        <v>28.61</v>
      </c>
      <c r="K60" s="1" t="s">
        <v>43</v>
      </c>
      <c r="L60" s="1">
        <v>-16.0</v>
      </c>
      <c r="M60" s="1">
        <v>0.0</v>
      </c>
    </row>
    <row r="61">
      <c r="A61" s="1" t="s">
        <v>41</v>
      </c>
      <c r="B61" s="1" t="s">
        <v>42</v>
      </c>
      <c r="C61" s="1">
        <v>81.08</v>
      </c>
      <c r="D61" s="1">
        <v>82.32</v>
      </c>
      <c r="E61" s="1">
        <v>1.23</v>
      </c>
      <c r="F61" s="1">
        <v>0.0</v>
      </c>
      <c r="G61" s="1">
        <v>1.23</v>
      </c>
      <c r="H61" s="1">
        <v>16.0</v>
      </c>
      <c r="I61" s="1">
        <v>12.98</v>
      </c>
      <c r="J61" s="1">
        <v>12.98</v>
      </c>
      <c r="K61" s="1" t="s">
        <v>43</v>
      </c>
      <c r="L61" s="1">
        <v>-16.0</v>
      </c>
      <c r="M61" s="1">
        <v>0.0</v>
      </c>
    </row>
    <row r="62">
      <c r="A62" s="1" t="s">
        <v>41</v>
      </c>
      <c r="B62" s="1" t="s">
        <v>42</v>
      </c>
      <c r="C62" s="1">
        <v>82.38</v>
      </c>
      <c r="D62" s="1">
        <v>83.35</v>
      </c>
      <c r="E62" s="1">
        <v>0.97</v>
      </c>
      <c r="F62" s="1">
        <v>0.0</v>
      </c>
      <c r="G62" s="1">
        <v>0.97</v>
      </c>
      <c r="H62" s="1">
        <v>16.0</v>
      </c>
      <c r="I62" s="1">
        <v>16.51</v>
      </c>
      <c r="J62" s="1">
        <v>16.51</v>
      </c>
      <c r="K62" s="1" t="s">
        <v>43</v>
      </c>
      <c r="L62" s="1">
        <v>-16.0</v>
      </c>
      <c r="M62" s="1">
        <v>0.0</v>
      </c>
    </row>
    <row r="63">
      <c r="A63" s="1" t="s">
        <v>41</v>
      </c>
      <c r="B63" s="1" t="s">
        <v>42</v>
      </c>
      <c r="C63" s="1">
        <v>83.39</v>
      </c>
      <c r="D63" s="1">
        <v>84.04</v>
      </c>
      <c r="E63" s="1">
        <v>0.65</v>
      </c>
      <c r="F63" s="1">
        <v>0.0</v>
      </c>
      <c r="G63" s="1">
        <v>0.65</v>
      </c>
      <c r="H63" s="1">
        <v>16.0</v>
      </c>
      <c r="I63" s="1">
        <v>24.63</v>
      </c>
      <c r="J63" s="1">
        <v>24.63</v>
      </c>
      <c r="K63" s="1" t="s">
        <v>43</v>
      </c>
      <c r="L63" s="1">
        <v>-16.0</v>
      </c>
      <c r="M63" s="1">
        <v>0.0</v>
      </c>
    </row>
    <row r="64">
      <c r="A64" s="1" t="s">
        <v>41</v>
      </c>
      <c r="B64" s="1" t="s">
        <v>42</v>
      </c>
      <c r="C64" s="1">
        <v>84.1</v>
      </c>
      <c r="D64" s="1">
        <v>84.75</v>
      </c>
      <c r="E64" s="1">
        <v>0.65</v>
      </c>
      <c r="F64" s="1">
        <v>0.0</v>
      </c>
      <c r="G64" s="1">
        <v>0.65</v>
      </c>
      <c r="H64" s="1">
        <v>16.0</v>
      </c>
      <c r="I64" s="1">
        <v>24.61</v>
      </c>
      <c r="J64" s="1">
        <v>24.61</v>
      </c>
      <c r="K64" s="1" t="s">
        <v>43</v>
      </c>
      <c r="L64" s="1">
        <v>-16.0</v>
      </c>
      <c r="M64" s="1">
        <v>0.0</v>
      </c>
    </row>
    <row r="65">
      <c r="A65" s="1" t="s">
        <v>41</v>
      </c>
      <c r="B65" s="1" t="s">
        <v>42</v>
      </c>
      <c r="C65" s="1">
        <v>84.75</v>
      </c>
      <c r="D65" s="1">
        <v>85.38</v>
      </c>
      <c r="E65" s="1">
        <v>0.63</v>
      </c>
      <c r="F65" s="1">
        <v>0.0</v>
      </c>
      <c r="G65" s="1">
        <v>0.63</v>
      </c>
      <c r="H65" s="1">
        <v>16.0</v>
      </c>
      <c r="I65" s="1">
        <v>25.35</v>
      </c>
      <c r="J65" s="1">
        <v>25.35</v>
      </c>
      <c r="K65" s="1" t="s">
        <v>43</v>
      </c>
      <c r="L65" s="1">
        <v>-16.0</v>
      </c>
      <c r="M65" s="1">
        <v>0.0</v>
      </c>
    </row>
    <row r="66">
      <c r="A66" s="1" t="s">
        <v>41</v>
      </c>
      <c r="B66" s="1" t="s">
        <v>42</v>
      </c>
      <c r="C66" s="1">
        <v>85.94</v>
      </c>
      <c r="D66" s="1">
        <v>88.21</v>
      </c>
      <c r="E66" s="1">
        <v>2.26</v>
      </c>
      <c r="F66" s="1">
        <v>0.0</v>
      </c>
      <c r="G66" s="1">
        <v>2.26</v>
      </c>
      <c r="H66" s="1">
        <v>16.0</v>
      </c>
      <c r="I66" s="1">
        <v>7.07</v>
      </c>
      <c r="J66" s="1">
        <v>7.07</v>
      </c>
      <c r="K66" s="1" t="s">
        <v>43</v>
      </c>
      <c r="L66" s="1">
        <v>-16.0</v>
      </c>
      <c r="M66" s="1">
        <v>0.0</v>
      </c>
    </row>
    <row r="67">
      <c r="A67" s="1" t="s">
        <v>41</v>
      </c>
      <c r="B67" s="1" t="s">
        <v>42</v>
      </c>
      <c r="C67" s="1">
        <v>88.29</v>
      </c>
      <c r="D67" s="1">
        <v>91.09</v>
      </c>
      <c r="E67" s="1">
        <v>2.81</v>
      </c>
      <c r="F67" s="1">
        <v>0.0</v>
      </c>
      <c r="G67" s="1">
        <v>2.8</v>
      </c>
      <c r="H67" s="1">
        <v>168.0</v>
      </c>
      <c r="I67" s="1">
        <v>59.88</v>
      </c>
      <c r="J67" s="1">
        <v>59.91</v>
      </c>
      <c r="K67" s="1" t="s">
        <v>44</v>
      </c>
      <c r="L67" s="1">
        <v>84.0</v>
      </c>
      <c r="M67" s="1">
        <v>84.0</v>
      </c>
    </row>
    <row r="68">
      <c r="A68" s="1" t="s">
        <v>41</v>
      </c>
      <c r="B68" s="1" t="s">
        <v>42</v>
      </c>
      <c r="C68" s="1">
        <v>91.33</v>
      </c>
      <c r="D68" s="1">
        <v>92.37</v>
      </c>
      <c r="E68" s="1">
        <v>1.04</v>
      </c>
      <c r="F68" s="1">
        <v>0.0</v>
      </c>
      <c r="G68" s="1">
        <v>1.04</v>
      </c>
      <c r="H68" s="1">
        <v>16.0</v>
      </c>
      <c r="I68" s="1">
        <v>15.36</v>
      </c>
      <c r="J68" s="1">
        <v>15.36</v>
      </c>
      <c r="K68" s="1" t="s">
        <v>43</v>
      </c>
      <c r="L68" s="1">
        <v>-16.0</v>
      </c>
      <c r="M68" s="1">
        <v>0.0</v>
      </c>
    </row>
    <row r="69">
      <c r="A69" s="1" t="s">
        <v>41</v>
      </c>
      <c r="B69" s="1" t="s">
        <v>42</v>
      </c>
      <c r="C69" s="1">
        <v>92.46</v>
      </c>
      <c r="D69" s="1">
        <v>93.26</v>
      </c>
      <c r="E69" s="1">
        <v>0.8</v>
      </c>
      <c r="F69" s="1">
        <v>0.0</v>
      </c>
      <c r="G69" s="1">
        <v>0.8</v>
      </c>
      <c r="H69" s="1">
        <v>16.0</v>
      </c>
      <c r="I69" s="1">
        <v>19.99</v>
      </c>
      <c r="J69" s="1">
        <v>19.99</v>
      </c>
      <c r="K69" s="1" t="s">
        <v>43</v>
      </c>
      <c r="L69" s="1">
        <v>-16.0</v>
      </c>
      <c r="M69" s="1">
        <v>0.0</v>
      </c>
    </row>
    <row r="70">
      <c r="A70" s="1" t="s">
        <v>41</v>
      </c>
      <c r="B70" s="1" t="s">
        <v>42</v>
      </c>
      <c r="C70" s="1">
        <v>93.4</v>
      </c>
      <c r="D70" s="1">
        <v>94.73</v>
      </c>
      <c r="E70" s="1">
        <v>1.33</v>
      </c>
      <c r="F70" s="1">
        <v>0.0</v>
      </c>
      <c r="G70" s="1">
        <v>1.33</v>
      </c>
      <c r="H70" s="1">
        <v>16.0</v>
      </c>
      <c r="I70" s="1">
        <v>12.0</v>
      </c>
      <c r="J70" s="1">
        <v>12.0</v>
      </c>
      <c r="K70" s="1" t="s">
        <v>43</v>
      </c>
      <c r="L70" s="1">
        <v>-16.0</v>
      </c>
      <c r="M70" s="1">
        <v>0.0</v>
      </c>
    </row>
    <row r="71">
      <c r="A71" s="1" t="s">
        <v>41</v>
      </c>
      <c r="B71" s="1" t="s">
        <v>42</v>
      </c>
      <c r="C71" s="1">
        <v>94.8</v>
      </c>
      <c r="D71" s="1">
        <v>95.52</v>
      </c>
      <c r="E71" s="1">
        <v>0.72</v>
      </c>
      <c r="F71" s="1">
        <v>0.0</v>
      </c>
      <c r="G71" s="1">
        <v>0.72</v>
      </c>
      <c r="H71" s="1">
        <v>16.0</v>
      </c>
      <c r="I71" s="1">
        <v>22.19</v>
      </c>
      <c r="J71" s="1">
        <v>22.19</v>
      </c>
      <c r="K71" s="1" t="s">
        <v>43</v>
      </c>
      <c r="L71" s="1">
        <v>-16.0</v>
      </c>
      <c r="M71" s="1">
        <v>0.0</v>
      </c>
    </row>
    <row r="72">
      <c r="A72" s="1" t="s">
        <v>41</v>
      </c>
      <c r="B72" s="1" t="s">
        <v>42</v>
      </c>
      <c r="C72" s="1">
        <v>95.62</v>
      </c>
      <c r="D72" s="1">
        <v>96.53</v>
      </c>
      <c r="E72" s="1">
        <v>0.91</v>
      </c>
      <c r="F72" s="1">
        <v>0.0</v>
      </c>
      <c r="G72" s="1">
        <v>0.91</v>
      </c>
      <c r="H72" s="1">
        <v>16.0</v>
      </c>
      <c r="I72" s="1">
        <v>17.58</v>
      </c>
      <c r="J72" s="1">
        <v>17.58</v>
      </c>
      <c r="K72" s="1" t="s">
        <v>43</v>
      </c>
      <c r="L72" s="1">
        <v>-16.0</v>
      </c>
      <c r="M72" s="1">
        <v>0.0</v>
      </c>
    </row>
    <row r="73">
      <c r="A73" s="1" t="s">
        <v>41</v>
      </c>
      <c r="B73" s="1" t="s">
        <v>42</v>
      </c>
      <c r="C73" s="1">
        <v>96.58</v>
      </c>
      <c r="D73" s="1">
        <v>97.46</v>
      </c>
      <c r="E73" s="1">
        <v>0.88</v>
      </c>
      <c r="F73" s="1">
        <v>0.0</v>
      </c>
      <c r="G73" s="1">
        <v>0.88</v>
      </c>
      <c r="H73" s="1">
        <v>16.0</v>
      </c>
      <c r="I73" s="1">
        <v>18.21</v>
      </c>
      <c r="J73" s="1">
        <v>18.21</v>
      </c>
      <c r="K73" s="1" t="s">
        <v>43</v>
      </c>
      <c r="L73" s="1">
        <v>-16.0</v>
      </c>
      <c r="M73" s="1">
        <v>0.0</v>
      </c>
    </row>
    <row r="74">
      <c r="A74" s="1" t="s">
        <v>41</v>
      </c>
      <c r="B74" s="1" t="s">
        <v>42</v>
      </c>
      <c r="C74" s="1">
        <v>97.53</v>
      </c>
      <c r="D74" s="1">
        <v>99.39</v>
      </c>
      <c r="E74" s="1">
        <v>1.85</v>
      </c>
      <c r="F74" s="1">
        <v>0.0</v>
      </c>
      <c r="G74" s="1">
        <v>1.85</v>
      </c>
      <c r="H74" s="1">
        <v>16.0</v>
      </c>
      <c r="I74" s="1">
        <v>8.64</v>
      </c>
      <c r="J74" s="1">
        <v>8.64</v>
      </c>
      <c r="K74" s="1" t="s">
        <v>43</v>
      </c>
      <c r="L74" s="1">
        <v>-16.0</v>
      </c>
      <c r="M74" s="1">
        <v>0.0</v>
      </c>
    </row>
    <row r="75">
      <c r="A75" s="1" t="s">
        <v>41</v>
      </c>
      <c r="B75" s="1" t="s">
        <v>42</v>
      </c>
      <c r="C75" s="1">
        <v>99.47</v>
      </c>
      <c r="D75" s="1">
        <v>100.42</v>
      </c>
      <c r="E75" s="1">
        <v>0.95</v>
      </c>
      <c r="F75" s="1">
        <v>0.0</v>
      </c>
      <c r="G75" s="1">
        <v>0.95</v>
      </c>
      <c r="H75" s="1">
        <v>16.0</v>
      </c>
      <c r="I75" s="1">
        <v>16.88</v>
      </c>
      <c r="J75" s="1">
        <v>16.88</v>
      </c>
      <c r="K75" s="1" t="s">
        <v>43</v>
      </c>
      <c r="L75" s="1">
        <v>-16.0</v>
      </c>
      <c r="M75" s="1">
        <v>0.0</v>
      </c>
    </row>
    <row r="76">
      <c r="A76" s="1" t="s">
        <v>41</v>
      </c>
      <c r="B76" s="1" t="s">
        <v>42</v>
      </c>
      <c r="C76" s="1">
        <v>100.93</v>
      </c>
      <c r="D76" s="1">
        <v>101.72</v>
      </c>
      <c r="E76" s="1">
        <v>0.78</v>
      </c>
      <c r="F76" s="1">
        <v>0.0</v>
      </c>
      <c r="G76" s="1">
        <v>0.78</v>
      </c>
      <c r="H76" s="1">
        <v>16.0</v>
      </c>
      <c r="I76" s="1">
        <v>20.44</v>
      </c>
      <c r="J76" s="1">
        <v>20.44</v>
      </c>
      <c r="K76" s="1" t="s">
        <v>43</v>
      </c>
      <c r="L76" s="1">
        <v>-16.0</v>
      </c>
      <c r="M76" s="1">
        <v>0.0</v>
      </c>
    </row>
    <row r="77">
      <c r="A77" s="1" t="s">
        <v>41</v>
      </c>
      <c r="B77" s="1" t="s">
        <v>42</v>
      </c>
      <c r="C77" s="1">
        <v>101.77</v>
      </c>
      <c r="D77" s="1">
        <v>102.79</v>
      </c>
      <c r="E77" s="1">
        <v>1.01</v>
      </c>
      <c r="F77" s="1">
        <v>0.0</v>
      </c>
      <c r="G77" s="1">
        <v>1.01</v>
      </c>
      <c r="H77" s="1">
        <v>16.0</v>
      </c>
      <c r="I77" s="1">
        <v>15.8</v>
      </c>
      <c r="J77" s="1">
        <v>15.8</v>
      </c>
      <c r="K77" s="1" t="s">
        <v>43</v>
      </c>
      <c r="L77" s="1">
        <v>-16.0</v>
      </c>
      <c r="M77" s="1">
        <v>0.0</v>
      </c>
    </row>
    <row r="78">
      <c r="A78" s="1" t="s">
        <v>41</v>
      </c>
      <c r="B78" s="1" t="s">
        <v>42</v>
      </c>
      <c r="C78" s="1">
        <v>102.96</v>
      </c>
      <c r="D78" s="1">
        <v>105.26</v>
      </c>
      <c r="E78" s="1">
        <v>2.3</v>
      </c>
      <c r="F78" s="1">
        <v>0.0</v>
      </c>
      <c r="G78" s="1">
        <v>2.3</v>
      </c>
      <c r="H78" s="1">
        <v>168.0</v>
      </c>
      <c r="I78" s="1">
        <v>73.12</v>
      </c>
      <c r="J78" s="1">
        <v>73.15</v>
      </c>
      <c r="K78" s="1" t="s">
        <v>44</v>
      </c>
      <c r="L78" s="1">
        <v>84.0</v>
      </c>
      <c r="M78" s="1">
        <v>84.0</v>
      </c>
    </row>
    <row r="79">
      <c r="A79" s="1" t="s">
        <v>41</v>
      </c>
      <c r="B79" s="1" t="s">
        <v>42</v>
      </c>
      <c r="C79" s="1">
        <v>105.63</v>
      </c>
      <c r="D79" s="1">
        <v>107.5</v>
      </c>
      <c r="E79" s="1">
        <v>1.87</v>
      </c>
      <c r="F79" s="1">
        <v>0.0</v>
      </c>
      <c r="G79" s="1">
        <v>1.87</v>
      </c>
      <c r="H79" s="1">
        <v>16.0</v>
      </c>
      <c r="I79" s="1">
        <v>8.55</v>
      </c>
      <c r="J79" s="1">
        <v>8.55</v>
      </c>
      <c r="K79" s="1" t="s">
        <v>43</v>
      </c>
      <c r="L79" s="1">
        <v>-16.0</v>
      </c>
      <c r="M79" s="1">
        <v>0.0</v>
      </c>
    </row>
    <row r="80">
      <c r="A80" s="1" t="s">
        <v>41</v>
      </c>
      <c r="B80" s="1" t="s">
        <v>42</v>
      </c>
      <c r="C80" s="1">
        <v>107.74</v>
      </c>
      <c r="D80" s="1">
        <v>108.71</v>
      </c>
      <c r="E80" s="1">
        <v>0.96</v>
      </c>
      <c r="F80" s="1">
        <v>0.0</v>
      </c>
      <c r="G80" s="1">
        <v>0.96</v>
      </c>
      <c r="H80" s="1">
        <v>16.0</v>
      </c>
      <c r="I80" s="1">
        <v>16.62</v>
      </c>
      <c r="J80" s="1">
        <v>16.62</v>
      </c>
      <c r="K80" s="1" t="s">
        <v>43</v>
      </c>
      <c r="L80" s="1">
        <v>-16.0</v>
      </c>
      <c r="M80" s="1">
        <v>0.0</v>
      </c>
    </row>
    <row r="81">
      <c r="A81" s="1" t="s">
        <v>41</v>
      </c>
      <c r="B81" s="1" t="s">
        <v>42</v>
      </c>
      <c r="C81" s="1">
        <v>108.8</v>
      </c>
      <c r="D81" s="1">
        <v>109.44</v>
      </c>
      <c r="E81" s="1">
        <v>0.64</v>
      </c>
      <c r="F81" s="1">
        <v>0.0</v>
      </c>
      <c r="G81" s="1">
        <v>0.64</v>
      </c>
      <c r="H81" s="1">
        <v>16.0</v>
      </c>
      <c r="I81" s="1">
        <v>25.07</v>
      </c>
      <c r="J81" s="1">
        <v>25.07</v>
      </c>
      <c r="K81" s="1" t="s">
        <v>43</v>
      </c>
      <c r="L81" s="1">
        <v>-16.0</v>
      </c>
      <c r="M81" s="1">
        <v>0.0</v>
      </c>
    </row>
    <row r="82">
      <c r="A82" s="1" t="s">
        <v>41</v>
      </c>
      <c r="B82" s="1" t="s">
        <v>42</v>
      </c>
      <c r="C82" s="1">
        <v>109.49</v>
      </c>
      <c r="D82" s="1">
        <v>109.94</v>
      </c>
      <c r="E82" s="1">
        <v>0.45</v>
      </c>
      <c r="F82" s="1">
        <v>0.0</v>
      </c>
      <c r="G82" s="1">
        <v>0.45</v>
      </c>
      <c r="H82" s="1">
        <v>16.0</v>
      </c>
      <c r="I82" s="1">
        <v>35.61</v>
      </c>
      <c r="J82" s="1">
        <v>35.61</v>
      </c>
      <c r="K82" s="1" t="s">
        <v>43</v>
      </c>
      <c r="L82" s="1">
        <v>-16.0</v>
      </c>
      <c r="M82" s="1">
        <v>0.0</v>
      </c>
    </row>
    <row r="83">
      <c r="A83" s="1" t="s">
        <v>41</v>
      </c>
      <c r="B83" s="1" t="s">
        <v>42</v>
      </c>
      <c r="C83" s="1">
        <v>110.01</v>
      </c>
      <c r="D83" s="1">
        <v>110.61</v>
      </c>
      <c r="E83" s="1">
        <v>0.6</v>
      </c>
      <c r="F83" s="1">
        <v>0.0</v>
      </c>
      <c r="G83" s="1">
        <v>0.6</v>
      </c>
      <c r="H83" s="1">
        <v>16.0</v>
      </c>
      <c r="I83" s="1">
        <v>26.84</v>
      </c>
      <c r="J83" s="1">
        <v>26.84</v>
      </c>
      <c r="K83" s="1" t="s">
        <v>43</v>
      </c>
      <c r="L83" s="1">
        <v>-16.0</v>
      </c>
      <c r="M83" s="1">
        <v>0.0</v>
      </c>
    </row>
    <row r="84">
      <c r="A84" s="1" t="s">
        <v>41</v>
      </c>
      <c r="B84" s="1" t="s">
        <v>42</v>
      </c>
      <c r="C84" s="1">
        <v>110.64</v>
      </c>
      <c r="D84" s="1">
        <v>111.28</v>
      </c>
      <c r="E84" s="1">
        <v>0.64</v>
      </c>
      <c r="F84" s="1">
        <v>0.0</v>
      </c>
      <c r="G84" s="1">
        <v>0.64</v>
      </c>
      <c r="H84" s="1">
        <v>16.0</v>
      </c>
      <c r="I84" s="1">
        <v>24.93</v>
      </c>
      <c r="J84" s="1">
        <v>24.93</v>
      </c>
      <c r="K84" s="1" t="s">
        <v>43</v>
      </c>
      <c r="L84" s="1">
        <v>-16.0</v>
      </c>
      <c r="M84" s="1">
        <v>0.0</v>
      </c>
    </row>
    <row r="85">
      <c r="A85" s="1" t="s">
        <v>41</v>
      </c>
      <c r="B85" s="1" t="s">
        <v>42</v>
      </c>
      <c r="C85" s="1">
        <v>111.32</v>
      </c>
      <c r="D85" s="1">
        <v>112.34</v>
      </c>
      <c r="E85" s="1">
        <v>1.02</v>
      </c>
      <c r="F85" s="1">
        <v>0.0</v>
      </c>
      <c r="G85" s="1">
        <v>1.02</v>
      </c>
      <c r="H85" s="1">
        <v>16.0</v>
      </c>
      <c r="I85" s="1">
        <v>15.72</v>
      </c>
      <c r="J85" s="1">
        <v>15.72</v>
      </c>
      <c r="K85" s="1" t="s">
        <v>43</v>
      </c>
      <c r="L85" s="1">
        <v>-16.0</v>
      </c>
      <c r="M85" s="1">
        <v>0.0</v>
      </c>
    </row>
    <row r="86">
      <c r="A86" s="1" t="s">
        <v>41</v>
      </c>
      <c r="B86" s="1" t="s">
        <v>42</v>
      </c>
      <c r="C86" s="1">
        <v>112.38</v>
      </c>
      <c r="D86" s="1">
        <v>113.39</v>
      </c>
      <c r="E86" s="1">
        <v>1.01</v>
      </c>
      <c r="F86" s="1">
        <v>0.0</v>
      </c>
      <c r="G86" s="1">
        <v>1.01</v>
      </c>
      <c r="H86" s="1">
        <v>16.0</v>
      </c>
      <c r="I86" s="1">
        <v>15.77</v>
      </c>
      <c r="J86" s="1">
        <v>15.77</v>
      </c>
      <c r="K86" s="1" t="s">
        <v>43</v>
      </c>
      <c r="L86" s="1">
        <v>-16.0</v>
      </c>
      <c r="M86" s="1">
        <v>0.0</v>
      </c>
    </row>
    <row r="87">
      <c r="A87" s="1" t="s">
        <v>41</v>
      </c>
      <c r="B87" s="1" t="s">
        <v>42</v>
      </c>
      <c r="C87" s="1">
        <v>113.48</v>
      </c>
      <c r="D87" s="1">
        <v>114.16</v>
      </c>
      <c r="E87" s="1">
        <v>0.68</v>
      </c>
      <c r="F87" s="1">
        <v>0.0</v>
      </c>
      <c r="G87" s="1">
        <v>0.68</v>
      </c>
      <c r="H87" s="1">
        <v>16.0</v>
      </c>
      <c r="I87" s="1">
        <v>23.62</v>
      </c>
      <c r="J87" s="1">
        <v>23.62</v>
      </c>
      <c r="K87" s="1" t="s">
        <v>43</v>
      </c>
      <c r="L87" s="1">
        <v>-16.0</v>
      </c>
      <c r="M87" s="1">
        <v>0.0</v>
      </c>
    </row>
    <row r="88">
      <c r="A88" s="1" t="s">
        <v>41</v>
      </c>
      <c r="B88" s="1" t="s">
        <v>42</v>
      </c>
      <c r="C88" s="1">
        <v>114.21</v>
      </c>
      <c r="D88" s="1">
        <v>115.23</v>
      </c>
      <c r="E88" s="1">
        <v>1.02</v>
      </c>
      <c r="F88" s="1">
        <v>0.0</v>
      </c>
      <c r="G88" s="1">
        <v>1.02</v>
      </c>
      <c r="H88" s="1">
        <v>16.0</v>
      </c>
      <c r="I88" s="1">
        <v>15.67</v>
      </c>
      <c r="J88" s="1">
        <v>15.67</v>
      </c>
      <c r="K88" s="1" t="s">
        <v>43</v>
      </c>
      <c r="L88" s="1">
        <v>-16.0</v>
      </c>
      <c r="M88" s="1">
        <v>0.0</v>
      </c>
    </row>
    <row r="89">
      <c r="A89" s="1" t="s">
        <v>41</v>
      </c>
      <c r="B89" s="1" t="s">
        <v>42</v>
      </c>
      <c r="C89" s="1">
        <v>115.33</v>
      </c>
      <c r="D89" s="1">
        <v>117.88</v>
      </c>
      <c r="E89" s="1">
        <v>2.55</v>
      </c>
      <c r="F89" s="1">
        <v>0.0</v>
      </c>
      <c r="G89" s="1">
        <v>2.55</v>
      </c>
      <c r="H89" s="1">
        <v>168.0</v>
      </c>
      <c r="I89" s="1">
        <v>65.78</v>
      </c>
      <c r="J89" s="1">
        <v>65.82</v>
      </c>
      <c r="K89" s="1" t="s">
        <v>44</v>
      </c>
      <c r="L89" s="1">
        <v>84.0</v>
      </c>
      <c r="M89" s="1">
        <v>84.0</v>
      </c>
    </row>
    <row r="90">
      <c r="A90" s="1" t="s">
        <v>41</v>
      </c>
      <c r="B90" s="1" t="s">
        <v>42</v>
      </c>
      <c r="C90" s="1">
        <v>118.07</v>
      </c>
      <c r="D90" s="1">
        <v>119.0</v>
      </c>
      <c r="E90" s="1">
        <v>0.93</v>
      </c>
      <c r="F90" s="1">
        <v>0.0</v>
      </c>
      <c r="G90" s="1">
        <v>0.93</v>
      </c>
      <c r="H90" s="1">
        <v>16.0</v>
      </c>
      <c r="I90" s="1">
        <v>17.26</v>
      </c>
      <c r="J90" s="1">
        <v>17.26</v>
      </c>
      <c r="K90" s="1" t="s">
        <v>43</v>
      </c>
      <c r="L90" s="1">
        <v>-16.0</v>
      </c>
      <c r="M90" s="1">
        <v>0.0</v>
      </c>
    </row>
    <row r="91">
      <c r="A91" s="1" t="s">
        <v>41</v>
      </c>
      <c r="B91" s="1" t="s">
        <v>42</v>
      </c>
      <c r="C91" s="1">
        <v>119.05</v>
      </c>
      <c r="D91" s="1">
        <v>119.7</v>
      </c>
      <c r="E91" s="1">
        <v>0.65</v>
      </c>
      <c r="F91" s="1">
        <v>0.0</v>
      </c>
      <c r="G91" s="1">
        <v>0.65</v>
      </c>
      <c r="H91" s="1">
        <v>16.0</v>
      </c>
      <c r="I91" s="1">
        <v>24.8</v>
      </c>
      <c r="J91" s="1">
        <v>24.8</v>
      </c>
      <c r="K91" s="1" t="s">
        <v>43</v>
      </c>
      <c r="L91" s="1">
        <v>-16.0</v>
      </c>
      <c r="M91" s="1">
        <v>0.0</v>
      </c>
    </row>
    <row r="92">
      <c r="A92" s="1" t="s">
        <v>41</v>
      </c>
      <c r="B92" s="1" t="s">
        <v>42</v>
      </c>
      <c r="C92" s="1">
        <v>119.76</v>
      </c>
      <c r="D92" s="1">
        <v>121.34</v>
      </c>
      <c r="E92" s="1">
        <v>1.58</v>
      </c>
      <c r="F92" s="1">
        <v>0.0</v>
      </c>
      <c r="G92" s="1">
        <v>1.58</v>
      </c>
      <c r="H92" s="1">
        <v>16.0</v>
      </c>
      <c r="I92" s="1">
        <v>10.14</v>
      </c>
      <c r="J92" s="1">
        <v>10.14</v>
      </c>
      <c r="K92" s="1" t="s">
        <v>43</v>
      </c>
      <c r="L92" s="1">
        <v>-16.0</v>
      </c>
      <c r="M92" s="1">
        <v>0.0</v>
      </c>
    </row>
    <row r="93">
      <c r="A93" s="1" t="s">
        <v>41</v>
      </c>
      <c r="B93" s="1" t="s">
        <v>42</v>
      </c>
      <c r="C93" s="1">
        <v>121.59</v>
      </c>
      <c r="D93" s="1">
        <v>122.8</v>
      </c>
      <c r="E93" s="1">
        <v>1.21</v>
      </c>
      <c r="F93" s="1">
        <v>0.0</v>
      </c>
      <c r="G93" s="1">
        <v>1.21</v>
      </c>
      <c r="H93" s="1">
        <v>16.0</v>
      </c>
      <c r="I93" s="1">
        <v>13.22</v>
      </c>
      <c r="J93" s="1">
        <v>13.22</v>
      </c>
      <c r="K93" s="1" t="s">
        <v>43</v>
      </c>
      <c r="L93" s="1">
        <v>-16.0</v>
      </c>
      <c r="M93" s="1">
        <v>0.0</v>
      </c>
    </row>
    <row r="94">
      <c r="A94" s="1" t="s">
        <v>41</v>
      </c>
      <c r="B94" s="1" t="s">
        <v>42</v>
      </c>
      <c r="C94" s="1">
        <v>122.87</v>
      </c>
      <c r="D94" s="1">
        <v>123.73</v>
      </c>
      <c r="E94" s="1">
        <v>0.86</v>
      </c>
      <c r="F94" s="1">
        <v>0.0</v>
      </c>
      <c r="G94" s="1">
        <v>0.86</v>
      </c>
      <c r="H94" s="1">
        <v>16.0</v>
      </c>
      <c r="I94" s="1">
        <v>18.62</v>
      </c>
      <c r="J94" s="1">
        <v>18.62</v>
      </c>
      <c r="K94" s="1" t="s">
        <v>43</v>
      </c>
      <c r="L94" s="1">
        <v>-16.0</v>
      </c>
      <c r="M94" s="1">
        <v>0.0</v>
      </c>
    </row>
    <row r="95">
      <c r="A95" s="1" t="s">
        <v>41</v>
      </c>
      <c r="B95" s="1" t="s">
        <v>42</v>
      </c>
      <c r="C95" s="1">
        <v>123.78</v>
      </c>
      <c r="D95" s="1">
        <v>125.61</v>
      </c>
      <c r="E95" s="1">
        <v>1.83</v>
      </c>
      <c r="F95" s="1">
        <v>0.0</v>
      </c>
      <c r="G95" s="1">
        <v>1.83</v>
      </c>
      <c r="H95" s="1">
        <v>16.0</v>
      </c>
      <c r="I95" s="1">
        <v>8.72</v>
      </c>
      <c r="J95" s="1">
        <v>8.72</v>
      </c>
      <c r="K95" s="1" t="s">
        <v>43</v>
      </c>
      <c r="L95" s="1">
        <v>-16.0</v>
      </c>
      <c r="M95" s="1">
        <v>0.0</v>
      </c>
    </row>
    <row r="96">
      <c r="A96" s="1" t="s">
        <v>41</v>
      </c>
      <c r="B96" s="1" t="s">
        <v>42</v>
      </c>
      <c r="C96" s="1">
        <v>125.77</v>
      </c>
      <c r="D96" s="1">
        <v>126.97</v>
      </c>
      <c r="E96" s="1">
        <v>1.21</v>
      </c>
      <c r="F96" s="1">
        <v>0.0</v>
      </c>
      <c r="G96" s="1">
        <v>1.21</v>
      </c>
      <c r="H96" s="1">
        <v>16.0</v>
      </c>
      <c r="I96" s="1">
        <v>13.24</v>
      </c>
      <c r="J96" s="1">
        <v>13.24</v>
      </c>
      <c r="K96" s="1" t="s">
        <v>43</v>
      </c>
      <c r="L96" s="1">
        <v>-16.0</v>
      </c>
      <c r="M96" s="1">
        <v>0.0</v>
      </c>
    </row>
    <row r="97">
      <c r="A97" s="1" t="s">
        <v>41</v>
      </c>
      <c r="B97" s="1" t="s">
        <v>42</v>
      </c>
      <c r="C97" s="1">
        <v>127.03</v>
      </c>
      <c r="D97" s="1">
        <v>127.82</v>
      </c>
      <c r="E97" s="1">
        <v>0.79</v>
      </c>
      <c r="F97" s="1">
        <v>0.0</v>
      </c>
      <c r="G97" s="1">
        <v>0.79</v>
      </c>
      <c r="H97" s="1">
        <v>16.0</v>
      </c>
      <c r="I97" s="1">
        <v>20.29</v>
      </c>
      <c r="J97" s="1">
        <v>20.29</v>
      </c>
      <c r="K97" s="1" t="s">
        <v>43</v>
      </c>
      <c r="L97" s="1">
        <v>-16.0</v>
      </c>
      <c r="M97" s="1">
        <v>0.0</v>
      </c>
    </row>
    <row r="98">
      <c r="A98" s="1" t="s">
        <v>41</v>
      </c>
      <c r="B98" s="1" t="s">
        <v>42</v>
      </c>
      <c r="C98" s="1">
        <v>128.02</v>
      </c>
      <c r="D98" s="1">
        <v>128.98</v>
      </c>
      <c r="E98" s="1">
        <v>0.96</v>
      </c>
      <c r="F98" s="1">
        <v>0.0</v>
      </c>
      <c r="G98" s="1">
        <v>0.96</v>
      </c>
      <c r="H98" s="1">
        <v>16.0</v>
      </c>
      <c r="I98" s="1">
        <v>16.61</v>
      </c>
      <c r="J98" s="1">
        <v>16.61</v>
      </c>
      <c r="K98" s="1" t="s">
        <v>43</v>
      </c>
      <c r="L98" s="1">
        <v>-16.0</v>
      </c>
      <c r="M98" s="1">
        <v>0.0</v>
      </c>
    </row>
    <row r="99">
      <c r="A99" s="1" t="s">
        <v>41</v>
      </c>
      <c r="B99" s="1" t="s">
        <v>42</v>
      </c>
      <c r="C99" s="1">
        <v>129.09</v>
      </c>
      <c r="D99" s="1">
        <v>130.24</v>
      </c>
      <c r="E99" s="1">
        <v>1.14</v>
      </c>
      <c r="F99" s="1">
        <v>0.0</v>
      </c>
      <c r="G99" s="1">
        <v>1.14</v>
      </c>
      <c r="H99" s="1">
        <v>16.0</v>
      </c>
      <c r="I99" s="1">
        <v>13.98</v>
      </c>
      <c r="J99" s="1">
        <v>13.98</v>
      </c>
      <c r="K99" s="1" t="s">
        <v>43</v>
      </c>
      <c r="L99" s="1">
        <v>-16.0</v>
      </c>
      <c r="M99" s="1">
        <v>0.0</v>
      </c>
    </row>
    <row r="100">
      <c r="A100" s="1" t="s">
        <v>41</v>
      </c>
      <c r="B100" s="1" t="s">
        <v>42</v>
      </c>
      <c r="C100" s="1">
        <v>130.43</v>
      </c>
      <c r="D100" s="1">
        <v>132.71</v>
      </c>
      <c r="E100" s="1">
        <v>2.29</v>
      </c>
      <c r="F100" s="1">
        <v>0.0</v>
      </c>
      <c r="G100" s="1">
        <v>2.28</v>
      </c>
      <c r="H100" s="1">
        <v>168.0</v>
      </c>
      <c r="I100" s="1">
        <v>73.5</v>
      </c>
      <c r="J100" s="1">
        <v>73.54</v>
      </c>
      <c r="K100" s="1" t="s">
        <v>44</v>
      </c>
      <c r="L100" s="1">
        <v>84.0</v>
      </c>
      <c r="M100" s="1">
        <v>84.0</v>
      </c>
    </row>
    <row r="101">
      <c r="A101" s="1" t="s">
        <v>41</v>
      </c>
      <c r="B101" s="1" t="s">
        <v>42</v>
      </c>
      <c r="C101" s="1">
        <v>132.99</v>
      </c>
      <c r="D101" s="1">
        <v>133.91</v>
      </c>
      <c r="E101" s="1">
        <v>0.92</v>
      </c>
      <c r="F101" s="1">
        <v>0.0</v>
      </c>
      <c r="G101" s="1">
        <v>0.92</v>
      </c>
      <c r="H101" s="1">
        <v>16.0</v>
      </c>
      <c r="I101" s="1">
        <v>17.48</v>
      </c>
      <c r="J101" s="1">
        <v>17.48</v>
      </c>
      <c r="K101" s="1" t="s">
        <v>43</v>
      </c>
      <c r="L101" s="1">
        <v>-16.0</v>
      </c>
      <c r="M101" s="1">
        <v>0.0</v>
      </c>
    </row>
    <row r="102">
      <c r="A102" s="1" t="s">
        <v>41</v>
      </c>
      <c r="B102" s="1" t="s">
        <v>42</v>
      </c>
      <c r="C102" s="1">
        <v>133.96</v>
      </c>
      <c r="D102" s="1">
        <v>134.89</v>
      </c>
      <c r="E102" s="1">
        <v>0.93</v>
      </c>
      <c r="F102" s="1">
        <v>0.0</v>
      </c>
      <c r="G102" s="1">
        <v>0.93</v>
      </c>
      <c r="H102" s="1">
        <v>16.0</v>
      </c>
      <c r="I102" s="1">
        <v>17.23</v>
      </c>
      <c r="J102" s="1">
        <v>17.23</v>
      </c>
      <c r="K102" s="1" t="s">
        <v>43</v>
      </c>
      <c r="L102" s="1">
        <v>-16.0</v>
      </c>
      <c r="M102" s="1">
        <v>0.0</v>
      </c>
    </row>
    <row r="103">
      <c r="A103" s="1" t="s">
        <v>41</v>
      </c>
      <c r="B103" s="1" t="s">
        <v>42</v>
      </c>
      <c r="C103" s="1">
        <v>134.96</v>
      </c>
      <c r="D103" s="1">
        <v>136.3</v>
      </c>
      <c r="E103" s="1">
        <v>1.34</v>
      </c>
      <c r="F103" s="1">
        <v>0.0</v>
      </c>
      <c r="G103" s="1">
        <v>1.34</v>
      </c>
      <c r="H103" s="1">
        <v>16.0</v>
      </c>
      <c r="I103" s="1">
        <v>11.92</v>
      </c>
      <c r="J103" s="1">
        <v>11.92</v>
      </c>
      <c r="K103" s="1" t="s">
        <v>43</v>
      </c>
      <c r="L103" s="1">
        <v>-16.0</v>
      </c>
      <c r="M103" s="1">
        <v>0.0</v>
      </c>
    </row>
    <row r="104">
      <c r="A104" s="1" t="s">
        <v>41</v>
      </c>
      <c r="B104" s="1" t="s">
        <v>42</v>
      </c>
      <c r="C104" s="1">
        <v>136.53</v>
      </c>
      <c r="D104" s="1">
        <v>137.98</v>
      </c>
      <c r="E104" s="1">
        <v>1.46</v>
      </c>
      <c r="F104" s="1">
        <v>0.0</v>
      </c>
      <c r="G104" s="1">
        <v>1.46</v>
      </c>
      <c r="H104" s="1">
        <v>16.0</v>
      </c>
      <c r="I104" s="1">
        <v>10.97</v>
      </c>
      <c r="J104" s="1">
        <v>10.97</v>
      </c>
      <c r="K104" s="1" t="s">
        <v>43</v>
      </c>
      <c r="L104" s="1">
        <v>-16.0</v>
      </c>
      <c r="M104" s="1">
        <v>0.0</v>
      </c>
    </row>
    <row r="105">
      <c r="A105" s="1" t="s">
        <v>41</v>
      </c>
      <c r="B105" s="1" t="s">
        <v>42</v>
      </c>
      <c r="C105" s="1">
        <v>138.1</v>
      </c>
      <c r="D105" s="1">
        <v>139.78</v>
      </c>
      <c r="E105" s="1">
        <v>1.68</v>
      </c>
      <c r="F105" s="1">
        <v>0.0</v>
      </c>
      <c r="G105" s="1">
        <v>1.68</v>
      </c>
      <c r="H105" s="1">
        <v>16.0</v>
      </c>
      <c r="I105" s="1">
        <v>9.54</v>
      </c>
      <c r="J105" s="1">
        <v>9.54</v>
      </c>
      <c r="K105" s="1" t="s">
        <v>43</v>
      </c>
      <c r="L105" s="1">
        <v>-16.0</v>
      </c>
      <c r="M105" s="1">
        <v>0.0</v>
      </c>
    </row>
    <row r="106">
      <c r="A106" s="1" t="s">
        <v>41</v>
      </c>
      <c r="B106" s="1" t="s">
        <v>42</v>
      </c>
      <c r="C106" s="1">
        <v>140.13</v>
      </c>
      <c r="D106" s="1">
        <v>141.39</v>
      </c>
      <c r="E106" s="1">
        <v>1.26</v>
      </c>
      <c r="F106" s="1">
        <v>0.0</v>
      </c>
      <c r="G106" s="1">
        <v>1.26</v>
      </c>
      <c r="H106" s="1">
        <v>16.0</v>
      </c>
      <c r="I106" s="1">
        <v>12.7</v>
      </c>
      <c r="J106" s="1">
        <v>12.7</v>
      </c>
      <c r="K106" s="1" t="s">
        <v>43</v>
      </c>
      <c r="L106" s="1">
        <v>-16.0</v>
      </c>
      <c r="M106" s="1">
        <v>0.0</v>
      </c>
    </row>
    <row r="107">
      <c r="A107" s="1" t="s">
        <v>41</v>
      </c>
      <c r="B107" s="1" t="s">
        <v>42</v>
      </c>
      <c r="C107" s="1">
        <v>141.51</v>
      </c>
      <c r="D107" s="1">
        <v>142.73</v>
      </c>
      <c r="E107" s="1">
        <v>1.22</v>
      </c>
      <c r="F107" s="1">
        <v>0.0</v>
      </c>
      <c r="G107" s="1">
        <v>1.22</v>
      </c>
      <c r="H107" s="1">
        <v>16.0</v>
      </c>
      <c r="I107" s="1">
        <v>13.13</v>
      </c>
      <c r="J107" s="1">
        <v>13.13</v>
      </c>
      <c r="K107" s="1" t="s">
        <v>43</v>
      </c>
      <c r="L107" s="1">
        <v>-16.0</v>
      </c>
      <c r="M107" s="1">
        <v>0.0</v>
      </c>
    </row>
    <row r="108">
      <c r="A108" s="1" t="s">
        <v>41</v>
      </c>
      <c r="B108" s="1" t="s">
        <v>42</v>
      </c>
      <c r="C108" s="1">
        <v>142.78</v>
      </c>
      <c r="D108" s="1">
        <v>143.73</v>
      </c>
      <c r="E108" s="1">
        <v>0.95</v>
      </c>
      <c r="F108" s="1">
        <v>0.0</v>
      </c>
      <c r="G108" s="1">
        <v>0.95</v>
      </c>
      <c r="H108" s="1">
        <v>16.0</v>
      </c>
      <c r="I108" s="1">
        <v>16.88</v>
      </c>
      <c r="J108" s="1">
        <v>16.88</v>
      </c>
      <c r="K108" s="1" t="s">
        <v>43</v>
      </c>
      <c r="L108" s="1">
        <v>-16.0</v>
      </c>
      <c r="M108" s="1">
        <v>0.0</v>
      </c>
    </row>
    <row r="109">
      <c r="A109" s="1" t="s">
        <v>41</v>
      </c>
      <c r="B109" s="1" t="s">
        <v>42</v>
      </c>
      <c r="C109" s="1">
        <v>143.82</v>
      </c>
      <c r="D109" s="1">
        <v>144.99</v>
      </c>
      <c r="E109" s="1">
        <v>1.17</v>
      </c>
      <c r="F109" s="1">
        <v>0.0</v>
      </c>
      <c r="G109" s="1">
        <v>1.17</v>
      </c>
      <c r="H109" s="1">
        <v>16.0</v>
      </c>
      <c r="I109" s="1">
        <v>13.69</v>
      </c>
      <c r="J109" s="1">
        <v>13.69</v>
      </c>
      <c r="K109" s="1" t="s">
        <v>43</v>
      </c>
      <c r="L109" s="1">
        <v>-16.0</v>
      </c>
      <c r="M109" s="1">
        <v>0.0</v>
      </c>
    </row>
    <row r="110">
      <c r="A110" s="1" t="s">
        <v>41</v>
      </c>
      <c r="B110" s="1" t="s">
        <v>42</v>
      </c>
      <c r="C110" s="1">
        <v>145.1</v>
      </c>
      <c r="D110" s="1">
        <v>146.03</v>
      </c>
      <c r="E110" s="1">
        <v>0.93</v>
      </c>
      <c r="F110" s="1">
        <v>0.0</v>
      </c>
      <c r="G110" s="1">
        <v>0.93</v>
      </c>
      <c r="H110" s="1">
        <v>16.0</v>
      </c>
      <c r="I110" s="1">
        <v>17.23</v>
      </c>
      <c r="J110" s="1">
        <v>17.23</v>
      </c>
      <c r="K110" s="1" t="s">
        <v>43</v>
      </c>
      <c r="L110" s="1">
        <v>-16.0</v>
      </c>
      <c r="M110" s="1">
        <v>0.0</v>
      </c>
    </row>
    <row r="111">
      <c r="A111" s="1" t="s">
        <v>41</v>
      </c>
      <c r="B111" s="1" t="s">
        <v>42</v>
      </c>
      <c r="C111" s="1">
        <v>146.1</v>
      </c>
      <c r="D111" s="1">
        <v>148.44</v>
      </c>
      <c r="E111" s="1">
        <v>2.34</v>
      </c>
      <c r="F111" s="1">
        <v>0.0</v>
      </c>
      <c r="G111" s="1">
        <v>2.34</v>
      </c>
      <c r="H111" s="1">
        <v>168.0</v>
      </c>
      <c r="I111" s="1">
        <v>71.86</v>
      </c>
      <c r="J111" s="1">
        <v>71.89</v>
      </c>
      <c r="K111" s="1" t="s">
        <v>44</v>
      </c>
      <c r="L111" s="1">
        <v>84.0</v>
      </c>
      <c r="M111" s="1">
        <v>84.0</v>
      </c>
    </row>
    <row r="112">
      <c r="A112" s="1" t="s">
        <v>41</v>
      </c>
      <c r="B112" s="1" t="s">
        <v>42</v>
      </c>
      <c r="C112" s="1">
        <v>149.09</v>
      </c>
      <c r="D112" s="1">
        <v>149.94</v>
      </c>
      <c r="E112" s="1">
        <v>0.85</v>
      </c>
      <c r="F112" s="1">
        <v>0.0</v>
      </c>
      <c r="G112" s="1">
        <v>0.85</v>
      </c>
      <c r="H112" s="1">
        <v>16.0</v>
      </c>
      <c r="I112" s="1">
        <v>18.73</v>
      </c>
      <c r="J112" s="1">
        <v>18.73</v>
      </c>
      <c r="K112" s="1" t="s">
        <v>43</v>
      </c>
      <c r="L112" s="1">
        <v>-16.0</v>
      </c>
      <c r="M112" s="1">
        <v>0.0</v>
      </c>
    </row>
    <row r="113">
      <c r="A113" s="1" t="s">
        <v>41</v>
      </c>
      <c r="B113" s="1" t="s">
        <v>42</v>
      </c>
      <c r="C113" s="1">
        <v>149.98</v>
      </c>
      <c r="D113" s="1">
        <v>150.83</v>
      </c>
      <c r="E113" s="1">
        <v>0.85</v>
      </c>
      <c r="F113" s="1">
        <v>0.0</v>
      </c>
      <c r="G113" s="1">
        <v>0.85</v>
      </c>
      <c r="H113" s="1">
        <v>16.0</v>
      </c>
      <c r="I113" s="1">
        <v>18.9</v>
      </c>
      <c r="J113" s="1">
        <v>18.9</v>
      </c>
      <c r="K113" s="1" t="s">
        <v>43</v>
      </c>
      <c r="L113" s="1">
        <v>-16.0</v>
      </c>
      <c r="M113" s="1">
        <v>0.0</v>
      </c>
    </row>
    <row r="114">
      <c r="A114" s="1" t="s">
        <v>41</v>
      </c>
      <c r="B114" s="1" t="s">
        <v>42</v>
      </c>
      <c r="C114" s="1">
        <v>150.87</v>
      </c>
      <c r="D114" s="1">
        <v>152.25</v>
      </c>
      <c r="E114" s="1">
        <v>1.39</v>
      </c>
      <c r="F114" s="1">
        <v>0.0</v>
      </c>
      <c r="G114" s="1">
        <v>1.39</v>
      </c>
      <c r="H114" s="1">
        <v>16.0</v>
      </c>
      <c r="I114" s="1">
        <v>11.53</v>
      </c>
      <c r="J114" s="1">
        <v>11.53</v>
      </c>
      <c r="K114" s="1" t="s">
        <v>43</v>
      </c>
      <c r="L114" s="1">
        <v>-16.0</v>
      </c>
      <c r="M114" s="1">
        <v>0.0</v>
      </c>
    </row>
    <row r="130">
      <c r="A130" s="77" t="s">
        <v>53</v>
      </c>
      <c r="B130" s="3">
        <f>SUMIF(K2:K103, "epr",H2:H103)</f>
        <v>1488</v>
      </c>
    </row>
    <row r="131">
      <c r="A131" s="77" t="s">
        <v>54</v>
      </c>
      <c r="B131" s="3">
        <f>SUM(H2:H103)-B130</f>
        <v>1512</v>
      </c>
    </row>
    <row r="132">
      <c r="A132" s="77" t="s">
        <v>55</v>
      </c>
      <c r="B132" s="3">
        <f>SUM(M2:M103)</f>
        <v>756</v>
      </c>
    </row>
    <row r="133">
      <c r="A133" s="77" t="s">
        <v>56</v>
      </c>
      <c r="B133" s="3">
        <f>B131/B132</f>
        <v>2</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2.03</v>
      </c>
      <c r="D2" s="1">
        <v>3.47</v>
      </c>
      <c r="E2" s="1">
        <v>1.44</v>
      </c>
      <c r="F2" s="1">
        <v>0.0</v>
      </c>
      <c r="G2" s="1">
        <v>1.44</v>
      </c>
      <c r="H2" s="1">
        <v>24.0</v>
      </c>
      <c r="I2" s="1">
        <v>16.67</v>
      </c>
      <c r="J2" s="1">
        <v>16.67</v>
      </c>
      <c r="K2" s="1" t="s">
        <v>43</v>
      </c>
      <c r="L2" s="1">
        <v>-24.0</v>
      </c>
      <c r="M2" s="1">
        <v>0.0</v>
      </c>
    </row>
    <row r="3">
      <c r="A3" s="1" t="s">
        <v>41</v>
      </c>
      <c r="B3" s="1" t="s">
        <v>42</v>
      </c>
      <c r="C3" s="1">
        <v>3.53</v>
      </c>
      <c r="D3" s="1">
        <v>4.94</v>
      </c>
      <c r="E3" s="1">
        <v>1.4</v>
      </c>
      <c r="F3" s="1">
        <v>0.0</v>
      </c>
      <c r="G3" s="1">
        <v>1.4</v>
      </c>
      <c r="H3" s="1">
        <v>24.0</v>
      </c>
      <c r="I3" s="1">
        <v>17.12</v>
      </c>
      <c r="J3" s="1">
        <v>17.12</v>
      </c>
      <c r="K3" s="1" t="s">
        <v>43</v>
      </c>
      <c r="L3" s="1">
        <v>-24.0</v>
      </c>
      <c r="M3" s="1">
        <v>0.0</v>
      </c>
    </row>
    <row r="4">
      <c r="A4" s="1" t="s">
        <v>41</v>
      </c>
      <c r="B4" s="1" t="s">
        <v>42</v>
      </c>
      <c r="C4" s="1">
        <v>5.0</v>
      </c>
      <c r="D4" s="1">
        <v>7.22</v>
      </c>
      <c r="E4" s="1">
        <v>2.22</v>
      </c>
      <c r="F4" s="1">
        <v>0.0</v>
      </c>
      <c r="G4" s="1">
        <v>2.22</v>
      </c>
      <c r="H4" s="1">
        <v>24.0</v>
      </c>
      <c r="I4" s="1">
        <v>10.79</v>
      </c>
      <c r="J4" s="1">
        <v>10.79</v>
      </c>
      <c r="K4" s="1" t="s">
        <v>43</v>
      </c>
      <c r="L4" s="1">
        <v>-24.0</v>
      </c>
      <c r="M4" s="1">
        <v>0.0</v>
      </c>
    </row>
    <row r="5">
      <c r="A5" s="1" t="s">
        <v>41</v>
      </c>
      <c r="B5" s="1" t="s">
        <v>42</v>
      </c>
      <c r="C5" s="1">
        <v>7.27</v>
      </c>
      <c r="D5" s="1">
        <v>9.43</v>
      </c>
      <c r="E5" s="1">
        <v>2.17</v>
      </c>
      <c r="F5" s="1">
        <v>0.0</v>
      </c>
      <c r="G5" s="1">
        <v>2.17</v>
      </c>
      <c r="H5" s="1">
        <v>24.0</v>
      </c>
      <c r="I5" s="1">
        <v>11.08</v>
      </c>
      <c r="J5" s="1">
        <v>11.08</v>
      </c>
      <c r="K5" s="1" t="s">
        <v>43</v>
      </c>
      <c r="L5" s="1">
        <v>-24.0</v>
      </c>
      <c r="M5" s="1">
        <v>0.0</v>
      </c>
    </row>
    <row r="6">
      <c r="A6" s="1" t="s">
        <v>41</v>
      </c>
      <c r="B6" s="1" t="s">
        <v>42</v>
      </c>
      <c r="C6" s="1">
        <v>9.46</v>
      </c>
      <c r="D6" s="1">
        <v>10.43</v>
      </c>
      <c r="E6" s="1">
        <v>0.97</v>
      </c>
      <c r="F6" s="1">
        <v>0.0</v>
      </c>
      <c r="G6" s="1">
        <v>0.97</v>
      </c>
      <c r="H6" s="1">
        <v>24.0</v>
      </c>
      <c r="I6" s="1">
        <v>24.72</v>
      </c>
      <c r="J6" s="1">
        <v>24.72</v>
      </c>
      <c r="K6" s="1" t="s">
        <v>43</v>
      </c>
      <c r="L6" s="1">
        <v>-24.0</v>
      </c>
      <c r="M6" s="1">
        <v>0.0</v>
      </c>
    </row>
    <row r="7">
      <c r="A7" s="1" t="s">
        <v>41</v>
      </c>
      <c r="B7" s="1" t="s">
        <v>42</v>
      </c>
      <c r="C7" s="1">
        <v>10.47</v>
      </c>
      <c r="D7" s="1">
        <v>11.47</v>
      </c>
      <c r="E7" s="1">
        <v>1.0</v>
      </c>
      <c r="F7" s="1">
        <v>0.0</v>
      </c>
      <c r="G7" s="1">
        <v>1.0</v>
      </c>
      <c r="H7" s="1">
        <v>24.0</v>
      </c>
      <c r="I7" s="1">
        <v>23.96</v>
      </c>
      <c r="J7" s="1">
        <v>23.96</v>
      </c>
      <c r="K7" s="1" t="s">
        <v>43</v>
      </c>
      <c r="L7" s="1">
        <v>-24.0</v>
      </c>
      <c r="M7" s="1">
        <v>0.0</v>
      </c>
    </row>
    <row r="8">
      <c r="A8" s="1" t="s">
        <v>41</v>
      </c>
      <c r="B8" s="1" t="s">
        <v>42</v>
      </c>
      <c r="C8" s="1">
        <v>11.48</v>
      </c>
      <c r="D8" s="1">
        <v>12.31</v>
      </c>
      <c r="E8" s="1">
        <v>0.83</v>
      </c>
      <c r="F8" s="1">
        <v>0.0</v>
      </c>
      <c r="G8" s="1">
        <v>0.83</v>
      </c>
      <c r="H8" s="1">
        <v>24.0</v>
      </c>
      <c r="I8" s="1">
        <v>29.09</v>
      </c>
      <c r="J8" s="1">
        <v>29.09</v>
      </c>
      <c r="K8" s="1" t="s">
        <v>43</v>
      </c>
      <c r="L8" s="1">
        <v>-24.0</v>
      </c>
      <c r="M8" s="1">
        <v>0.0</v>
      </c>
    </row>
    <row r="9">
      <c r="A9" s="1" t="s">
        <v>41</v>
      </c>
      <c r="B9" s="1" t="s">
        <v>42</v>
      </c>
      <c r="C9" s="1">
        <v>12.34</v>
      </c>
      <c r="D9" s="1">
        <v>15.08</v>
      </c>
      <c r="E9" s="1">
        <v>2.74</v>
      </c>
      <c r="F9" s="1">
        <v>0.0</v>
      </c>
      <c r="G9" s="1">
        <v>2.74</v>
      </c>
      <c r="H9" s="1">
        <v>24.0</v>
      </c>
      <c r="I9" s="1">
        <v>8.76</v>
      </c>
      <c r="J9" s="1">
        <v>8.76</v>
      </c>
      <c r="K9" s="1" t="s">
        <v>43</v>
      </c>
      <c r="L9" s="1">
        <v>-24.0</v>
      </c>
      <c r="M9" s="1">
        <v>0.0</v>
      </c>
    </row>
    <row r="10">
      <c r="A10" s="1" t="s">
        <v>41</v>
      </c>
      <c r="B10" s="1" t="s">
        <v>42</v>
      </c>
      <c r="C10" s="1">
        <v>15.94</v>
      </c>
      <c r="D10" s="1">
        <v>16.98</v>
      </c>
      <c r="E10" s="1">
        <v>1.04</v>
      </c>
      <c r="F10" s="1">
        <v>0.0</v>
      </c>
      <c r="G10" s="1">
        <v>1.04</v>
      </c>
      <c r="H10" s="1">
        <v>24.0</v>
      </c>
      <c r="I10" s="1">
        <v>23.01</v>
      </c>
      <c r="J10" s="1">
        <v>23.01</v>
      </c>
      <c r="K10" s="1" t="s">
        <v>43</v>
      </c>
      <c r="L10" s="1">
        <v>-24.0</v>
      </c>
      <c r="M10" s="1">
        <v>0.0</v>
      </c>
    </row>
    <row r="11">
      <c r="A11" s="1" t="s">
        <v>41</v>
      </c>
      <c r="B11" s="1" t="s">
        <v>42</v>
      </c>
      <c r="C11" s="1">
        <v>17.23</v>
      </c>
      <c r="D11" s="1">
        <v>18.77</v>
      </c>
      <c r="E11" s="1">
        <v>1.53</v>
      </c>
      <c r="F11" s="1">
        <v>0.0</v>
      </c>
      <c r="G11" s="1">
        <v>1.53</v>
      </c>
      <c r="H11" s="1">
        <v>24.0</v>
      </c>
      <c r="I11" s="1">
        <v>15.65</v>
      </c>
      <c r="J11" s="1">
        <v>15.65</v>
      </c>
      <c r="K11" s="1" t="s">
        <v>43</v>
      </c>
      <c r="L11" s="1">
        <v>-24.0</v>
      </c>
      <c r="M11" s="1">
        <v>0.0</v>
      </c>
    </row>
    <row r="12">
      <c r="A12" s="1" t="s">
        <v>41</v>
      </c>
      <c r="B12" s="1" t="s">
        <v>42</v>
      </c>
      <c r="C12" s="1">
        <v>18.83</v>
      </c>
      <c r="D12" s="1">
        <v>21.43</v>
      </c>
      <c r="E12" s="1">
        <v>2.6</v>
      </c>
      <c r="F12" s="1">
        <v>0.0</v>
      </c>
      <c r="G12" s="1">
        <v>2.59</v>
      </c>
      <c r="H12" s="1">
        <v>168.0</v>
      </c>
      <c r="I12" s="1">
        <v>64.72</v>
      </c>
      <c r="J12" s="1">
        <v>64.74</v>
      </c>
      <c r="K12" s="1" t="s">
        <v>44</v>
      </c>
      <c r="L12" s="1">
        <v>84.0</v>
      </c>
      <c r="M12" s="1">
        <v>84.0</v>
      </c>
    </row>
    <row r="13">
      <c r="A13" s="1" t="s">
        <v>41</v>
      </c>
      <c r="B13" s="1" t="s">
        <v>42</v>
      </c>
      <c r="C13" s="1">
        <v>22.68</v>
      </c>
      <c r="D13" s="1">
        <v>24.14</v>
      </c>
      <c r="E13" s="1">
        <v>1.45</v>
      </c>
      <c r="F13" s="1">
        <v>0.0</v>
      </c>
      <c r="G13" s="1">
        <v>1.45</v>
      </c>
      <c r="H13" s="1">
        <v>24.0</v>
      </c>
      <c r="I13" s="1">
        <v>16.51</v>
      </c>
      <c r="J13" s="1">
        <v>16.51</v>
      </c>
      <c r="K13" s="1" t="s">
        <v>43</v>
      </c>
      <c r="L13" s="1">
        <v>-24.0</v>
      </c>
      <c r="M13" s="1">
        <v>0.0</v>
      </c>
    </row>
    <row r="14">
      <c r="A14" s="1" t="s">
        <v>41</v>
      </c>
      <c r="B14" s="1" t="s">
        <v>42</v>
      </c>
      <c r="C14" s="1">
        <v>24.14</v>
      </c>
      <c r="D14" s="1">
        <v>25.73</v>
      </c>
      <c r="E14" s="1">
        <v>1.59</v>
      </c>
      <c r="F14" s="1">
        <v>0.0</v>
      </c>
      <c r="G14" s="1">
        <v>1.59</v>
      </c>
      <c r="H14" s="1">
        <v>24.0</v>
      </c>
      <c r="I14" s="1">
        <v>15.11</v>
      </c>
      <c r="J14" s="1">
        <v>15.11</v>
      </c>
      <c r="K14" s="1" t="s">
        <v>43</v>
      </c>
      <c r="L14" s="1">
        <v>-24.0</v>
      </c>
      <c r="M14" s="1">
        <v>0.0</v>
      </c>
    </row>
    <row r="15">
      <c r="A15" s="1" t="s">
        <v>41</v>
      </c>
      <c r="B15" s="1" t="s">
        <v>42</v>
      </c>
      <c r="C15" s="1">
        <v>25.79</v>
      </c>
      <c r="D15" s="1">
        <v>27.1</v>
      </c>
      <c r="E15" s="1">
        <v>1.31</v>
      </c>
      <c r="F15" s="1">
        <v>0.0</v>
      </c>
      <c r="G15" s="1">
        <v>1.31</v>
      </c>
      <c r="H15" s="1">
        <v>24.0</v>
      </c>
      <c r="I15" s="1">
        <v>18.33</v>
      </c>
      <c r="J15" s="1">
        <v>18.33</v>
      </c>
      <c r="K15" s="1" t="s">
        <v>43</v>
      </c>
      <c r="L15" s="1">
        <v>-24.0</v>
      </c>
      <c r="M15" s="1">
        <v>0.0</v>
      </c>
    </row>
    <row r="16">
      <c r="A16" s="1" t="s">
        <v>41</v>
      </c>
      <c r="B16" s="1" t="s">
        <v>42</v>
      </c>
      <c r="C16" s="1">
        <v>27.54</v>
      </c>
      <c r="D16" s="1">
        <v>28.78</v>
      </c>
      <c r="E16" s="1">
        <v>1.23</v>
      </c>
      <c r="F16" s="1">
        <v>0.0</v>
      </c>
      <c r="G16" s="1">
        <v>1.23</v>
      </c>
      <c r="H16" s="1">
        <v>24.0</v>
      </c>
      <c r="I16" s="1">
        <v>19.48</v>
      </c>
      <c r="J16" s="1">
        <v>19.48</v>
      </c>
      <c r="K16" s="1" t="s">
        <v>43</v>
      </c>
      <c r="L16" s="1">
        <v>-24.0</v>
      </c>
      <c r="M16" s="1">
        <v>0.0</v>
      </c>
    </row>
    <row r="17">
      <c r="A17" s="1" t="s">
        <v>41</v>
      </c>
      <c r="B17" s="1" t="s">
        <v>42</v>
      </c>
      <c r="C17" s="1">
        <v>28.86</v>
      </c>
      <c r="D17" s="1">
        <v>30.94</v>
      </c>
      <c r="E17" s="1">
        <v>2.08</v>
      </c>
      <c r="F17" s="1">
        <v>0.0</v>
      </c>
      <c r="G17" s="1">
        <v>2.08</v>
      </c>
      <c r="H17" s="1">
        <v>24.0</v>
      </c>
      <c r="I17" s="1">
        <v>11.53</v>
      </c>
      <c r="J17" s="1">
        <v>11.53</v>
      </c>
      <c r="K17" s="1" t="s">
        <v>43</v>
      </c>
      <c r="L17" s="1">
        <v>-24.0</v>
      </c>
      <c r="M17" s="1">
        <v>0.0</v>
      </c>
    </row>
    <row r="18">
      <c r="A18" s="1" t="s">
        <v>41</v>
      </c>
      <c r="B18" s="1" t="s">
        <v>42</v>
      </c>
      <c r="C18" s="1">
        <v>31.66</v>
      </c>
      <c r="D18" s="1">
        <v>32.78</v>
      </c>
      <c r="E18" s="1">
        <v>1.12</v>
      </c>
      <c r="F18" s="1">
        <v>0.0</v>
      </c>
      <c r="G18" s="1">
        <v>1.12</v>
      </c>
      <c r="H18" s="1">
        <v>24.0</v>
      </c>
      <c r="I18" s="1">
        <v>21.36</v>
      </c>
      <c r="J18" s="1">
        <v>21.36</v>
      </c>
      <c r="K18" s="1" t="s">
        <v>43</v>
      </c>
      <c r="L18" s="1">
        <v>-24.0</v>
      </c>
      <c r="M18" s="1">
        <v>0.0</v>
      </c>
    </row>
    <row r="19">
      <c r="A19" s="1" t="s">
        <v>41</v>
      </c>
      <c r="B19" s="1" t="s">
        <v>42</v>
      </c>
      <c r="C19" s="1">
        <v>32.89</v>
      </c>
      <c r="D19" s="1">
        <v>34.42</v>
      </c>
      <c r="E19" s="1">
        <v>1.53</v>
      </c>
      <c r="F19" s="1">
        <v>0.0</v>
      </c>
      <c r="G19" s="1">
        <v>1.53</v>
      </c>
      <c r="H19" s="1">
        <v>24.0</v>
      </c>
      <c r="I19" s="1">
        <v>15.67</v>
      </c>
      <c r="J19" s="1">
        <v>15.67</v>
      </c>
      <c r="K19" s="1" t="s">
        <v>43</v>
      </c>
      <c r="L19" s="1">
        <v>-24.0</v>
      </c>
      <c r="M19" s="1">
        <v>0.0</v>
      </c>
    </row>
    <row r="20">
      <c r="A20" s="1" t="s">
        <v>41</v>
      </c>
      <c r="B20" s="1" t="s">
        <v>42</v>
      </c>
      <c r="C20" s="1">
        <v>34.46</v>
      </c>
      <c r="D20" s="1">
        <v>36.52</v>
      </c>
      <c r="E20" s="1">
        <v>2.06</v>
      </c>
      <c r="F20" s="1">
        <v>0.0</v>
      </c>
      <c r="G20" s="1">
        <v>2.06</v>
      </c>
      <c r="H20" s="1">
        <v>24.0</v>
      </c>
      <c r="I20" s="1">
        <v>11.66</v>
      </c>
      <c r="J20" s="1">
        <v>11.66</v>
      </c>
      <c r="K20" s="1" t="s">
        <v>43</v>
      </c>
      <c r="L20" s="1">
        <v>-24.0</v>
      </c>
      <c r="M20" s="1">
        <v>0.0</v>
      </c>
    </row>
    <row r="21">
      <c r="A21" s="1" t="s">
        <v>41</v>
      </c>
      <c r="B21" s="1" t="s">
        <v>42</v>
      </c>
      <c r="C21" s="1">
        <v>36.58</v>
      </c>
      <c r="D21" s="1">
        <v>37.74</v>
      </c>
      <c r="E21" s="1">
        <v>1.16</v>
      </c>
      <c r="F21" s="1">
        <v>0.0</v>
      </c>
      <c r="G21" s="1">
        <v>1.16</v>
      </c>
      <c r="H21" s="1">
        <v>24.0</v>
      </c>
      <c r="I21" s="1">
        <v>20.69</v>
      </c>
      <c r="J21" s="1">
        <v>20.69</v>
      </c>
      <c r="K21" s="1" t="s">
        <v>43</v>
      </c>
      <c r="L21" s="1">
        <v>-24.0</v>
      </c>
      <c r="M21" s="1">
        <v>0.0</v>
      </c>
    </row>
    <row r="22">
      <c r="A22" s="1" t="s">
        <v>41</v>
      </c>
      <c r="B22" s="1" t="s">
        <v>42</v>
      </c>
      <c r="C22" s="1">
        <v>37.78</v>
      </c>
      <c r="D22" s="1">
        <v>38.47</v>
      </c>
      <c r="E22" s="1">
        <v>0.69</v>
      </c>
      <c r="F22" s="1">
        <v>0.0</v>
      </c>
      <c r="G22" s="1">
        <v>0.69</v>
      </c>
      <c r="H22" s="1">
        <v>24.0</v>
      </c>
      <c r="I22" s="1">
        <v>34.63</v>
      </c>
      <c r="J22" s="1">
        <v>34.63</v>
      </c>
      <c r="K22" s="1" t="s">
        <v>43</v>
      </c>
      <c r="L22" s="1">
        <v>-24.0</v>
      </c>
      <c r="M22" s="1">
        <v>0.0</v>
      </c>
    </row>
    <row r="23">
      <c r="A23" s="1" t="s">
        <v>41</v>
      </c>
      <c r="B23" s="1" t="s">
        <v>42</v>
      </c>
      <c r="C23" s="1">
        <v>38.59</v>
      </c>
      <c r="D23" s="1">
        <v>41.7</v>
      </c>
      <c r="E23" s="1">
        <v>3.1</v>
      </c>
      <c r="F23" s="1">
        <v>0.0</v>
      </c>
      <c r="G23" s="1">
        <v>3.1</v>
      </c>
      <c r="H23" s="1">
        <v>168.0</v>
      </c>
      <c r="I23" s="1">
        <v>54.12</v>
      </c>
      <c r="J23" s="1">
        <v>54.15</v>
      </c>
      <c r="K23" s="1" t="s">
        <v>44</v>
      </c>
      <c r="L23" s="1">
        <v>84.0</v>
      </c>
      <c r="M23" s="1">
        <v>84.0</v>
      </c>
    </row>
    <row r="24">
      <c r="A24" s="1" t="s">
        <v>41</v>
      </c>
      <c r="B24" s="1" t="s">
        <v>42</v>
      </c>
      <c r="C24" s="1">
        <v>41.86</v>
      </c>
      <c r="D24" s="1">
        <v>42.67</v>
      </c>
      <c r="E24" s="1">
        <v>0.81</v>
      </c>
      <c r="F24" s="1">
        <v>0.0</v>
      </c>
      <c r="G24" s="1">
        <v>0.81</v>
      </c>
      <c r="H24" s="1">
        <v>24.0</v>
      </c>
      <c r="I24" s="1">
        <v>29.6</v>
      </c>
      <c r="J24" s="1">
        <v>29.6</v>
      </c>
      <c r="K24" s="1" t="s">
        <v>43</v>
      </c>
      <c r="L24" s="1">
        <v>-24.0</v>
      </c>
      <c r="M24" s="1">
        <v>0.0</v>
      </c>
    </row>
    <row r="25">
      <c r="A25" s="1" t="s">
        <v>41</v>
      </c>
      <c r="B25" s="1" t="s">
        <v>42</v>
      </c>
      <c r="C25" s="1">
        <v>42.69</v>
      </c>
      <c r="D25" s="1">
        <v>43.75</v>
      </c>
      <c r="E25" s="1">
        <v>1.07</v>
      </c>
      <c r="F25" s="1">
        <v>0.0</v>
      </c>
      <c r="G25" s="1">
        <v>1.07</v>
      </c>
      <c r="H25" s="1">
        <v>24.0</v>
      </c>
      <c r="I25" s="1">
        <v>22.5</v>
      </c>
      <c r="J25" s="1">
        <v>22.5</v>
      </c>
      <c r="K25" s="1" t="s">
        <v>43</v>
      </c>
      <c r="L25" s="1">
        <v>-24.0</v>
      </c>
      <c r="M25" s="1">
        <v>0.0</v>
      </c>
    </row>
    <row r="26">
      <c r="A26" s="1" t="s">
        <v>41</v>
      </c>
      <c r="B26" s="1" t="s">
        <v>42</v>
      </c>
      <c r="C26" s="1">
        <v>43.76</v>
      </c>
      <c r="D26" s="1">
        <v>46.46</v>
      </c>
      <c r="E26" s="1">
        <v>2.71</v>
      </c>
      <c r="F26" s="1">
        <v>0.0</v>
      </c>
      <c r="G26" s="1">
        <v>2.71</v>
      </c>
      <c r="H26" s="1">
        <v>24.0</v>
      </c>
      <c r="I26" s="1">
        <v>8.86</v>
      </c>
      <c r="J26" s="1">
        <v>8.86</v>
      </c>
      <c r="K26" s="1" t="s">
        <v>43</v>
      </c>
      <c r="L26" s="1">
        <v>-24.0</v>
      </c>
      <c r="M26" s="1">
        <v>0.0</v>
      </c>
    </row>
    <row r="27">
      <c r="A27" s="1" t="s">
        <v>41</v>
      </c>
      <c r="B27" s="1" t="s">
        <v>42</v>
      </c>
      <c r="C27" s="1">
        <v>46.55</v>
      </c>
      <c r="D27" s="1">
        <v>48.26</v>
      </c>
      <c r="E27" s="1">
        <v>1.71</v>
      </c>
      <c r="F27" s="1">
        <v>0.0</v>
      </c>
      <c r="G27" s="1">
        <v>1.71</v>
      </c>
      <c r="H27" s="1">
        <v>24.0</v>
      </c>
      <c r="I27" s="1">
        <v>14.05</v>
      </c>
      <c r="J27" s="1">
        <v>14.05</v>
      </c>
      <c r="K27" s="1" t="s">
        <v>43</v>
      </c>
      <c r="L27" s="1">
        <v>-24.0</v>
      </c>
      <c r="M27" s="1">
        <v>0.0</v>
      </c>
    </row>
    <row r="28">
      <c r="A28" s="1" t="s">
        <v>41</v>
      </c>
      <c r="B28" s="1" t="s">
        <v>42</v>
      </c>
      <c r="C28" s="1">
        <v>48.46</v>
      </c>
      <c r="D28" s="1">
        <v>50.39</v>
      </c>
      <c r="E28" s="1">
        <v>1.94</v>
      </c>
      <c r="F28" s="1">
        <v>0.0</v>
      </c>
      <c r="G28" s="1">
        <v>1.94</v>
      </c>
      <c r="H28" s="1">
        <v>24.0</v>
      </c>
      <c r="I28" s="1">
        <v>12.39</v>
      </c>
      <c r="J28" s="1">
        <v>12.39</v>
      </c>
      <c r="K28" s="1" t="s">
        <v>43</v>
      </c>
      <c r="L28" s="1">
        <v>-24.0</v>
      </c>
      <c r="M28" s="1">
        <v>0.0</v>
      </c>
    </row>
    <row r="29">
      <c r="A29" s="1" t="s">
        <v>41</v>
      </c>
      <c r="B29" s="1" t="s">
        <v>42</v>
      </c>
      <c r="C29" s="1">
        <v>50.51</v>
      </c>
      <c r="D29" s="1">
        <v>52.02</v>
      </c>
      <c r="E29" s="1">
        <v>1.51</v>
      </c>
      <c r="F29" s="1">
        <v>0.0</v>
      </c>
      <c r="G29" s="1">
        <v>1.51</v>
      </c>
      <c r="H29" s="1">
        <v>24.0</v>
      </c>
      <c r="I29" s="1">
        <v>15.85</v>
      </c>
      <c r="J29" s="1">
        <v>15.85</v>
      </c>
      <c r="K29" s="1" t="s">
        <v>43</v>
      </c>
      <c r="L29" s="1">
        <v>-24.0</v>
      </c>
      <c r="M29" s="1">
        <v>0.0</v>
      </c>
    </row>
    <row r="30">
      <c r="A30" s="1" t="s">
        <v>41</v>
      </c>
      <c r="B30" s="1" t="s">
        <v>42</v>
      </c>
      <c r="C30" s="1">
        <v>52.27</v>
      </c>
      <c r="D30" s="1">
        <v>53.97</v>
      </c>
      <c r="E30" s="1">
        <v>1.7</v>
      </c>
      <c r="F30" s="1">
        <v>0.0</v>
      </c>
      <c r="G30" s="1">
        <v>1.7</v>
      </c>
      <c r="H30" s="1">
        <v>24.0</v>
      </c>
      <c r="I30" s="1">
        <v>14.11</v>
      </c>
      <c r="J30" s="1">
        <v>14.11</v>
      </c>
      <c r="K30" s="1" t="s">
        <v>43</v>
      </c>
      <c r="L30" s="1">
        <v>-24.0</v>
      </c>
      <c r="M30" s="1">
        <v>0.0</v>
      </c>
    </row>
    <row r="31">
      <c r="A31" s="1" t="s">
        <v>41</v>
      </c>
      <c r="B31" s="1" t="s">
        <v>42</v>
      </c>
      <c r="C31" s="1">
        <v>54.03</v>
      </c>
      <c r="D31" s="1">
        <v>57.72</v>
      </c>
      <c r="E31" s="1">
        <v>3.7</v>
      </c>
      <c r="F31" s="1">
        <v>0.0</v>
      </c>
      <c r="G31" s="1">
        <v>3.7</v>
      </c>
      <c r="H31" s="1">
        <v>24.0</v>
      </c>
      <c r="I31" s="1">
        <v>6.5</v>
      </c>
      <c r="J31" s="1">
        <v>6.5</v>
      </c>
      <c r="K31" s="1" t="s">
        <v>43</v>
      </c>
      <c r="L31" s="1">
        <v>-24.0</v>
      </c>
      <c r="M31" s="1">
        <v>0.0</v>
      </c>
    </row>
    <row r="32">
      <c r="A32" s="1" t="s">
        <v>41</v>
      </c>
      <c r="B32" s="1" t="s">
        <v>42</v>
      </c>
      <c r="C32" s="1">
        <v>58.01</v>
      </c>
      <c r="D32" s="1">
        <v>59.72</v>
      </c>
      <c r="E32" s="1">
        <v>1.72</v>
      </c>
      <c r="F32" s="1">
        <v>0.0</v>
      </c>
      <c r="G32" s="1">
        <v>1.72</v>
      </c>
      <c r="H32" s="1">
        <v>24.0</v>
      </c>
      <c r="I32" s="1">
        <v>13.99</v>
      </c>
      <c r="J32" s="1">
        <v>13.99</v>
      </c>
      <c r="K32" s="1" t="s">
        <v>43</v>
      </c>
      <c r="L32" s="1">
        <v>-24.0</v>
      </c>
      <c r="M32" s="1">
        <v>0.0</v>
      </c>
    </row>
    <row r="33">
      <c r="A33" s="1" t="s">
        <v>41</v>
      </c>
      <c r="B33" s="1" t="s">
        <v>42</v>
      </c>
      <c r="C33" s="1">
        <v>59.84</v>
      </c>
      <c r="D33" s="1">
        <v>61.41</v>
      </c>
      <c r="E33" s="1">
        <v>1.58</v>
      </c>
      <c r="F33" s="1">
        <v>0.0</v>
      </c>
      <c r="G33" s="1">
        <v>1.58</v>
      </c>
      <c r="H33" s="1">
        <v>24.0</v>
      </c>
      <c r="I33" s="1">
        <v>15.22</v>
      </c>
      <c r="J33" s="1">
        <v>15.22</v>
      </c>
      <c r="K33" s="1" t="s">
        <v>43</v>
      </c>
      <c r="L33" s="1">
        <v>-24.0</v>
      </c>
      <c r="M33" s="1">
        <v>0.0</v>
      </c>
    </row>
    <row r="34">
      <c r="A34" s="1" t="s">
        <v>41</v>
      </c>
      <c r="B34" s="1" t="s">
        <v>42</v>
      </c>
      <c r="C34" s="1">
        <v>61.59</v>
      </c>
      <c r="D34" s="1">
        <v>64.42</v>
      </c>
      <c r="E34" s="1">
        <v>2.83</v>
      </c>
      <c r="F34" s="1">
        <v>0.0</v>
      </c>
      <c r="G34" s="1">
        <v>2.83</v>
      </c>
      <c r="H34" s="1">
        <v>168.0</v>
      </c>
      <c r="I34" s="1">
        <v>59.28</v>
      </c>
      <c r="J34" s="1">
        <v>59.3</v>
      </c>
      <c r="K34" s="1" t="s">
        <v>44</v>
      </c>
      <c r="L34" s="1">
        <v>84.0</v>
      </c>
      <c r="M34" s="1">
        <v>84.0</v>
      </c>
    </row>
    <row r="35">
      <c r="A35" s="1" t="s">
        <v>41</v>
      </c>
      <c r="B35" s="1" t="s">
        <v>42</v>
      </c>
      <c r="C35" s="1">
        <v>64.74</v>
      </c>
      <c r="D35" s="1">
        <v>66.71</v>
      </c>
      <c r="E35" s="1">
        <v>1.97</v>
      </c>
      <c r="F35" s="1">
        <v>0.0</v>
      </c>
      <c r="G35" s="1">
        <v>1.97</v>
      </c>
      <c r="H35" s="1">
        <v>24.0</v>
      </c>
      <c r="I35" s="1">
        <v>12.2</v>
      </c>
      <c r="J35" s="1">
        <v>12.2</v>
      </c>
      <c r="K35" s="1" t="s">
        <v>43</v>
      </c>
      <c r="L35" s="1">
        <v>-24.0</v>
      </c>
      <c r="M35" s="1">
        <v>0.0</v>
      </c>
    </row>
    <row r="36">
      <c r="A36" s="1" t="s">
        <v>41</v>
      </c>
      <c r="B36" s="1" t="s">
        <v>42</v>
      </c>
      <c r="C36" s="1">
        <v>66.73</v>
      </c>
      <c r="D36" s="1">
        <v>68.19</v>
      </c>
      <c r="E36" s="1">
        <v>1.45</v>
      </c>
      <c r="F36" s="1">
        <v>0.0</v>
      </c>
      <c r="G36" s="1">
        <v>1.45</v>
      </c>
      <c r="H36" s="1">
        <v>24.0</v>
      </c>
      <c r="I36" s="1">
        <v>16.5</v>
      </c>
      <c r="J36" s="1">
        <v>16.5</v>
      </c>
      <c r="K36" s="1" t="s">
        <v>43</v>
      </c>
      <c r="L36" s="1">
        <v>-24.0</v>
      </c>
      <c r="M36" s="1">
        <v>0.0</v>
      </c>
    </row>
    <row r="37">
      <c r="A37" s="1" t="s">
        <v>41</v>
      </c>
      <c r="B37" s="1" t="s">
        <v>42</v>
      </c>
      <c r="C37" s="1">
        <v>68.24</v>
      </c>
      <c r="D37" s="1">
        <v>69.82</v>
      </c>
      <c r="E37" s="1">
        <v>1.58</v>
      </c>
      <c r="F37" s="1">
        <v>0.0</v>
      </c>
      <c r="G37" s="1">
        <v>1.58</v>
      </c>
      <c r="H37" s="1">
        <v>24.0</v>
      </c>
      <c r="I37" s="1">
        <v>15.16</v>
      </c>
      <c r="J37" s="1">
        <v>15.16</v>
      </c>
      <c r="K37" s="1" t="s">
        <v>43</v>
      </c>
      <c r="L37" s="1">
        <v>-24.0</v>
      </c>
      <c r="M37" s="1">
        <v>0.0</v>
      </c>
    </row>
    <row r="38">
      <c r="A38" s="1" t="s">
        <v>41</v>
      </c>
      <c r="B38" s="1" t="s">
        <v>42</v>
      </c>
      <c r="C38" s="1">
        <v>69.85</v>
      </c>
      <c r="D38" s="1">
        <v>72.96</v>
      </c>
      <c r="E38" s="1">
        <v>3.11</v>
      </c>
      <c r="F38" s="1">
        <v>0.0</v>
      </c>
      <c r="G38" s="1">
        <v>3.11</v>
      </c>
      <c r="H38" s="1">
        <v>24.0</v>
      </c>
      <c r="I38" s="1">
        <v>7.72</v>
      </c>
      <c r="J38" s="1">
        <v>7.72</v>
      </c>
      <c r="K38" s="1" t="s">
        <v>43</v>
      </c>
      <c r="L38" s="1">
        <v>-24.0</v>
      </c>
      <c r="M38" s="1">
        <v>0.0</v>
      </c>
    </row>
    <row r="39">
      <c r="A39" s="1" t="s">
        <v>41</v>
      </c>
      <c r="B39" s="1" t="s">
        <v>42</v>
      </c>
      <c r="C39" s="1">
        <v>72.97</v>
      </c>
      <c r="D39" s="1">
        <v>73.99</v>
      </c>
      <c r="E39" s="1">
        <v>1.01</v>
      </c>
      <c r="F39" s="1">
        <v>0.0</v>
      </c>
      <c r="G39" s="1">
        <v>1.01</v>
      </c>
      <c r="H39" s="1">
        <v>24.0</v>
      </c>
      <c r="I39" s="1">
        <v>23.69</v>
      </c>
      <c r="J39" s="1">
        <v>23.69</v>
      </c>
      <c r="K39" s="1" t="s">
        <v>43</v>
      </c>
      <c r="L39" s="1">
        <v>-24.0</v>
      </c>
      <c r="M39" s="1">
        <v>0.0</v>
      </c>
    </row>
    <row r="40">
      <c r="A40" s="1" t="s">
        <v>41</v>
      </c>
      <c r="B40" s="1" t="s">
        <v>42</v>
      </c>
      <c r="C40" s="1">
        <v>74.05</v>
      </c>
      <c r="D40" s="1">
        <v>75.45</v>
      </c>
      <c r="E40" s="1">
        <v>1.4</v>
      </c>
      <c r="F40" s="1">
        <v>0.0</v>
      </c>
      <c r="G40" s="1">
        <v>1.4</v>
      </c>
      <c r="H40" s="1">
        <v>24.0</v>
      </c>
      <c r="I40" s="1">
        <v>17.18</v>
      </c>
      <c r="J40" s="1">
        <v>17.18</v>
      </c>
      <c r="K40" s="1" t="s">
        <v>43</v>
      </c>
      <c r="L40" s="1">
        <v>-24.0</v>
      </c>
      <c r="M40" s="1">
        <v>0.0</v>
      </c>
    </row>
    <row r="41">
      <c r="A41" s="1" t="s">
        <v>41</v>
      </c>
      <c r="B41" s="1" t="s">
        <v>42</v>
      </c>
      <c r="C41" s="1">
        <v>75.73</v>
      </c>
      <c r="D41" s="1">
        <v>77.76</v>
      </c>
      <c r="E41" s="1">
        <v>2.04</v>
      </c>
      <c r="F41" s="1">
        <v>0.0</v>
      </c>
      <c r="G41" s="1">
        <v>2.04</v>
      </c>
      <c r="H41" s="1">
        <v>24.0</v>
      </c>
      <c r="I41" s="1">
        <v>11.78</v>
      </c>
      <c r="J41" s="1">
        <v>11.78</v>
      </c>
      <c r="K41" s="1" t="s">
        <v>43</v>
      </c>
      <c r="L41" s="1">
        <v>-24.0</v>
      </c>
      <c r="M41" s="1">
        <v>0.0</v>
      </c>
    </row>
    <row r="42">
      <c r="A42" s="1" t="s">
        <v>41</v>
      </c>
      <c r="B42" s="1" t="s">
        <v>42</v>
      </c>
      <c r="C42" s="1">
        <v>77.94</v>
      </c>
      <c r="D42" s="1">
        <v>79.73</v>
      </c>
      <c r="E42" s="1">
        <v>1.79</v>
      </c>
      <c r="F42" s="1">
        <v>0.0</v>
      </c>
      <c r="G42" s="1">
        <v>1.79</v>
      </c>
      <c r="H42" s="1">
        <v>24.0</v>
      </c>
      <c r="I42" s="1">
        <v>13.42</v>
      </c>
      <c r="J42" s="1">
        <v>13.42</v>
      </c>
      <c r="K42" s="1" t="s">
        <v>43</v>
      </c>
      <c r="L42" s="1">
        <v>-24.0</v>
      </c>
      <c r="M42" s="1">
        <v>0.0</v>
      </c>
    </row>
    <row r="43">
      <c r="A43" s="1" t="s">
        <v>41</v>
      </c>
      <c r="B43" s="1" t="s">
        <v>42</v>
      </c>
      <c r="C43" s="1">
        <v>80.2</v>
      </c>
      <c r="D43" s="1">
        <v>82.44</v>
      </c>
      <c r="E43" s="1">
        <v>2.24</v>
      </c>
      <c r="F43" s="1">
        <v>0.0</v>
      </c>
      <c r="G43" s="1">
        <v>2.24</v>
      </c>
      <c r="H43" s="1">
        <v>24.0</v>
      </c>
      <c r="I43" s="1">
        <v>10.69</v>
      </c>
      <c r="J43" s="1">
        <v>10.69</v>
      </c>
      <c r="K43" s="1" t="s">
        <v>43</v>
      </c>
      <c r="L43" s="1">
        <v>-24.0</v>
      </c>
      <c r="M43" s="1">
        <v>0.0</v>
      </c>
    </row>
    <row r="44">
      <c r="A44" s="1" t="s">
        <v>41</v>
      </c>
      <c r="B44" s="1" t="s">
        <v>42</v>
      </c>
      <c r="C44" s="1">
        <v>82.65</v>
      </c>
      <c r="D44" s="1">
        <v>83.92</v>
      </c>
      <c r="E44" s="1">
        <v>1.27</v>
      </c>
      <c r="F44" s="1">
        <v>0.0</v>
      </c>
      <c r="G44" s="1">
        <v>1.27</v>
      </c>
      <c r="H44" s="1">
        <v>24.0</v>
      </c>
      <c r="I44" s="1">
        <v>18.94</v>
      </c>
      <c r="J44" s="1">
        <v>18.94</v>
      </c>
      <c r="K44" s="1" t="s">
        <v>43</v>
      </c>
      <c r="L44" s="1">
        <v>-24.0</v>
      </c>
      <c r="M44" s="1">
        <v>0.0</v>
      </c>
    </row>
    <row r="45">
      <c r="A45" s="1" t="s">
        <v>41</v>
      </c>
      <c r="B45" s="1" t="s">
        <v>42</v>
      </c>
      <c r="C45" s="1">
        <v>84.07</v>
      </c>
      <c r="D45" s="1">
        <v>87.02</v>
      </c>
      <c r="E45" s="1">
        <v>2.95</v>
      </c>
      <c r="F45" s="1">
        <v>0.0</v>
      </c>
      <c r="G45" s="1">
        <v>2.95</v>
      </c>
      <c r="H45" s="1">
        <v>168.0</v>
      </c>
      <c r="I45" s="1">
        <v>56.99</v>
      </c>
      <c r="J45" s="1">
        <v>57.02</v>
      </c>
      <c r="K45" s="1" t="s">
        <v>44</v>
      </c>
      <c r="L45" s="1">
        <v>84.0</v>
      </c>
      <c r="M45" s="1">
        <v>84.0</v>
      </c>
    </row>
    <row r="46">
      <c r="A46" s="1" t="s">
        <v>41</v>
      </c>
      <c r="B46" s="1" t="s">
        <v>42</v>
      </c>
      <c r="C46" s="1">
        <v>87.22</v>
      </c>
      <c r="D46" s="1">
        <v>89.13</v>
      </c>
      <c r="E46" s="1">
        <v>1.91</v>
      </c>
      <c r="F46" s="1">
        <v>0.0</v>
      </c>
      <c r="G46" s="1">
        <v>1.91</v>
      </c>
      <c r="H46" s="1">
        <v>24.0</v>
      </c>
      <c r="I46" s="1">
        <v>12.54</v>
      </c>
      <c r="J46" s="1">
        <v>12.54</v>
      </c>
      <c r="K46" s="1" t="s">
        <v>43</v>
      </c>
      <c r="L46" s="1">
        <v>-24.0</v>
      </c>
      <c r="M46" s="1">
        <v>0.0</v>
      </c>
    </row>
    <row r="47">
      <c r="A47" s="1" t="s">
        <v>41</v>
      </c>
      <c r="B47" s="1" t="s">
        <v>42</v>
      </c>
      <c r="C47" s="1">
        <v>89.31</v>
      </c>
      <c r="D47" s="1">
        <v>90.93</v>
      </c>
      <c r="E47" s="1">
        <v>1.62</v>
      </c>
      <c r="F47" s="1">
        <v>0.0</v>
      </c>
      <c r="G47" s="1">
        <v>1.62</v>
      </c>
      <c r="H47" s="1">
        <v>24.0</v>
      </c>
      <c r="I47" s="1">
        <v>14.83</v>
      </c>
      <c r="J47" s="1">
        <v>14.83</v>
      </c>
      <c r="K47" s="1" t="s">
        <v>43</v>
      </c>
      <c r="L47" s="1">
        <v>-24.0</v>
      </c>
      <c r="M47" s="1">
        <v>0.0</v>
      </c>
    </row>
    <row r="48">
      <c r="A48" s="1" t="s">
        <v>41</v>
      </c>
      <c r="B48" s="1" t="s">
        <v>42</v>
      </c>
      <c r="C48" s="1">
        <v>91.0</v>
      </c>
      <c r="D48" s="1">
        <v>92.82</v>
      </c>
      <c r="E48" s="1">
        <v>1.82</v>
      </c>
      <c r="F48" s="1">
        <v>0.0</v>
      </c>
      <c r="G48" s="1">
        <v>1.82</v>
      </c>
      <c r="H48" s="1">
        <v>24.0</v>
      </c>
      <c r="I48" s="1">
        <v>13.16</v>
      </c>
      <c r="J48" s="1">
        <v>13.16</v>
      </c>
      <c r="K48" s="1" t="s">
        <v>43</v>
      </c>
      <c r="L48" s="1">
        <v>-24.0</v>
      </c>
      <c r="M48" s="1">
        <v>0.0</v>
      </c>
    </row>
    <row r="49">
      <c r="A49" s="1" t="s">
        <v>41</v>
      </c>
      <c r="B49" s="1" t="s">
        <v>42</v>
      </c>
      <c r="C49" s="1">
        <v>92.92</v>
      </c>
      <c r="D49" s="1">
        <v>94.53</v>
      </c>
      <c r="E49" s="1">
        <v>1.61</v>
      </c>
      <c r="F49" s="1">
        <v>0.0</v>
      </c>
      <c r="G49" s="1">
        <v>1.61</v>
      </c>
      <c r="H49" s="1">
        <v>24.0</v>
      </c>
      <c r="I49" s="1">
        <v>14.92</v>
      </c>
      <c r="J49" s="1">
        <v>14.92</v>
      </c>
      <c r="K49" s="1" t="s">
        <v>43</v>
      </c>
      <c r="L49" s="1">
        <v>-24.0</v>
      </c>
      <c r="M49" s="1">
        <v>0.0</v>
      </c>
    </row>
    <row r="50">
      <c r="A50" s="1" t="s">
        <v>41</v>
      </c>
      <c r="B50" s="1" t="s">
        <v>42</v>
      </c>
      <c r="C50" s="1">
        <v>94.65</v>
      </c>
      <c r="D50" s="1">
        <v>95.99</v>
      </c>
      <c r="E50" s="1">
        <v>1.34</v>
      </c>
      <c r="F50" s="1">
        <v>0.0</v>
      </c>
      <c r="G50" s="1">
        <v>1.34</v>
      </c>
      <c r="H50" s="1">
        <v>24.0</v>
      </c>
      <c r="I50" s="1">
        <v>17.96</v>
      </c>
      <c r="J50" s="1">
        <v>17.96</v>
      </c>
      <c r="K50" s="1" t="s">
        <v>43</v>
      </c>
      <c r="L50" s="1">
        <v>-24.0</v>
      </c>
      <c r="M50" s="1">
        <v>0.0</v>
      </c>
    </row>
    <row r="51">
      <c r="A51" s="1" t="s">
        <v>41</v>
      </c>
      <c r="B51" s="1" t="s">
        <v>42</v>
      </c>
      <c r="C51" s="1">
        <v>96.55</v>
      </c>
      <c r="D51" s="1">
        <v>98.21</v>
      </c>
      <c r="E51" s="1">
        <v>1.66</v>
      </c>
      <c r="F51" s="1">
        <v>0.0</v>
      </c>
      <c r="G51" s="1">
        <v>1.66</v>
      </c>
      <c r="H51" s="1">
        <v>24.0</v>
      </c>
      <c r="I51" s="1">
        <v>14.43</v>
      </c>
      <c r="J51" s="1">
        <v>14.43</v>
      </c>
      <c r="K51" s="1" t="s">
        <v>43</v>
      </c>
      <c r="L51" s="1">
        <v>-24.0</v>
      </c>
      <c r="M51" s="1">
        <v>0.0</v>
      </c>
    </row>
    <row r="52">
      <c r="A52" s="1" t="s">
        <v>41</v>
      </c>
      <c r="B52" s="1" t="s">
        <v>42</v>
      </c>
      <c r="C52" s="1">
        <v>98.26</v>
      </c>
      <c r="D52" s="1">
        <v>99.56</v>
      </c>
      <c r="E52" s="1">
        <v>1.3</v>
      </c>
      <c r="F52" s="1">
        <v>0.0</v>
      </c>
      <c r="G52" s="1">
        <v>1.3</v>
      </c>
      <c r="H52" s="1">
        <v>24.0</v>
      </c>
      <c r="I52" s="1">
        <v>18.52</v>
      </c>
      <c r="J52" s="1">
        <v>18.52</v>
      </c>
      <c r="K52" s="1" t="s">
        <v>43</v>
      </c>
      <c r="L52" s="1">
        <v>-24.0</v>
      </c>
      <c r="M52" s="1">
        <v>0.0</v>
      </c>
    </row>
    <row r="53">
      <c r="A53" s="1" t="s">
        <v>41</v>
      </c>
      <c r="B53" s="1" t="s">
        <v>42</v>
      </c>
      <c r="C53" s="1">
        <v>99.74</v>
      </c>
      <c r="D53" s="1">
        <v>101.1</v>
      </c>
      <c r="E53" s="1">
        <v>1.36</v>
      </c>
      <c r="F53" s="1">
        <v>0.0</v>
      </c>
      <c r="G53" s="1">
        <v>1.36</v>
      </c>
      <c r="H53" s="1">
        <v>24.0</v>
      </c>
      <c r="I53" s="1">
        <v>17.6</v>
      </c>
      <c r="J53" s="1">
        <v>17.6</v>
      </c>
      <c r="K53" s="1" t="s">
        <v>43</v>
      </c>
      <c r="L53" s="1">
        <v>-24.0</v>
      </c>
      <c r="M53" s="1">
        <v>0.0</v>
      </c>
    </row>
    <row r="54">
      <c r="A54" s="1" t="s">
        <v>41</v>
      </c>
      <c r="B54" s="1" t="s">
        <v>42</v>
      </c>
      <c r="C54" s="1">
        <v>101.36</v>
      </c>
      <c r="D54" s="1">
        <v>103.36</v>
      </c>
      <c r="E54" s="1">
        <v>1.99</v>
      </c>
      <c r="F54" s="1">
        <v>0.0</v>
      </c>
      <c r="G54" s="1">
        <v>1.99</v>
      </c>
      <c r="H54" s="1">
        <v>24.0</v>
      </c>
      <c r="I54" s="1">
        <v>12.04</v>
      </c>
      <c r="J54" s="1">
        <v>12.04</v>
      </c>
      <c r="K54" s="1" t="s">
        <v>43</v>
      </c>
      <c r="L54" s="1">
        <v>-24.0</v>
      </c>
      <c r="M54" s="1">
        <v>0.0</v>
      </c>
    </row>
    <row r="55">
      <c r="A55" s="1" t="s">
        <v>41</v>
      </c>
      <c r="B55" s="1" t="s">
        <v>42</v>
      </c>
      <c r="C55" s="1">
        <v>103.47</v>
      </c>
      <c r="D55" s="1">
        <v>105.44</v>
      </c>
      <c r="E55" s="1">
        <v>1.97</v>
      </c>
      <c r="F55" s="1">
        <v>0.0</v>
      </c>
      <c r="G55" s="1">
        <v>1.97</v>
      </c>
      <c r="H55" s="1">
        <v>24.0</v>
      </c>
      <c r="I55" s="1">
        <v>12.19</v>
      </c>
      <c r="J55" s="1">
        <v>12.19</v>
      </c>
      <c r="K55" s="1" t="s">
        <v>43</v>
      </c>
      <c r="L55" s="1">
        <v>-24.0</v>
      </c>
      <c r="M55" s="1">
        <v>0.0</v>
      </c>
    </row>
    <row r="56">
      <c r="A56" s="1" t="s">
        <v>41</v>
      </c>
      <c r="B56" s="1" t="s">
        <v>42</v>
      </c>
      <c r="C56" s="1">
        <v>105.5</v>
      </c>
      <c r="D56" s="1">
        <v>107.97</v>
      </c>
      <c r="E56" s="1">
        <v>2.48</v>
      </c>
      <c r="F56" s="1">
        <v>0.0</v>
      </c>
      <c r="G56" s="1">
        <v>2.48</v>
      </c>
      <c r="H56" s="1">
        <v>168.0</v>
      </c>
      <c r="I56" s="1">
        <v>67.79</v>
      </c>
      <c r="J56" s="1">
        <v>67.82</v>
      </c>
      <c r="K56" s="1" t="s">
        <v>44</v>
      </c>
      <c r="L56" s="1">
        <v>84.0</v>
      </c>
      <c r="M56" s="1">
        <v>84.0</v>
      </c>
    </row>
    <row r="57">
      <c r="A57" s="1" t="s">
        <v>41</v>
      </c>
      <c r="B57" s="1" t="s">
        <v>42</v>
      </c>
      <c r="C57" s="1">
        <v>108.43</v>
      </c>
      <c r="D57" s="1">
        <v>109.8</v>
      </c>
      <c r="E57" s="1">
        <v>1.37</v>
      </c>
      <c r="F57" s="1">
        <v>0.0</v>
      </c>
      <c r="G57" s="1">
        <v>1.37</v>
      </c>
      <c r="H57" s="1">
        <v>24.0</v>
      </c>
      <c r="I57" s="1">
        <v>17.46</v>
      </c>
      <c r="J57" s="1">
        <v>17.46</v>
      </c>
      <c r="K57" s="1" t="s">
        <v>43</v>
      </c>
      <c r="L57" s="1">
        <v>-24.0</v>
      </c>
      <c r="M57" s="1">
        <v>0.0</v>
      </c>
    </row>
    <row r="58">
      <c r="A58" s="1" t="s">
        <v>41</v>
      </c>
      <c r="B58" s="1" t="s">
        <v>42</v>
      </c>
      <c r="C58" s="1">
        <v>110.01</v>
      </c>
      <c r="D58" s="1">
        <v>111.44</v>
      </c>
      <c r="E58" s="1">
        <v>1.44</v>
      </c>
      <c r="F58" s="1">
        <v>0.0</v>
      </c>
      <c r="G58" s="1">
        <v>1.44</v>
      </c>
      <c r="H58" s="1">
        <v>24.0</v>
      </c>
      <c r="I58" s="1">
        <v>16.69</v>
      </c>
      <c r="J58" s="1">
        <v>16.69</v>
      </c>
      <c r="K58" s="1" t="s">
        <v>43</v>
      </c>
      <c r="L58" s="1">
        <v>-24.0</v>
      </c>
      <c r="M58" s="1">
        <v>0.0</v>
      </c>
    </row>
    <row r="59">
      <c r="A59" s="1" t="s">
        <v>41</v>
      </c>
      <c r="B59" s="1" t="s">
        <v>42</v>
      </c>
      <c r="C59" s="1">
        <v>111.62</v>
      </c>
      <c r="D59" s="1">
        <v>113.05</v>
      </c>
      <c r="E59" s="1">
        <v>1.42</v>
      </c>
      <c r="F59" s="1">
        <v>0.0</v>
      </c>
      <c r="G59" s="1">
        <v>1.42</v>
      </c>
      <c r="H59" s="1">
        <v>24.0</v>
      </c>
      <c r="I59" s="1">
        <v>16.88</v>
      </c>
      <c r="J59" s="1">
        <v>16.88</v>
      </c>
      <c r="K59" s="1" t="s">
        <v>43</v>
      </c>
      <c r="L59" s="1">
        <v>-24.0</v>
      </c>
      <c r="M59" s="1">
        <v>0.0</v>
      </c>
    </row>
    <row r="60">
      <c r="A60" s="1" t="s">
        <v>41</v>
      </c>
      <c r="B60" s="1" t="s">
        <v>42</v>
      </c>
      <c r="C60" s="1">
        <v>113.24</v>
      </c>
      <c r="D60" s="1">
        <v>114.69</v>
      </c>
      <c r="E60" s="1">
        <v>1.45</v>
      </c>
      <c r="F60" s="1">
        <v>0.0</v>
      </c>
      <c r="G60" s="1">
        <v>1.45</v>
      </c>
      <c r="H60" s="1">
        <v>24.0</v>
      </c>
      <c r="I60" s="1">
        <v>16.52</v>
      </c>
      <c r="J60" s="1">
        <v>16.52</v>
      </c>
      <c r="K60" s="1" t="s">
        <v>43</v>
      </c>
      <c r="L60" s="1">
        <v>-24.0</v>
      </c>
      <c r="M60" s="1">
        <v>0.0</v>
      </c>
    </row>
    <row r="61">
      <c r="A61" s="1" t="s">
        <v>41</v>
      </c>
      <c r="B61" s="1" t="s">
        <v>42</v>
      </c>
      <c r="C61" s="1">
        <v>114.72</v>
      </c>
      <c r="D61" s="1">
        <v>117.15</v>
      </c>
      <c r="E61" s="1">
        <v>2.42</v>
      </c>
      <c r="F61" s="1">
        <v>0.0</v>
      </c>
      <c r="G61" s="1">
        <v>2.42</v>
      </c>
      <c r="H61" s="1">
        <v>24.0</v>
      </c>
      <c r="I61" s="1">
        <v>9.9</v>
      </c>
      <c r="J61" s="1">
        <v>9.9</v>
      </c>
      <c r="K61" s="1" t="s">
        <v>43</v>
      </c>
      <c r="L61" s="1">
        <v>-24.0</v>
      </c>
      <c r="M61" s="1">
        <v>0.0</v>
      </c>
    </row>
    <row r="62">
      <c r="A62" s="1" t="s">
        <v>41</v>
      </c>
      <c r="B62" s="1" t="s">
        <v>42</v>
      </c>
      <c r="C62" s="1">
        <v>117.2</v>
      </c>
      <c r="D62" s="1">
        <v>118.93</v>
      </c>
      <c r="E62" s="1">
        <v>1.74</v>
      </c>
      <c r="F62" s="1">
        <v>0.0</v>
      </c>
      <c r="G62" s="1">
        <v>1.74</v>
      </c>
      <c r="H62" s="1">
        <v>24.0</v>
      </c>
      <c r="I62" s="1">
        <v>13.83</v>
      </c>
      <c r="J62" s="1">
        <v>13.83</v>
      </c>
      <c r="K62" s="1" t="s">
        <v>43</v>
      </c>
      <c r="L62" s="1">
        <v>-24.0</v>
      </c>
      <c r="M62" s="1">
        <v>0.0</v>
      </c>
    </row>
    <row r="63">
      <c r="A63" s="1" t="s">
        <v>41</v>
      </c>
      <c r="B63" s="1" t="s">
        <v>42</v>
      </c>
      <c r="C63" s="1">
        <v>119.25</v>
      </c>
      <c r="D63" s="1">
        <v>120.14</v>
      </c>
      <c r="E63" s="1">
        <v>0.89</v>
      </c>
      <c r="F63" s="1">
        <v>0.0</v>
      </c>
      <c r="G63" s="1">
        <v>0.89</v>
      </c>
      <c r="H63" s="1">
        <v>24.0</v>
      </c>
      <c r="I63" s="1">
        <v>27.04</v>
      </c>
      <c r="J63" s="1">
        <v>27.04</v>
      </c>
      <c r="K63" s="1" t="s">
        <v>43</v>
      </c>
      <c r="L63" s="1">
        <v>-24.0</v>
      </c>
      <c r="M63" s="1">
        <v>0.0</v>
      </c>
    </row>
    <row r="64">
      <c r="A64" s="1" t="s">
        <v>41</v>
      </c>
      <c r="B64" s="1" t="s">
        <v>42</v>
      </c>
      <c r="C64" s="1">
        <v>120.18</v>
      </c>
      <c r="D64" s="1">
        <v>121.62</v>
      </c>
      <c r="E64" s="1">
        <v>1.44</v>
      </c>
      <c r="F64" s="1">
        <v>0.0</v>
      </c>
      <c r="G64" s="1">
        <v>1.44</v>
      </c>
      <c r="H64" s="1">
        <v>24.0</v>
      </c>
      <c r="I64" s="1">
        <v>16.67</v>
      </c>
      <c r="J64" s="1">
        <v>16.67</v>
      </c>
      <c r="K64" s="1" t="s">
        <v>43</v>
      </c>
      <c r="L64" s="1">
        <v>-24.0</v>
      </c>
      <c r="M64" s="1">
        <v>0.0</v>
      </c>
    </row>
    <row r="65">
      <c r="A65" s="1" t="s">
        <v>41</v>
      </c>
      <c r="B65" s="1" t="s">
        <v>42</v>
      </c>
      <c r="C65" s="1">
        <v>121.66</v>
      </c>
      <c r="D65" s="1">
        <v>123.17</v>
      </c>
      <c r="E65" s="1">
        <v>1.51</v>
      </c>
      <c r="F65" s="1">
        <v>0.0</v>
      </c>
      <c r="G65" s="1">
        <v>1.51</v>
      </c>
      <c r="H65" s="1">
        <v>24.0</v>
      </c>
      <c r="I65" s="1">
        <v>15.93</v>
      </c>
      <c r="J65" s="1">
        <v>15.93</v>
      </c>
      <c r="K65" s="1" t="s">
        <v>43</v>
      </c>
      <c r="L65" s="1">
        <v>-24.0</v>
      </c>
      <c r="M65" s="1">
        <v>0.0</v>
      </c>
    </row>
    <row r="66">
      <c r="A66" s="1" t="s">
        <v>41</v>
      </c>
      <c r="B66" s="1" t="s">
        <v>42</v>
      </c>
      <c r="C66" s="1">
        <v>123.26</v>
      </c>
      <c r="D66" s="1">
        <v>124.77</v>
      </c>
      <c r="E66" s="1">
        <v>1.51</v>
      </c>
      <c r="F66" s="1">
        <v>0.0</v>
      </c>
      <c r="G66" s="1">
        <v>1.51</v>
      </c>
      <c r="H66" s="1">
        <v>24.0</v>
      </c>
      <c r="I66" s="1">
        <v>15.92</v>
      </c>
      <c r="J66" s="1">
        <v>15.92</v>
      </c>
      <c r="K66" s="1" t="s">
        <v>43</v>
      </c>
      <c r="L66" s="1">
        <v>-24.0</v>
      </c>
      <c r="M66" s="1">
        <v>0.0</v>
      </c>
    </row>
    <row r="67">
      <c r="A67" s="1" t="s">
        <v>41</v>
      </c>
      <c r="B67" s="1" t="s">
        <v>42</v>
      </c>
      <c r="C67" s="1">
        <v>124.9</v>
      </c>
      <c r="D67" s="1">
        <v>128.89</v>
      </c>
      <c r="E67" s="1">
        <v>3.99</v>
      </c>
      <c r="F67" s="1">
        <v>0.0</v>
      </c>
      <c r="G67" s="1">
        <v>3.99</v>
      </c>
      <c r="H67" s="1">
        <v>168.0</v>
      </c>
      <c r="I67" s="1">
        <v>42.13</v>
      </c>
      <c r="J67" s="1">
        <v>42.14</v>
      </c>
      <c r="K67" s="1" t="s">
        <v>44</v>
      </c>
      <c r="L67" s="1">
        <v>84.0</v>
      </c>
      <c r="M67" s="1">
        <v>84.0</v>
      </c>
    </row>
    <row r="68">
      <c r="A68" s="1" t="s">
        <v>41</v>
      </c>
      <c r="B68" s="1" t="s">
        <v>42</v>
      </c>
      <c r="C68" s="1">
        <v>129.08</v>
      </c>
      <c r="D68" s="1">
        <v>130.98</v>
      </c>
      <c r="E68" s="1">
        <v>1.9</v>
      </c>
      <c r="F68" s="1">
        <v>0.0</v>
      </c>
      <c r="G68" s="1">
        <v>1.9</v>
      </c>
      <c r="H68" s="1">
        <v>24.0</v>
      </c>
      <c r="I68" s="1">
        <v>12.61</v>
      </c>
      <c r="J68" s="1">
        <v>12.61</v>
      </c>
      <c r="K68" s="1" t="s">
        <v>43</v>
      </c>
      <c r="L68" s="1">
        <v>-24.0</v>
      </c>
      <c r="M68" s="1">
        <v>0.0</v>
      </c>
    </row>
    <row r="69">
      <c r="A69" s="1" t="s">
        <v>41</v>
      </c>
      <c r="B69" s="1" t="s">
        <v>42</v>
      </c>
      <c r="C69" s="1">
        <v>131.07</v>
      </c>
      <c r="D69" s="1">
        <v>132.49</v>
      </c>
      <c r="E69" s="1">
        <v>1.42</v>
      </c>
      <c r="F69" s="1">
        <v>0.0</v>
      </c>
      <c r="G69" s="1">
        <v>1.42</v>
      </c>
      <c r="H69" s="1">
        <v>24.0</v>
      </c>
      <c r="I69" s="1">
        <v>16.87</v>
      </c>
      <c r="J69" s="1">
        <v>16.87</v>
      </c>
      <c r="K69" s="1" t="s">
        <v>43</v>
      </c>
      <c r="L69" s="1">
        <v>-24.0</v>
      </c>
      <c r="M69" s="1">
        <v>0.0</v>
      </c>
    </row>
    <row r="70">
      <c r="A70" s="1" t="s">
        <v>41</v>
      </c>
      <c r="B70" s="1" t="s">
        <v>42</v>
      </c>
      <c r="C70" s="1">
        <v>132.74</v>
      </c>
      <c r="D70" s="1">
        <v>134.73</v>
      </c>
      <c r="E70" s="1">
        <v>1.99</v>
      </c>
      <c r="F70" s="1">
        <v>0.0</v>
      </c>
      <c r="G70" s="1">
        <v>1.99</v>
      </c>
      <c r="H70" s="1">
        <v>24.0</v>
      </c>
      <c r="I70" s="1">
        <v>12.05</v>
      </c>
      <c r="J70" s="1">
        <v>12.05</v>
      </c>
      <c r="K70" s="1" t="s">
        <v>43</v>
      </c>
      <c r="L70" s="1">
        <v>-24.0</v>
      </c>
      <c r="M70" s="1">
        <v>0.0</v>
      </c>
    </row>
    <row r="71">
      <c r="A71" s="1" t="s">
        <v>41</v>
      </c>
      <c r="B71" s="1" t="s">
        <v>42</v>
      </c>
      <c r="C71" s="1">
        <v>134.96</v>
      </c>
      <c r="D71" s="1">
        <v>136.74</v>
      </c>
      <c r="E71" s="1">
        <v>1.77</v>
      </c>
      <c r="F71" s="1">
        <v>0.0</v>
      </c>
      <c r="G71" s="1">
        <v>1.77</v>
      </c>
      <c r="H71" s="1">
        <v>24.0</v>
      </c>
      <c r="I71" s="1">
        <v>13.53</v>
      </c>
      <c r="J71" s="1">
        <v>13.53</v>
      </c>
      <c r="K71" s="1" t="s">
        <v>43</v>
      </c>
      <c r="L71" s="1">
        <v>-24.0</v>
      </c>
      <c r="M71" s="1">
        <v>0.0</v>
      </c>
    </row>
    <row r="72">
      <c r="A72" s="1" t="s">
        <v>41</v>
      </c>
      <c r="B72" s="1" t="s">
        <v>42</v>
      </c>
      <c r="C72" s="1">
        <v>136.79</v>
      </c>
      <c r="D72" s="1">
        <v>138.16</v>
      </c>
      <c r="E72" s="1">
        <v>1.37</v>
      </c>
      <c r="F72" s="1">
        <v>0.0</v>
      </c>
      <c r="G72" s="1">
        <v>1.37</v>
      </c>
      <c r="H72" s="1">
        <v>24.0</v>
      </c>
      <c r="I72" s="1">
        <v>17.55</v>
      </c>
      <c r="J72" s="1">
        <v>17.55</v>
      </c>
      <c r="K72" s="1" t="s">
        <v>43</v>
      </c>
      <c r="L72" s="1">
        <v>-24.0</v>
      </c>
      <c r="M72" s="1">
        <v>0.0</v>
      </c>
    </row>
    <row r="73">
      <c r="A73" s="1" t="s">
        <v>41</v>
      </c>
      <c r="B73" s="1" t="s">
        <v>42</v>
      </c>
      <c r="C73" s="1">
        <v>138.19</v>
      </c>
      <c r="D73" s="1">
        <v>140.12</v>
      </c>
      <c r="E73" s="1">
        <v>1.93</v>
      </c>
      <c r="F73" s="1">
        <v>0.0</v>
      </c>
      <c r="G73" s="1">
        <v>1.93</v>
      </c>
      <c r="H73" s="1">
        <v>24.0</v>
      </c>
      <c r="I73" s="1">
        <v>12.41</v>
      </c>
      <c r="J73" s="1">
        <v>12.41</v>
      </c>
      <c r="K73" s="1" t="s">
        <v>43</v>
      </c>
      <c r="L73" s="1">
        <v>-24.0</v>
      </c>
      <c r="M73" s="1">
        <v>0.0</v>
      </c>
    </row>
    <row r="74">
      <c r="A74" s="1" t="s">
        <v>41</v>
      </c>
      <c r="B74" s="1" t="s">
        <v>42</v>
      </c>
      <c r="C74" s="1">
        <v>140.16</v>
      </c>
      <c r="D74" s="1">
        <v>141.62</v>
      </c>
      <c r="E74" s="1">
        <v>1.46</v>
      </c>
      <c r="F74" s="1">
        <v>0.0</v>
      </c>
      <c r="G74" s="1">
        <v>1.46</v>
      </c>
      <c r="H74" s="1">
        <v>24.0</v>
      </c>
      <c r="I74" s="1">
        <v>16.48</v>
      </c>
      <c r="J74" s="1">
        <v>16.48</v>
      </c>
      <c r="K74" s="1" t="s">
        <v>43</v>
      </c>
      <c r="L74" s="1">
        <v>-24.0</v>
      </c>
      <c r="M74" s="1">
        <v>0.0</v>
      </c>
    </row>
    <row r="75">
      <c r="A75" s="1" t="s">
        <v>41</v>
      </c>
      <c r="B75" s="1" t="s">
        <v>42</v>
      </c>
      <c r="C75" s="1">
        <v>141.62</v>
      </c>
      <c r="D75" s="1">
        <v>142.56</v>
      </c>
      <c r="E75" s="1">
        <v>0.94</v>
      </c>
      <c r="F75" s="1">
        <v>0.0</v>
      </c>
      <c r="G75" s="1">
        <v>0.94</v>
      </c>
      <c r="H75" s="1">
        <v>24.0</v>
      </c>
      <c r="I75" s="1">
        <v>25.49</v>
      </c>
      <c r="J75" s="1">
        <v>25.49</v>
      </c>
      <c r="K75" s="1" t="s">
        <v>43</v>
      </c>
      <c r="L75" s="1">
        <v>-24.0</v>
      </c>
      <c r="M75" s="1">
        <v>0.0</v>
      </c>
    </row>
    <row r="76">
      <c r="A76" s="1" t="s">
        <v>41</v>
      </c>
      <c r="B76" s="1" t="s">
        <v>42</v>
      </c>
      <c r="C76" s="1">
        <v>142.64</v>
      </c>
      <c r="D76" s="1">
        <v>145.34</v>
      </c>
      <c r="E76" s="1">
        <v>2.71</v>
      </c>
      <c r="F76" s="1">
        <v>0.0</v>
      </c>
      <c r="G76" s="1">
        <v>2.71</v>
      </c>
      <c r="H76" s="1">
        <v>24.0</v>
      </c>
      <c r="I76" s="1">
        <v>8.87</v>
      </c>
      <c r="J76" s="1">
        <v>8.87</v>
      </c>
      <c r="K76" s="1" t="s">
        <v>43</v>
      </c>
      <c r="L76" s="1">
        <v>-24.0</v>
      </c>
      <c r="M76" s="1">
        <v>0.0</v>
      </c>
    </row>
    <row r="77">
      <c r="A77" s="1" t="s">
        <v>41</v>
      </c>
      <c r="B77" s="1" t="s">
        <v>42</v>
      </c>
      <c r="C77" s="1">
        <v>145.9</v>
      </c>
      <c r="D77" s="1">
        <v>147.11</v>
      </c>
      <c r="E77" s="1">
        <v>1.21</v>
      </c>
      <c r="F77" s="1">
        <v>0.0</v>
      </c>
      <c r="G77" s="1">
        <v>1.21</v>
      </c>
      <c r="H77" s="1">
        <v>24.0</v>
      </c>
      <c r="I77" s="1">
        <v>19.88</v>
      </c>
      <c r="J77" s="1">
        <v>19.88</v>
      </c>
      <c r="K77" s="1" t="s">
        <v>43</v>
      </c>
      <c r="L77" s="1">
        <v>-24.0</v>
      </c>
      <c r="M77" s="1">
        <v>0.0</v>
      </c>
    </row>
    <row r="78">
      <c r="A78" s="1" t="s">
        <v>41</v>
      </c>
      <c r="B78" s="1" t="s">
        <v>42</v>
      </c>
      <c r="C78" s="1">
        <v>147.14</v>
      </c>
      <c r="D78" s="1">
        <v>151.47</v>
      </c>
      <c r="E78" s="1">
        <v>4.33</v>
      </c>
      <c r="F78" s="1">
        <v>0.0</v>
      </c>
      <c r="G78" s="1">
        <v>4.32</v>
      </c>
      <c r="H78" s="1">
        <v>168.0</v>
      </c>
      <c r="I78" s="1">
        <v>38.84</v>
      </c>
      <c r="J78" s="1">
        <v>38.85</v>
      </c>
      <c r="K78" s="1" t="s">
        <v>44</v>
      </c>
      <c r="L78" s="1">
        <v>84.0</v>
      </c>
      <c r="M78" s="1">
        <v>84.0</v>
      </c>
    </row>
    <row r="79">
      <c r="A79" s="1" t="s">
        <v>41</v>
      </c>
      <c r="B79" s="1" t="s">
        <v>42</v>
      </c>
      <c r="C79" s="1">
        <v>152.17</v>
      </c>
      <c r="D79" s="1">
        <v>153.83</v>
      </c>
      <c r="E79" s="1">
        <v>1.66</v>
      </c>
      <c r="F79" s="1">
        <v>0.0</v>
      </c>
      <c r="G79" s="1">
        <v>1.66</v>
      </c>
      <c r="H79" s="1">
        <v>24.0</v>
      </c>
      <c r="I79" s="1">
        <v>14.43</v>
      </c>
      <c r="J79" s="1">
        <v>14.43</v>
      </c>
      <c r="K79" s="1" t="s">
        <v>43</v>
      </c>
      <c r="L79" s="1">
        <v>-24.0</v>
      </c>
      <c r="M79" s="1">
        <v>0.0</v>
      </c>
    </row>
    <row r="80">
      <c r="A80" s="1" t="s">
        <v>41</v>
      </c>
      <c r="B80" s="1" t="s">
        <v>42</v>
      </c>
      <c r="C80" s="1">
        <v>153.98</v>
      </c>
      <c r="D80" s="1">
        <v>155.37</v>
      </c>
      <c r="E80" s="1">
        <v>1.4</v>
      </c>
      <c r="F80" s="1">
        <v>0.0</v>
      </c>
      <c r="G80" s="1">
        <v>1.4</v>
      </c>
      <c r="H80" s="1">
        <v>24.0</v>
      </c>
      <c r="I80" s="1">
        <v>17.17</v>
      </c>
      <c r="J80" s="1">
        <v>17.17</v>
      </c>
      <c r="K80" s="1" t="s">
        <v>43</v>
      </c>
      <c r="L80" s="1">
        <v>-24.0</v>
      </c>
      <c r="M80" s="1">
        <v>0.0</v>
      </c>
    </row>
    <row r="81">
      <c r="A81" s="1" t="s">
        <v>41</v>
      </c>
      <c r="B81" s="1" t="s">
        <v>42</v>
      </c>
      <c r="C81" s="1">
        <v>155.39</v>
      </c>
      <c r="D81" s="1">
        <v>156.98</v>
      </c>
      <c r="E81" s="1">
        <v>1.59</v>
      </c>
      <c r="F81" s="1">
        <v>0.0</v>
      </c>
      <c r="G81" s="1">
        <v>1.59</v>
      </c>
      <c r="H81" s="1">
        <v>24.0</v>
      </c>
      <c r="I81" s="1">
        <v>15.09</v>
      </c>
      <c r="J81" s="1">
        <v>15.09</v>
      </c>
      <c r="K81" s="1" t="s">
        <v>43</v>
      </c>
      <c r="L81" s="1">
        <v>-24.0</v>
      </c>
      <c r="M81" s="1">
        <v>0.0</v>
      </c>
    </row>
    <row r="82">
      <c r="A82" s="1" t="s">
        <v>41</v>
      </c>
      <c r="B82" s="1" t="s">
        <v>42</v>
      </c>
      <c r="C82" s="1">
        <v>157.01</v>
      </c>
      <c r="D82" s="1">
        <v>158.42</v>
      </c>
      <c r="E82" s="1">
        <v>1.41</v>
      </c>
      <c r="F82" s="1">
        <v>0.0</v>
      </c>
      <c r="G82" s="1">
        <v>1.41</v>
      </c>
      <c r="H82" s="1">
        <v>24.0</v>
      </c>
      <c r="I82" s="1">
        <v>17.05</v>
      </c>
      <c r="J82" s="1">
        <v>17.05</v>
      </c>
      <c r="K82" s="1" t="s">
        <v>43</v>
      </c>
      <c r="L82" s="1">
        <v>-24.0</v>
      </c>
      <c r="M82" s="1">
        <v>0.0</v>
      </c>
    </row>
    <row r="83">
      <c r="A83" s="1" t="s">
        <v>41</v>
      </c>
      <c r="B83" s="1" t="s">
        <v>42</v>
      </c>
      <c r="C83" s="1">
        <v>158.44</v>
      </c>
      <c r="D83" s="1">
        <v>159.2</v>
      </c>
      <c r="E83" s="1">
        <v>0.76</v>
      </c>
      <c r="F83" s="1">
        <v>0.0</v>
      </c>
      <c r="G83" s="1">
        <v>0.76</v>
      </c>
      <c r="H83" s="1">
        <v>24.0</v>
      </c>
      <c r="I83" s="1">
        <v>31.71</v>
      </c>
      <c r="J83" s="1">
        <v>31.71</v>
      </c>
      <c r="K83" s="1" t="s">
        <v>43</v>
      </c>
      <c r="L83" s="1">
        <v>-24.0</v>
      </c>
      <c r="M83" s="1">
        <v>0.0</v>
      </c>
    </row>
    <row r="84">
      <c r="A84" s="1" t="s">
        <v>41</v>
      </c>
      <c r="B84" s="1" t="s">
        <v>42</v>
      </c>
      <c r="C84" s="1">
        <v>159.21</v>
      </c>
      <c r="D84" s="1">
        <v>161.48</v>
      </c>
      <c r="E84" s="1">
        <v>2.27</v>
      </c>
      <c r="F84" s="1">
        <v>0.0</v>
      </c>
      <c r="G84" s="1">
        <v>2.27</v>
      </c>
      <c r="H84" s="1">
        <v>24.0</v>
      </c>
      <c r="I84" s="1">
        <v>10.59</v>
      </c>
      <c r="J84" s="1">
        <v>10.59</v>
      </c>
      <c r="K84" s="1" t="s">
        <v>43</v>
      </c>
      <c r="L84" s="1">
        <v>-24.0</v>
      </c>
      <c r="M84" s="1">
        <v>0.0</v>
      </c>
    </row>
    <row r="85">
      <c r="A85" s="1" t="s">
        <v>41</v>
      </c>
      <c r="B85" s="1" t="s">
        <v>42</v>
      </c>
      <c r="C85" s="1">
        <v>161.79</v>
      </c>
      <c r="D85" s="1">
        <v>163.13</v>
      </c>
      <c r="E85" s="1">
        <v>1.33</v>
      </c>
      <c r="F85" s="1">
        <v>0.0</v>
      </c>
      <c r="G85" s="1">
        <v>1.33</v>
      </c>
      <c r="H85" s="1">
        <v>24.0</v>
      </c>
      <c r="I85" s="1">
        <v>18.02</v>
      </c>
      <c r="J85" s="1">
        <v>18.02</v>
      </c>
      <c r="K85" s="1" t="s">
        <v>43</v>
      </c>
      <c r="L85" s="1">
        <v>-24.0</v>
      </c>
      <c r="M85" s="1">
        <v>0.0</v>
      </c>
    </row>
    <row r="86">
      <c r="A86" s="1" t="s">
        <v>41</v>
      </c>
      <c r="B86" s="1" t="s">
        <v>42</v>
      </c>
      <c r="C86" s="1">
        <v>163.2</v>
      </c>
      <c r="D86" s="1">
        <v>164.18</v>
      </c>
      <c r="E86" s="1">
        <v>0.97</v>
      </c>
      <c r="F86" s="1">
        <v>0.0</v>
      </c>
      <c r="G86" s="1">
        <v>0.97</v>
      </c>
      <c r="H86" s="1">
        <v>24.0</v>
      </c>
      <c r="I86" s="1">
        <v>24.65</v>
      </c>
      <c r="J86" s="1">
        <v>24.65</v>
      </c>
      <c r="K86" s="1" t="s">
        <v>43</v>
      </c>
      <c r="L86" s="1">
        <v>-24.0</v>
      </c>
      <c r="M86" s="1">
        <v>0.0</v>
      </c>
    </row>
    <row r="87">
      <c r="A87" s="1" t="s">
        <v>41</v>
      </c>
      <c r="B87" s="1" t="s">
        <v>42</v>
      </c>
      <c r="C87" s="1">
        <v>164.22</v>
      </c>
      <c r="D87" s="1">
        <v>165.66</v>
      </c>
      <c r="E87" s="1">
        <v>1.44</v>
      </c>
      <c r="F87" s="1">
        <v>0.0</v>
      </c>
      <c r="G87" s="1">
        <v>1.44</v>
      </c>
      <c r="H87" s="1">
        <v>24.0</v>
      </c>
      <c r="I87" s="1">
        <v>16.65</v>
      </c>
      <c r="J87" s="1">
        <v>16.65</v>
      </c>
      <c r="K87" s="1" t="s">
        <v>43</v>
      </c>
      <c r="L87" s="1">
        <v>-24.0</v>
      </c>
      <c r="M87" s="1">
        <v>0.0</v>
      </c>
    </row>
    <row r="88">
      <c r="A88" s="1" t="s">
        <v>41</v>
      </c>
      <c r="B88" s="1" t="s">
        <v>42</v>
      </c>
      <c r="C88" s="1">
        <v>165.7</v>
      </c>
      <c r="D88" s="1">
        <v>167.0</v>
      </c>
      <c r="E88" s="1">
        <v>1.3</v>
      </c>
      <c r="F88" s="1">
        <v>0.0</v>
      </c>
      <c r="G88" s="1">
        <v>1.3</v>
      </c>
      <c r="H88" s="1">
        <v>24.0</v>
      </c>
      <c r="I88" s="1">
        <v>18.44</v>
      </c>
      <c r="J88" s="1">
        <v>18.44</v>
      </c>
      <c r="K88" s="1" t="s">
        <v>43</v>
      </c>
      <c r="L88" s="1">
        <v>-24.0</v>
      </c>
      <c r="M88" s="1">
        <v>0.0</v>
      </c>
    </row>
    <row r="89">
      <c r="A89" s="1" t="s">
        <v>41</v>
      </c>
      <c r="B89" s="1" t="s">
        <v>42</v>
      </c>
      <c r="C89" s="1">
        <v>167.6</v>
      </c>
      <c r="D89" s="1">
        <v>169.66</v>
      </c>
      <c r="E89" s="1">
        <v>2.06</v>
      </c>
      <c r="F89" s="1">
        <v>0.0</v>
      </c>
      <c r="G89" s="1">
        <v>2.06</v>
      </c>
      <c r="H89" s="1">
        <v>168.0</v>
      </c>
      <c r="I89" s="1">
        <v>81.43</v>
      </c>
      <c r="J89" s="1">
        <v>81.47</v>
      </c>
      <c r="K89" s="1" t="s">
        <v>44</v>
      </c>
      <c r="L89" s="1">
        <v>84.0</v>
      </c>
      <c r="M89" s="1">
        <v>84.0</v>
      </c>
    </row>
    <row r="90">
      <c r="A90" s="1" t="s">
        <v>41</v>
      </c>
      <c r="B90" s="1" t="s">
        <v>42</v>
      </c>
      <c r="C90" s="1">
        <v>169.96</v>
      </c>
      <c r="D90" s="1">
        <v>172.09</v>
      </c>
      <c r="E90" s="1">
        <v>2.13</v>
      </c>
      <c r="F90" s="1">
        <v>0.0</v>
      </c>
      <c r="G90" s="1">
        <v>2.13</v>
      </c>
      <c r="H90" s="1">
        <v>24.0</v>
      </c>
      <c r="I90" s="1">
        <v>11.29</v>
      </c>
      <c r="J90" s="1">
        <v>11.29</v>
      </c>
      <c r="K90" s="1" t="s">
        <v>43</v>
      </c>
      <c r="L90" s="1">
        <v>-24.0</v>
      </c>
      <c r="M90" s="1">
        <v>0.0</v>
      </c>
    </row>
    <row r="91">
      <c r="A91" s="1" t="s">
        <v>41</v>
      </c>
      <c r="B91" s="1" t="s">
        <v>42</v>
      </c>
      <c r="C91" s="1">
        <v>172.24</v>
      </c>
      <c r="D91" s="1">
        <v>173.65</v>
      </c>
      <c r="E91" s="1">
        <v>1.41</v>
      </c>
      <c r="F91" s="1">
        <v>0.0</v>
      </c>
      <c r="G91" s="1">
        <v>1.41</v>
      </c>
      <c r="H91" s="1">
        <v>24.0</v>
      </c>
      <c r="I91" s="1">
        <v>17.07</v>
      </c>
      <c r="J91" s="1">
        <v>17.07</v>
      </c>
      <c r="K91" s="1" t="s">
        <v>43</v>
      </c>
      <c r="L91" s="1">
        <v>-24.0</v>
      </c>
      <c r="M91" s="1">
        <v>0.0</v>
      </c>
    </row>
    <row r="92">
      <c r="A92" s="1" t="s">
        <v>41</v>
      </c>
      <c r="B92" s="1" t="s">
        <v>42</v>
      </c>
      <c r="C92" s="1">
        <v>173.85</v>
      </c>
      <c r="D92" s="1">
        <v>174.25</v>
      </c>
      <c r="E92" s="1">
        <v>0.4</v>
      </c>
      <c r="F92" s="1">
        <v>0.0</v>
      </c>
      <c r="G92" s="1">
        <v>0.4</v>
      </c>
      <c r="H92" s="1">
        <v>24.0</v>
      </c>
      <c r="I92" s="1">
        <v>60.0</v>
      </c>
      <c r="J92" s="1">
        <v>60.0</v>
      </c>
      <c r="K92" s="1" t="s">
        <v>43</v>
      </c>
      <c r="L92" s="1">
        <v>-24.0</v>
      </c>
      <c r="M92" s="1">
        <v>0.0</v>
      </c>
    </row>
    <row r="93">
      <c r="A93" s="1" t="s">
        <v>41</v>
      </c>
      <c r="B93" s="1" t="s">
        <v>42</v>
      </c>
      <c r="C93" s="1">
        <v>174.25</v>
      </c>
      <c r="D93" s="1">
        <v>176.34</v>
      </c>
      <c r="E93" s="1">
        <v>2.09</v>
      </c>
      <c r="F93" s="1">
        <v>0.0</v>
      </c>
      <c r="G93" s="1">
        <v>2.09</v>
      </c>
      <c r="H93" s="1">
        <v>24.0</v>
      </c>
      <c r="I93" s="1">
        <v>11.51</v>
      </c>
      <c r="J93" s="1">
        <v>11.51</v>
      </c>
      <c r="K93" s="1" t="s">
        <v>43</v>
      </c>
      <c r="L93" s="1">
        <v>-24.0</v>
      </c>
      <c r="M93" s="1">
        <v>0.0</v>
      </c>
    </row>
    <row r="94">
      <c r="A94" s="1" t="s">
        <v>41</v>
      </c>
      <c r="B94" s="1" t="s">
        <v>42</v>
      </c>
      <c r="C94" s="1">
        <v>176.38</v>
      </c>
      <c r="D94" s="1">
        <v>177.42</v>
      </c>
      <c r="E94" s="1">
        <v>1.05</v>
      </c>
      <c r="F94" s="1">
        <v>0.0</v>
      </c>
      <c r="G94" s="1">
        <v>1.05</v>
      </c>
      <c r="H94" s="1">
        <v>24.0</v>
      </c>
      <c r="I94" s="1">
        <v>22.91</v>
      </c>
      <c r="J94" s="1">
        <v>22.91</v>
      </c>
      <c r="K94" s="1" t="s">
        <v>43</v>
      </c>
      <c r="L94" s="1">
        <v>-24.0</v>
      </c>
      <c r="M94" s="1">
        <v>0.0</v>
      </c>
    </row>
    <row r="95">
      <c r="A95" s="1" t="s">
        <v>41</v>
      </c>
      <c r="B95" s="1" t="s">
        <v>42</v>
      </c>
      <c r="C95" s="1">
        <v>177.44</v>
      </c>
      <c r="D95" s="1">
        <v>178.72</v>
      </c>
      <c r="E95" s="1">
        <v>1.28</v>
      </c>
      <c r="F95" s="1">
        <v>0.0</v>
      </c>
      <c r="G95" s="1">
        <v>1.28</v>
      </c>
      <c r="H95" s="1">
        <v>24.0</v>
      </c>
      <c r="I95" s="1">
        <v>18.76</v>
      </c>
      <c r="J95" s="1">
        <v>18.76</v>
      </c>
      <c r="K95" s="1" t="s">
        <v>43</v>
      </c>
      <c r="L95" s="1">
        <v>-24.0</v>
      </c>
      <c r="M95" s="1">
        <v>0.0</v>
      </c>
    </row>
    <row r="96">
      <c r="A96" s="1" t="s">
        <v>41</v>
      </c>
      <c r="B96" s="1" t="s">
        <v>42</v>
      </c>
      <c r="C96" s="1">
        <v>178.87</v>
      </c>
      <c r="D96" s="1">
        <v>179.94</v>
      </c>
      <c r="E96" s="1">
        <v>1.07</v>
      </c>
      <c r="F96" s="1">
        <v>0.0</v>
      </c>
      <c r="G96" s="1">
        <v>1.07</v>
      </c>
      <c r="H96" s="1">
        <v>24.0</v>
      </c>
      <c r="I96" s="1">
        <v>22.41</v>
      </c>
      <c r="J96" s="1">
        <v>22.41</v>
      </c>
      <c r="K96" s="1" t="s">
        <v>43</v>
      </c>
      <c r="L96" s="1">
        <v>-24.0</v>
      </c>
      <c r="M96" s="1">
        <v>0.0</v>
      </c>
    </row>
    <row r="97">
      <c r="A97" s="1" t="s">
        <v>41</v>
      </c>
      <c r="B97" s="1" t="s">
        <v>42</v>
      </c>
      <c r="C97" s="1">
        <v>179.94</v>
      </c>
      <c r="D97" s="1">
        <v>181.48</v>
      </c>
      <c r="E97" s="1">
        <v>1.54</v>
      </c>
      <c r="F97" s="1">
        <v>0.0</v>
      </c>
      <c r="G97" s="1">
        <v>1.54</v>
      </c>
      <c r="H97" s="1">
        <v>24.0</v>
      </c>
      <c r="I97" s="1">
        <v>15.55</v>
      </c>
      <c r="J97" s="1">
        <v>15.55</v>
      </c>
      <c r="K97" s="1" t="s">
        <v>43</v>
      </c>
      <c r="L97" s="1">
        <v>-24.0</v>
      </c>
      <c r="M97" s="1">
        <v>0.0</v>
      </c>
    </row>
    <row r="98">
      <c r="A98" s="1" t="s">
        <v>41</v>
      </c>
      <c r="B98" s="1" t="s">
        <v>42</v>
      </c>
      <c r="C98" s="1">
        <v>181.49</v>
      </c>
      <c r="D98" s="1">
        <v>183.01</v>
      </c>
      <c r="E98" s="1">
        <v>1.51</v>
      </c>
      <c r="F98" s="1">
        <v>0.0</v>
      </c>
      <c r="G98" s="1">
        <v>1.51</v>
      </c>
      <c r="H98" s="1">
        <v>24.0</v>
      </c>
      <c r="I98" s="1">
        <v>15.86</v>
      </c>
      <c r="J98" s="1">
        <v>15.86</v>
      </c>
      <c r="K98" s="1" t="s">
        <v>43</v>
      </c>
      <c r="L98" s="1">
        <v>-24.0</v>
      </c>
      <c r="M98" s="1">
        <v>0.0</v>
      </c>
    </row>
    <row r="99">
      <c r="A99" s="1" t="s">
        <v>41</v>
      </c>
      <c r="B99" s="1" t="s">
        <v>42</v>
      </c>
      <c r="C99" s="1">
        <v>183.17</v>
      </c>
      <c r="D99" s="1">
        <v>184.76</v>
      </c>
      <c r="E99" s="1">
        <v>1.59</v>
      </c>
      <c r="F99" s="1">
        <v>0.0</v>
      </c>
      <c r="G99" s="1">
        <v>1.59</v>
      </c>
      <c r="H99" s="1">
        <v>24.0</v>
      </c>
      <c r="I99" s="1">
        <v>15.11</v>
      </c>
      <c r="J99" s="1">
        <v>15.11</v>
      </c>
      <c r="K99" s="1" t="s">
        <v>43</v>
      </c>
      <c r="L99" s="1">
        <v>-24.0</v>
      </c>
      <c r="M99" s="1">
        <v>0.0</v>
      </c>
    </row>
    <row r="100">
      <c r="A100" s="1" t="s">
        <v>41</v>
      </c>
      <c r="B100" s="1" t="s">
        <v>42</v>
      </c>
      <c r="C100" s="1">
        <v>184.81</v>
      </c>
      <c r="D100" s="1">
        <v>186.66</v>
      </c>
      <c r="E100" s="1">
        <v>1.85</v>
      </c>
      <c r="F100" s="1">
        <v>0.0</v>
      </c>
      <c r="G100" s="1">
        <v>1.85</v>
      </c>
      <c r="H100" s="1">
        <v>168.0</v>
      </c>
      <c r="I100" s="1">
        <v>90.62</v>
      </c>
      <c r="J100" s="1">
        <v>90.67</v>
      </c>
      <c r="K100" s="1" t="s">
        <v>44</v>
      </c>
      <c r="L100" s="1">
        <v>84.0</v>
      </c>
      <c r="M100" s="1">
        <v>84.0</v>
      </c>
    </row>
    <row r="101">
      <c r="A101" s="1" t="s">
        <v>41</v>
      </c>
      <c r="B101" s="1" t="s">
        <v>42</v>
      </c>
      <c r="C101" s="1">
        <v>186.92</v>
      </c>
      <c r="D101" s="1">
        <v>188.15</v>
      </c>
      <c r="E101" s="1">
        <v>1.23</v>
      </c>
      <c r="F101" s="1">
        <v>0.0</v>
      </c>
      <c r="G101" s="1">
        <v>1.23</v>
      </c>
      <c r="H101" s="1">
        <v>24.0</v>
      </c>
      <c r="I101" s="1">
        <v>19.52</v>
      </c>
      <c r="J101" s="1">
        <v>19.52</v>
      </c>
      <c r="K101" s="1" t="s">
        <v>43</v>
      </c>
      <c r="L101" s="1">
        <v>-24.0</v>
      </c>
      <c r="M101" s="1">
        <v>0.0</v>
      </c>
    </row>
    <row r="102">
      <c r="A102" s="1" t="s">
        <v>41</v>
      </c>
      <c r="B102" s="1" t="s">
        <v>42</v>
      </c>
      <c r="C102" s="1">
        <v>188.2</v>
      </c>
      <c r="D102" s="1">
        <v>190.43</v>
      </c>
      <c r="E102" s="1">
        <v>2.23</v>
      </c>
      <c r="F102" s="1">
        <v>0.0</v>
      </c>
      <c r="G102" s="1">
        <v>2.23</v>
      </c>
      <c r="H102" s="1">
        <v>24.0</v>
      </c>
      <c r="I102" s="1">
        <v>10.78</v>
      </c>
      <c r="J102" s="1">
        <v>10.78</v>
      </c>
      <c r="K102" s="1" t="s">
        <v>43</v>
      </c>
      <c r="L102" s="1">
        <v>-24.0</v>
      </c>
      <c r="M102" s="1">
        <v>0.0</v>
      </c>
    </row>
    <row r="103">
      <c r="A103" s="1" t="s">
        <v>41</v>
      </c>
      <c r="B103" s="1" t="s">
        <v>42</v>
      </c>
      <c r="C103" s="1">
        <v>190.45</v>
      </c>
      <c r="D103" s="1">
        <v>192.02</v>
      </c>
      <c r="E103" s="1">
        <v>1.57</v>
      </c>
      <c r="F103" s="1">
        <v>0.0</v>
      </c>
      <c r="G103" s="1">
        <v>1.57</v>
      </c>
      <c r="H103" s="1">
        <v>24.0</v>
      </c>
      <c r="I103" s="1">
        <v>15.31</v>
      </c>
      <c r="J103" s="1">
        <v>15.31</v>
      </c>
      <c r="K103" s="1" t="s">
        <v>43</v>
      </c>
      <c r="L103" s="1">
        <v>-24.0</v>
      </c>
      <c r="M103" s="1">
        <v>0.0</v>
      </c>
    </row>
    <row r="104">
      <c r="A104" s="1" t="s">
        <v>41</v>
      </c>
      <c r="B104" s="1" t="s">
        <v>42</v>
      </c>
      <c r="C104" s="1">
        <v>192.07</v>
      </c>
      <c r="D104" s="1">
        <v>193.61</v>
      </c>
      <c r="E104" s="1">
        <v>1.54</v>
      </c>
      <c r="F104" s="1">
        <v>0.0</v>
      </c>
      <c r="G104" s="1">
        <v>1.54</v>
      </c>
      <c r="H104" s="1">
        <v>24.0</v>
      </c>
      <c r="I104" s="1">
        <v>15.61</v>
      </c>
      <c r="J104" s="1">
        <v>15.61</v>
      </c>
      <c r="K104" s="1" t="s">
        <v>43</v>
      </c>
      <c r="L104" s="1">
        <v>-24.0</v>
      </c>
      <c r="M104" s="1">
        <v>0.0</v>
      </c>
    </row>
    <row r="105">
      <c r="A105" s="1" t="s">
        <v>41</v>
      </c>
      <c r="B105" s="1" t="s">
        <v>42</v>
      </c>
      <c r="C105" s="1">
        <v>193.63</v>
      </c>
      <c r="D105" s="1">
        <v>194.95</v>
      </c>
      <c r="E105" s="1">
        <v>1.32</v>
      </c>
      <c r="F105" s="1">
        <v>0.0</v>
      </c>
      <c r="G105" s="1">
        <v>1.32</v>
      </c>
      <c r="H105" s="1">
        <v>24.0</v>
      </c>
      <c r="I105" s="1">
        <v>18.12</v>
      </c>
      <c r="J105" s="1">
        <v>18.12</v>
      </c>
      <c r="K105" s="1" t="s">
        <v>43</v>
      </c>
      <c r="L105" s="1">
        <v>-24.0</v>
      </c>
      <c r="M105" s="1">
        <v>0.0</v>
      </c>
    </row>
    <row r="106">
      <c r="A106" s="1" t="s">
        <v>41</v>
      </c>
      <c r="B106" s="1" t="s">
        <v>42</v>
      </c>
      <c r="C106" s="1">
        <v>195.02</v>
      </c>
      <c r="D106" s="1">
        <v>196.4</v>
      </c>
      <c r="E106" s="1">
        <v>1.38</v>
      </c>
      <c r="F106" s="1">
        <v>0.0</v>
      </c>
      <c r="G106" s="1">
        <v>1.38</v>
      </c>
      <c r="H106" s="1">
        <v>24.0</v>
      </c>
      <c r="I106" s="1">
        <v>17.44</v>
      </c>
      <c r="J106" s="1">
        <v>17.44</v>
      </c>
      <c r="K106" s="1" t="s">
        <v>43</v>
      </c>
      <c r="L106" s="1">
        <v>-24.0</v>
      </c>
      <c r="M106" s="1">
        <v>0.0</v>
      </c>
    </row>
    <row r="107">
      <c r="A107" s="1" t="s">
        <v>41</v>
      </c>
      <c r="B107" s="1" t="s">
        <v>42</v>
      </c>
      <c r="C107" s="1">
        <v>196.49</v>
      </c>
      <c r="D107" s="1">
        <v>197.82</v>
      </c>
      <c r="E107" s="1">
        <v>1.33</v>
      </c>
      <c r="F107" s="1">
        <v>0.0</v>
      </c>
      <c r="G107" s="1">
        <v>1.33</v>
      </c>
      <c r="H107" s="1">
        <v>24.0</v>
      </c>
      <c r="I107" s="1">
        <v>18.01</v>
      </c>
      <c r="J107" s="1">
        <v>18.01</v>
      </c>
      <c r="K107" s="1" t="s">
        <v>43</v>
      </c>
      <c r="L107" s="1">
        <v>-24.0</v>
      </c>
      <c r="M107" s="1">
        <v>0.0</v>
      </c>
    </row>
    <row r="108">
      <c r="A108" s="1" t="s">
        <v>41</v>
      </c>
      <c r="B108" s="1" t="s">
        <v>42</v>
      </c>
      <c r="C108" s="1">
        <v>197.93</v>
      </c>
      <c r="D108" s="1">
        <v>198.5</v>
      </c>
      <c r="E108" s="1">
        <v>0.57</v>
      </c>
      <c r="F108" s="1">
        <v>0.0</v>
      </c>
      <c r="G108" s="1">
        <v>0.57</v>
      </c>
      <c r="H108" s="1">
        <v>24.0</v>
      </c>
      <c r="I108" s="1">
        <v>41.81</v>
      </c>
      <c r="J108" s="1">
        <v>41.81</v>
      </c>
      <c r="K108" s="1" t="s">
        <v>43</v>
      </c>
      <c r="L108" s="1">
        <v>-24.0</v>
      </c>
      <c r="M108" s="1">
        <v>0.0</v>
      </c>
    </row>
    <row r="109">
      <c r="A109" s="1" t="s">
        <v>41</v>
      </c>
      <c r="B109" s="1" t="s">
        <v>42</v>
      </c>
      <c r="C109" s="1">
        <v>198.59</v>
      </c>
      <c r="D109" s="1">
        <v>199.43</v>
      </c>
      <c r="E109" s="1">
        <v>0.84</v>
      </c>
      <c r="F109" s="1">
        <v>0.0</v>
      </c>
      <c r="G109" s="1">
        <v>0.84</v>
      </c>
      <c r="H109" s="1">
        <v>24.0</v>
      </c>
      <c r="I109" s="1">
        <v>28.72</v>
      </c>
      <c r="J109" s="1">
        <v>28.72</v>
      </c>
      <c r="K109" s="1" t="s">
        <v>43</v>
      </c>
      <c r="L109" s="1">
        <v>-24.0</v>
      </c>
      <c r="M109" s="1">
        <v>0.0</v>
      </c>
    </row>
    <row r="110">
      <c r="A110" s="1" t="s">
        <v>41</v>
      </c>
      <c r="B110" s="1" t="s">
        <v>42</v>
      </c>
      <c r="C110" s="1">
        <v>199.5</v>
      </c>
      <c r="D110" s="1">
        <v>201.01</v>
      </c>
      <c r="E110" s="1">
        <v>1.5</v>
      </c>
      <c r="F110" s="1">
        <v>0.0</v>
      </c>
      <c r="G110" s="1">
        <v>1.5</v>
      </c>
      <c r="H110" s="1">
        <v>24.0</v>
      </c>
      <c r="I110" s="1">
        <v>15.99</v>
      </c>
      <c r="J110" s="1">
        <v>15.99</v>
      </c>
      <c r="K110" s="1" t="s">
        <v>43</v>
      </c>
      <c r="L110" s="1">
        <v>-24.0</v>
      </c>
      <c r="M110" s="1">
        <v>0.0</v>
      </c>
    </row>
    <row r="130">
      <c r="A130" s="77" t="s">
        <v>53</v>
      </c>
      <c r="B130" s="3">
        <f>SUMIF(K2:K103, "epr",H2:H103)</f>
        <v>2232</v>
      </c>
    </row>
    <row r="131">
      <c r="A131" s="77" t="s">
        <v>54</v>
      </c>
      <c r="B131" s="3">
        <f>SUM(H2:H103)-B130</f>
        <v>1512</v>
      </c>
    </row>
    <row r="132">
      <c r="A132" s="77" t="s">
        <v>55</v>
      </c>
      <c r="B132" s="3">
        <f>SUM(M2:M103)</f>
        <v>756</v>
      </c>
    </row>
    <row r="133">
      <c r="A133" s="77" t="s">
        <v>56</v>
      </c>
      <c r="B133" s="3">
        <f>B131/B132</f>
        <v>2</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1.54</v>
      </c>
      <c r="D2" s="1">
        <v>3.52</v>
      </c>
      <c r="E2" s="1">
        <v>1.98</v>
      </c>
      <c r="F2" s="1">
        <v>0.0</v>
      </c>
      <c r="G2" s="1">
        <v>1.98</v>
      </c>
      <c r="H2" s="1">
        <v>32.0</v>
      </c>
      <c r="I2" s="1">
        <v>16.18</v>
      </c>
      <c r="J2" s="1">
        <v>16.18</v>
      </c>
      <c r="K2" s="1" t="s">
        <v>43</v>
      </c>
      <c r="L2" s="1">
        <v>-32.0</v>
      </c>
      <c r="M2" s="1">
        <v>0.0</v>
      </c>
    </row>
    <row r="3">
      <c r="A3" s="1" t="s">
        <v>41</v>
      </c>
      <c r="B3" s="1" t="s">
        <v>42</v>
      </c>
      <c r="C3" s="1">
        <v>3.6</v>
      </c>
      <c r="D3" s="1">
        <v>5.84</v>
      </c>
      <c r="E3" s="1">
        <v>2.24</v>
      </c>
      <c r="F3" s="1">
        <v>0.0</v>
      </c>
      <c r="G3" s="1">
        <v>2.24</v>
      </c>
      <c r="H3" s="1">
        <v>32.0</v>
      </c>
      <c r="I3" s="1">
        <v>14.27</v>
      </c>
      <c r="J3" s="1">
        <v>14.27</v>
      </c>
      <c r="K3" s="1" t="s">
        <v>43</v>
      </c>
      <c r="L3" s="1">
        <v>-32.0</v>
      </c>
      <c r="M3" s="1">
        <v>0.0</v>
      </c>
    </row>
    <row r="4">
      <c r="A4" s="1" t="s">
        <v>41</v>
      </c>
      <c r="B4" s="1" t="s">
        <v>42</v>
      </c>
      <c r="C4" s="1">
        <v>5.95</v>
      </c>
      <c r="D4" s="1">
        <v>7.0</v>
      </c>
      <c r="E4" s="1">
        <v>1.05</v>
      </c>
      <c r="F4" s="1">
        <v>0.0</v>
      </c>
      <c r="G4" s="1">
        <v>1.05</v>
      </c>
      <c r="H4" s="1">
        <v>32.0</v>
      </c>
      <c r="I4" s="1">
        <v>30.54</v>
      </c>
      <c r="J4" s="1">
        <v>30.54</v>
      </c>
      <c r="K4" s="1" t="s">
        <v>43</v>
      </c>
      <c r="L4" s="1">
        <v>-32.0</v>
      </c>
      <c r="M4" s="1">
        <v>0.0</v>
      </c>
    </row>
    <row r="5">
      <c r="A5" s="1" t="s">
        <v>41</v>
      </c>
      <c r="B5" s="1" t="s">
        <v>42</v>
      </c>
      <c r="C5" s="1">
        <v>7.07</v>
      </c>
      <c r="D5" s="1">
        <v>9.7</v>
      </c>
      <c r="E5" s="1">
        <v>2.63</v>
      </c>
      <c r="F5" s="1">
        <v>0.0</v>
      </c>
      <c r="G5" s="1">
        <v>2.63</v>
      </c>
      <c r="H5" s="1">
        <v>32.0</v>
      </c>
      <c r="I5" s="1">
        <v>12.17</v>
      </c>
      <c r="J5" s="1">
        <v>12.17</v>
      </c>
      <c r="K5" s="1" t="s">
        <v>43</v>
      </c>
      <c r="L5" s="1">
        <v>-32.0</v>
      </c>
      <c r="M5" s="1">
        <v>0.0</v>
      </c>
    </row>
    <row r="6">
      <c r="A6" s="1" t="s">
        <v>41</v>
      </c>
      <c r="B6" s="1" t="s">
        <v>42</v>
      </c>
      <c r="C6" s="1">
        <v>9.85</v>
      </c>
      <c r="D6" s="1">
        <v>12.05</v>
      </c>
      <c r="E6" s="1">
        <v>2.2</v>
      </c>
      <c r="F6" s="1">
        <v>0.0</v>
      </c>
      <c r="G6" s="1">
        <v>2.2</v>
      </c>
      <c r="H6" s="1">
        <v>32.0</v>
      </c>
      <c r="I6" s="1">
        <v>14.55</v>
      </c>
      <c r="J6" s="1">
        <v>14.55</v>
      </c>
      <c r="K6" s="1" t="s">
        <v>43</v>
      </c>
      <c r="L6" s="1">
        <v>-32.0</v>
      </c>
      <c r="M6" s="1">
        <v>0.0</v>
      </c>
    </row>
    <row r="7">
      <c r="A7" s="1" t="s">
        <v>41</v>
      </c>
      <c r="B7" s="1" t="s">
        <v>42</v>
      </c>
      <c r="C7" s="1">
        <v>12.19</v>
      </c>
      <c r="D7" s="1">
        <v>13.82</v>
      </c>
      <c r="E7" s="1">
        <v>1.63</v>
      </c>
      <c r="F7" s="1">
        <v>0.0</v>
      </c>
      <c r="G7" s="1">
        <v>1.63</v>
      </c>
      <c r="H7" s="1">
        <v>32.0</v>
      </c>
      <c r="I7" s="1">
        <v>19.66</v>
      </c>
      <c r="J7" s="1">
        <v>19.66</v>
      </c>
      <c r="K7" s="1" t="s">
        <v>43</v>
      </c>
      <c r="L7" s="1">
        <v>-32.0</v>
      </c>
      <c r="M7" s="1">
        <v>0.0</v>
      </c>
    </row>
    <row r="8">
      <c r="A8" s="1" t="s">
        <v>41</v>
      </c>
      <c r="B8" s="1" t="s">
        <v>42</v>
      </c>
      <c r="C8" s="1">
        <v>14.06</v>
      </c>
      <c r="D8" s="1">
        <v>16.4</v>
      </c>
      <c r="E8" s="1">
        <v>2.34</v>
      </c>
      <c r="F8" s="1">
        <v>0.0</v>
      </c>
      <c r="G8" s="1">
        <v>2.34</v>
      </c>
      <c r="H8" s="1">
        <v>32.0</v>
      </c>
      <c r="I8" s="1">
        <v>13.69</v>
      </c>
      <c r="J8" s="1">
        <v>13.69</v>
      </c>
      <c r="K8" s="1" t="s">
        <v>43</v>
      </c>
      <c r="L8" s="1">
        <v>-32.0</v>
      </c>
      <c r="M8" s="1">
        <v>0.0</v>
      </c>
    </row>
    <row r="9">
      <c r="A9" s="1" t="s">
        <v>41</v>
      </c>
      <c r="B9" s="1" t="s">
        <v>42</v>
      </c>
      <c r="C9" s="1">
        <v>16.41</v>
      </c>
      <c r="D9" s="1">
        <v>18.62</v>
      </c>
      <c r="E9" s="1">
        <v>2.21</v>
      </c>
      <c r="F9" s="1">
        <v>0.0</v>
      </c>
      <c r="G9" s="1">
        <v>2.21</v>
      </c>
      <c r="H9" s="1">
        <v>32.0</v>
      </c>
      <c r="I9" s="1">
        <v>14.48</v>
      </c>
      <c r="J9" s="1">
        <v>14.48</v>
      </c>
      <c r="K9" s="1" t="s">
        <v>43</v>
      </c>
      <c r="L9" s="1">
        <v>-32.0</v>
      </c>
      <c r="M9" s="1">
        <v>0.0</v>
      </c>
    </row>
    <row r="10">
      <c r="A10" s="1" t="s">
        <v>41</v>
      </c>
      <c r="B10" s="1" t="s">
        <v>42</v>
      </c>
      <c r="C10" s="1">
        <v>18.82</v>
      </c>
      <c r="D10" s="1">
        <v>21.12</v>
      </c>
      <c r="E10" s="1">
        <v>2.29</v>
      </c>
      <c r="F10" s="1">
        <v>0.0</v>
      </c>
      <c r="G10" s="1">
        <v>2.29</v>
      </c>
      <c r="H10" s="1">
        <v>32.0</v>
      </c>
      <c r="I10" s="1">
        <v>13.95</v>
      </c>
      <c r="J10" s="1">
        <v>13.95</v>
      </c>
      <c r="K10" s="1" t="s">
        <v>43</v>
      </c>
      <c r="L10" s="1">
        <v>-32.0</v>
      </c>
      <c r="M10" s="1">
        <v>0.0</v>
      </c>
    </row>
    <row r="11">
      <c r="A11" s="1" t="s">
        <v>41</v>
      </c>
      <c r="B11" s="1" t="s">
        <v>42</v>
      </c>
      <c r="C11" s="1">
        <v>21.28</v>
      </c>
      <c r="D11" s="1">
        <v>23.77</v>
      </c>
      <c r="E11" s="1">
        <v>2.49</v>
      </c>
      <c r="F11" s="1">
        <v>0.0</v>
      </c>
      <c r="G11" s="1">
        <v>2.49</v>
      </c>
      <c r="H11" s="1">
        <v>32.0</v>
      </c>
      <c r="I11" s="1">
        <v>12.84</v>
      </c>
      <c r="J11" s="1">
        <v>12.84</v>
      </c>
      <c r="K11" s="1" t="s">
        <v>43</v>
      </c>
      <c r="L11" s="1">
        <v>-32.0</v>
      </c>
      <c r="M11" s="1">
        <v>0.0</v>
      </c>
    </row>
    <row r="12">
      <c r="A12" s="1" t="s">
        <v>41</v>
      </c>
      <c r="B12" s="1" t="s">
        <v>42</v>
      </c>
      <c r="C12" s="1">
        <v>23.88</v>
      </c>
      <c r="D12" s="1">
        <v>26.19</v>
      </c>
      <c r="E12" s="1">
        <v>2.31</v>
      </c>
      <c r="F12" s="1">
        <v>0.0</v>
      </c>
      <c r="G12" s="1">
        <v>2.31</v>
      </c>
      <c r="H12" s="1">
        <v>168.0</v>
      </c>
      <c r="I12" s="1">
        <v>72.65</v>
      </c>
      <c r="J12" s="1">
        <v>72.69</v>
      </c>
      <c r="K12" s="1" t="s">
        <v>44</v>
      </c>
      <c r="L12" s="1">
        <v>84.0</v>
      </c>
      <c r="M12" s="1">
        <v>84.0</v>
      </c>
    </row>
    <row r="13">
      <c r="A13" s="1" t="s">
        <v>41</v>
      </c>
      <c r="B13" s="1" t="s">
        <v>42</v>
      </c>
      <c r="C13" s="1">
        <v>27.09</v>
      </c>
      <c r="D13" s="1">
        <v>28.55</v>
      </c>
      <c r="E13" s="1">
        <v>1.45</v>
      </c>
      <c r="F13" s="1">
        <v>0.0</v>
      </c>
      <c r="G13" s="1">
        <v>1.45</v>
      </c>
      <c r="H13" s="1">
        <v>32.0</v>
      </c>
      <c r="I13" s="1">
        <v>22.01</v>
      </c>
      <c r="J13" s="1">
        <v>22.01</v>
      </c>
      <c r="K13" s="1" t="s">
        <v>43</v>
      </c>
      <c r="L13" s="1">
        <v>-32.0</v>
      </c>
      <c r="M13" s="1">
        <v>0.0</v>
      </c>
    </row>
    <row r="14">
      <c r="A14" s="1" t="s">
        <v>41</v>
      </c>
      <c r="B14" s="1" t="s">
        <v>42</v>
      </c>
      <c r="C14" s="1">
        <v>28.57</v>
      </c>
      <c r="D14" s="1">
        <v>29.67</v>
      </c>
      <c r="E14" s="1">
        <v>1.11</v>
      </c>
      <c r="F14" s="1">
        <v>0.0</v>
      </c>
      <c r="G14" s="1">
        <v>1.11</v>
      </c>
      <c r="H14" s="1">
        <v>32.0</v>
      </c>
      <c r="I14" s="1">
        <v>28.93</v>
      </c>
      <c r="J14" s="1">
        <v>28.93</v>
      </c>
      <c r="K14" s="1" t="s">
        <v>43</v>
      </c>
      <c r="L14" s="1">
        <v>-32.0</v>
      </c>
      <c r="M14" s="1">
        <v>0.0</v>
      </c>
    </row>
    <row r="15">
      <c r="A15" s="1" t="s">
        <v>41</v>
      </c>
      <c r="B15" s="1" t="s">
        <v>42</v>
      </c>
      <c r="C15" s="1">
        <v>29.69</v>
      </c>
      <c r="D15" s="1">
        <v>31.41</v>
      </c>
      <c r="E15" s="1">
        <v>1.72</v>
      </c>
      <c r="F15" s="1">
        <v>0.0</v>
      </c>
      <c r="G15" s="1">
        <v>1.72</v>
      </c>
      <c r="H15" s="1">
        <v>32.0</v>
      </c>
      <c r="I15" s="1">
        <v>18.57</v>
      </c>
      <c r="J15" s="1">
        <v>18.57</v>
      </c>
      <c r="K15" s="1" t="s">
        <v>43</v>
      </c>
      <c r="L15" s="1">
        <v>-32.0</v>
      </c>
      <c r="M15" s="1">
        <v>0.0</v>
      </c>
    </row>
    <row r="16">
      <c r="A16" s="1" t="s">
        <v>41</v>
      </c>
      <c r="B16" s="1" t="s">
        <v>42</v>
      </c>
      <c r="C16" s="1">
        <v>31.44</v>
      </c>
      <c r="D16" s="1">
        <v>33.16</v>
      </c>
      <c r="E16" s="1">
        <v>1.72</v>
      </c>
      <c r="F16" s="1">
        <v>0.0</v>
      </c>
      <c r="G16" s="1">
        <v>1.72</v>
      </c>
      <c r="H16" s="1">
        <v>32.0</v>
      </c>
      <c r="I16" s="1">
        <v>18.65</v>
      </c>
      <c r="J16" s="1">
        <v>18.65</v>
      </c>
      <c r="K16" s="1" t="s">
        <v>43</v>
      </c>
      <c r="L16" s="1">
        <v>-32.0</v>
      </c>
      <c r="M16" s="1">
        <v>0.0</v>
      </c>
    </row>
    <row r="17">
      <c r="A17" s="1" t="s">
        <v>41</v>
      </c>
      <c r="B17" s="1" t="s">
        <v>42</v>
      </c>
      <c r="C17" s="1">
        <v>33.18</v>
      </c>
      <c r="D17" s="1">
        <v>35.13</v>
      </c>
      <c r="E17" s="1">
        <v>1.95</v>
      </c>
      <c r="F17" s="1">
        <v>0.0</v>
      </c>
      <c r="G17" s="1">
        <v>1.95</v>
      </c>
      <c r="H17" s="1">
        <v>32.0</v>
      </c>
      <c r="I17" s="1">
        <v>16.37</v>
      </c>
      <c r="J17" s="1">
        <v>16.37</v>
      </c>
      <c r="K17" s="1" t="s">
        <v>43</v>
      </c>
      <c r="L17" s="1">
        <v>-32.0</v>
      </c>
      <c r="M17" s="1">
        <v>0.0</v>
      </c>
    </row>
    <row r="18">
      <c r="A18" s="1" t="s">
        <v>41</v>
      </c>
      <c r="B18" s="1" t="s">
        <v>42</v>
      </c>
      <c r="C18" s="1">
        <v>35.25</v>
      </c>
      <c r="D18" s="1">
        <v>36.09</v>
      </c>
      <c r="E18" s="1">
        <v>0.84</v>
      </c>
      <c r="F18" s="1">
        <v>0.0</v>
      </c>
      <c r="G18" s="1">
        <v>0.84</v>
      </c>
      <c r="H18" s="1">
        <v>32.0</v>
      </c>
      <c r="I18" s="1">
        <v>38.19</v>
      </c>
      <c r="J18" s="1">
        <v>38.19</v>
      </c>
      <c r="K18" s="1" t="s">
        <v>43</v>
      </c>
      <c r="L18" s="1">
        <v>-32.0</v>
      </c>
      <c r="M18" s="1">
        <v>0.0</v>
      </c>
    </row>
    <row r="19">
      <c r="A19" s="1" t="s">
        <v>41</v>
      </c>
      <c r="B19" s="1" t="s">
        <v>42</v>
      </c>
      <c r="C19" s="1">
        <v>36.14</v>
      </c>
      <c r="D19" s="1">
        <v>37.34</v>
      </c>
      <c r="E19" s="1">
        <v>1.19</v>
      </c>
      <c r="F19" s="1">
        <v>0.0</v>
      </c>
      <c r="G19" s="1">
        <v>1.19</v>
      </c>
      <c r="H19" s="1">
        <v>32.0</v>
      </c>
      <c r="I19" s="1">
        <v>26.83</v>
      </c>
      <c r="J19" s="1">
        <v>26.83</v>
      </c>
      <c r="K19" s="1" t="s">
        <v>43</v>
      </c>
      <c r="L19" s="1">
        <v>-32.0</v>
      </c>
      <c r="M19" s="1">
        <v>0.0</v>
      </c>
    </row>
    <row r="20">
      <c r="A20" s="1" t="s">
        <v>41</v>
      </c>
      <c r="B20" s="1" t="s">
        <v>42</v>
      </c>
      <c r="C20" s="1">
        <v>37.43</v>
      </c>
      <c r="D20" s="1">
        <v>38.87</v>
      </c>
      <c r="E20" s="1">
        <v>1.44</v>
      </c>
      <c r="F20" s="1">
        <v>0.0</v>
      </c>
      <c r="G20" s="1">
        <v>1.44</v>
      </c>
      <c r="H20" s="1">
        <v>32.0</v>
      </c>
      <c r="I20" s="1">
        <v>22.23</v>
      </c>
      <c r="J20" s="1">
        <v>22.23</v>
      </c>
      <c r="K20" s="1" t="s">
        <v>43</v>
      </c>
      <c r="L20" s="1">
        <v>-32.0</v>
      </c>
      <c r="M20" s="1">
        <v>0.0</v>
      </c>
    </row>
    <row r="21">
      <c r="A21" s="1" t="s">
        <v>41</v>
      </c>
      <c r="B21" s="1" t="s">
        <v>42</v>
      </c>
      <c r="C21" s="1">
        <v>38.93</v>
      </c>
      <c r="D21" s="1">
        <v>41.27</v>
      </c>
      <c r="E21" s="1">
        <v>2.34</v>
      </c>
      <c r="F21" s="1">
        <v>0.0</v>
      </c>
      <c r="G21" s="1">
        <v>2.34</v>
      </c>
      <c r="H21" s="1">
        <v>32.0</v>
      </c>
      <c r="I21" s="1">
        <v>13.7</v>
      </c>
      <c r="J21" s="1">
        <v>13.7</v>
      </c>
      <c r="K21" s="1" t="s">
        <v>43</v>
      </c>
      <c r="L21" s="1">
        <v>-32.0</v>
      </c>
      <c r="M21" s="1">
        <v>0.0</v>
      </c>
    </row>
    <row r="22">
      <c r="A22" s="1" t="s">
        <v>41</v>
      </c>
      <c r="B22" s="1" t="s">
        <v>42</v>
      </c>
      <c r="C22" s="1">
        <v>41.33</v>
      </c>
      <c r="D22" s="1">
        <v>43.55</v>
      </c>
      <c r="E22" s="1">
        <v>2.22</v>
      </c>
      <c r="F22" s="1">
        <v>0.0</v>
      </c>
      <c r="G22" s="1">
        <v>2.22</v>
      </c>
      <c r="H22" s="1">
        <v>32.0</v>
      </c>
      <c r="I22" s="1">
        <v>14.43</v>
      </c>
      <c r="J22" s="1">
        <v>14.43</v>
      </c>
      <c r="K22" s="1" t="s">
        <v>43</v>
      </c>
      <c r="L22" s="1">
        <v>-32.0</v>
      </c>
      <c r="M22" s="1">
        <v>0.0</v>
      </c>
    </row>
    <row r="23">
      <c r="A23" s="1" t="s">
        <v>41</v>
      </c>
      <c r="B23" s="1" t="s">
        <v>42</v>
      </c>
      <c r="C23" s="1">
        <v>43.63</v>
      </c>
      <c r="D23" s="1">
        <v>46.64</v>
      </c>
      <c r="E23" s="1">
        <v>3.01</v>
      </c>
      <c r="F23" s="1">
        <v>0.0</v>
      </c>
      <c r="G23" s="1">
        <v>3.01</v>
      </c>
      <c r="H23" s="1">
        <v>168.0</v>
      </c>
      <c r="I23" s="1">
        <v>55.81</v>
      </c>
      <c r="J23" s="1">
        <v>55.83</v>
      </c>
      <c r="K23" s="1" t="s">
        <v>44</v>
      </c>
      <c r="L23" s="1">
        <v>84.0</v>
      </c>
      <c r="M23" s="1">
        <v>84.0</v>
      </c>
    </row>
    <row r="24">
      <c r="A24" s="1" t="s">
        <v>41</v>
      </c>
      <c r="B24" s="1" t="s">
        <v>42</v>
      </c>
      <c r="C24" s="1">
        <v>47.01</v>
      </c>
      <c r="D24" s="1">
        <v>48.16</v>
      </c>
      <c r="E24" s="1">
        <v>1.15</v>
      </c>
      <c r="F24" s="1">
        <v>0.0</v>
      </c>
      <c r="G24" s="1">
        <v>1.15</v>
      </c>
      <c r="H24" s="1">
        <v>32.0</v>
      </c>
      <c r="I24" s="1">
        <v>27.8</v>
      </c>
      <c r="J24" s="1">
        <v>27.8</v>
      </c>
      <c r="K24" s="1" t="s">
        <v>43</v>
      </c>
      <c r="L24" s="1">
        <v>-32.0</v>
      </c>
      <c r="M24" s="1">
        <v>0.0</v>
      </c>
    </row>
    <row r="25">
      <c r="A25" s="1" t="s">
        <v>41</v>
      </c>
      <c r="B25" s="1" t="s">
        <v>42</v>
      </c>
      <c r="C25" s="1">
        <v>48.24</v>
      </c>
      <c r="D25" s="1">
        <v>50.06</v>
      </c>
      <c r="E25" s="1">
        <v>1.82</v>
      </c>
      <c r="F25" s="1">
        <v>0.0</v>
      </c>
      <c r="G25" s="1">
        <v>1.82</v>
      </c>
      <c r="H25" s="1">
        <v>32.0</v>
      </c>
      <c r="I25" s="1">
        <v>17.54</v>
      </c>
      <c r="J25" s="1">
        <v>17.54</v>
      </c>
      <c r="K25" s="1" t="s">
        <v>43</v>
      </c>
      <c r="L25" s="1">
        <v>-32.0</v>
      </c>
      <c r="M25" s="1">
        <v>0.0</v>
      </c>
    </row>
    <row r="26">
      <c r="A26" s="1" t="s">
        <v>41</v>
      </c>
      <c r="B26" s="1" t="s">
        <v>42</v>
      </c>
      <c r="C26" s="1">
        <v>50.22</v>
      </c>
      <c r="D26" s="1">
        <v>53.11</v>
      </c>
      <c r="E26" s="1">
        <v>2.89</v>
      </c>
      <c r="F26" s="1">
        <v>0.0</v>
      </c>
      <c r="G26" s="1">
        <v>2.89</v>
      </c>
      <c r="H26" s="1">
        <v>32.0</v>
      </c>
      <c r="I26" s="1">
        <v>11.08</v>
      </c>
      <c r="J26" s="1">
        <v>11.08</v>
      </c>
      <c r="K26" s="1" t="s">
        <v>43</v>
      </c>
      <c r="L26" s="1">
        <v>-32.0</v>
      </c>
      <c r="M26" s="1">
        <v>0.0</v>
      </c>
    </row>
    <row r="27">
      <c r="A27" s="1" t="s">
        <v>41</v>
      </c>
      <c r="B27" s="1" t="s">
        <v>42</v>
      </c>
      <c r="C27" s="1">
        <v>53.15</v>
      </c>
      <c r="D27" s="1">
        <v>54.75</v>
      </c>
      <c r="E27" s="1">
        <v>1.6</v>
      </c>
      <c r="F27" s="1">
        <v>0.0</v>
      </c>
      <c r="G27" s="1">
        <v>1.6</v>
      </c>
      <c r="H27" s="1">
        <v>32.0</v>
      </c>
      <c r="I27" s="1">
        <v>19.96</v>
      </c>
      <c r="J27" s="1">
        <v>19.96</v>
      </c>
      <c r="K27" s="1" t="s">
        <v>43</v>
      </c>
      <c r="L27" s="1">
        <v>-32.0</v>
      </c>
      <c r="M27" s="1">
        <v>0.0</v>
      </c>
    </row>
    <row r="28">
      <c r="A28" s="1" t="s">
        <v>41</v>
      </c>
      <c r="B28" s="1" t="s">
        <v>42</v>
      </c>
      <c r="C28" s="1">
        <v>55.17</v>
      </c>
      <c r="D28" s="1">
        <v>56.59</v>
      </c>
      <c r="E28" s="1">
        <v>1.43</v>
      </c>
      <c r="F28" s="1">
        <v>0.0</v>
      </c>
      <c r="G28" s="1">
        <v>1.43</v>
      </c>
      <c r="H28" s="1">
        <v>32.0</v>
      </c>
      <c r="I28" s="1">
        <v>22.45</v>
      </c>
      <c r="J28" s="1">
        <v>22.45</v>
      </c>
      <c r="K28" s="1" t="s">
        <v>43</v>
      </c>
      <c r="L28" s="1">
        <v>-32.0</v>
      </c>
      <c r="M28" s="1">
        <v>0.0</v>
      </c>
    </row>
    <row r="29">
      <c r="A29" s="1" t="s">
        <v>41</v>
      </c>
      <c r="B29" s="1" t="s">
        <v>42</v>
      </c>
      <c r="C29" s="1">
        <v>56.65</v>
      </c>
      <c r="D29" s="1">
        <v>58.63</v>
      </c>
      <c r="E29" s="1">
        <v>1.99</v>
      </c>
      <c r="F29" s="1">
        <v>0.0</v>
      </c>
      <c r="G29" s="1">
        <v>1.99</v>
      </c>
      <c r="H29" s="1">
        <v>32.0</v>
      </c>
      <c r="I29" s="1">
        <v>16.11</v>
      </c>
      <c r="J29" s="1">
        <v>16.11</v>
      </c>
      <c r="K29" s="1" t="s">
        <v>43</v>
      </c>
      <c r="L29" s="1">
        <v>-32.0</v>
      </c>
      <c r="M29" s="1">
        <v>0.0</v>
      </c>
    </row>
    <row r="30">
      <c r="A30" s="1" t="s">
        <v>41</v>
      </c>
      <c r="B30" s="1" t="s">
        <v>42</v>
      </c>
      <c r="C30" s="1">
        <v>58.68</v>
      </c>
      <c r="D30" s="1">
        <v>60.67</v>
      </c>
      <c r="E30" s="1">
        <v>1.99</v>
      </c>
      <c r="F30" s="1">
        <v>0.0</v>
      </c>
      <c r="G30" s="1">
        <v>1.99</v>
      </c>
      <c r="H30" s="1">
        <v>32.0</v>
      </c>
      <c r="I30" s="1">
        <v>16.11</v>
      </c>
      <c r="J30" s="1">
        <v>16.11</v>
      </c>
      <c r="K30" s="1" t="s">
        <v>43</v>
      </c>
      <c r="L30" s="1">
        <v>-32.0</v>
      </c>
      <c r="M30" s="1">
        <v>0.0</v>
      </c>
    </row>
    <row r="31">
      <c r="A31" s="1" t="s">
        <v>41</v>
      </c>
      <c r="B31" s="1" t="s">
        <v>42</v>
      </c>
      <c r="C31" s="1">
        <v>60.75</v>
      </c>
      <c r="D31" s="1">
        <v>62.22</v>
      </c>
      <c r="E31" s="1">
        <v>1.47</v>
      </c>
      <c r="F31" s="1">
        <v>0.0</v>
      </c>
      <c r="G31" s="1">
        <v>1.47</v>
      </c>
      <c r="H31" s="1">
        <v>32.0</v>
      </c>
      <c r="I31" s="1">
        <v>21.76</v>
      </c>
      <c r="J31" s="1">
        <v>21.76</v>
      </c>
      <c r="K31" s="1" t="s">
        <v>43</v>
      </c>
      <c r="L31" s="1">
        <v>-32.0</v>
      </c>
      <c r="M31" s="1">
        <v>0.0</v>
      </c>
    </row>
    <row r="32">
      <c r="A32" s="1" t="s">
        <v>41</v>
      </c>
      <c r="B32" s="1" t="s">
        <v>42</v>
      </c>
      <c r="C32" s="1">
        <v>62.29</v>
      </c>
      <c r="D32" s="1">
        <v>64.14</v>
      </c>
      <c r="E32" s="1">
        <v>1.85</v>
      </c>
      <c r="F32" s="1">
        <v>0.0</v>
      </c>
      <c r="G32" s="1">
        <v>1.85</v>
      </c>
      <c r="H32" s="1">
        <v>32.0</v>
      </c>
      <c r="I32" s="1">
        <v>17.32</v>
      </c>
      <c r="J32" s="1">
        <v>17.32</v>
      </c>
      <c r="K32" s="1" t="s">
        <v>43</v>
      </c>
      <c r="L32" s="1">
        <v>-32.0</v>
      </c>
      <c r="M32" s="1">
        <v>0.0</v>
      </c>
    </row>
    <row r="33">
      <c r="A33" s="1" t="s">
        <v>41</v>
      </c>
      <c r="B33" s="1" t="s">
        <v>42</v>
      </c>
      <c r="C33" s="1">
        <v>64.24</v>
      </c>
      <c r="D33" s="1">
        <v>66.66</v>
      </c>
      <c r="E33" s="1">
        <v>2.42</v>
      </c>
      <c r="F33" s="1">
        <v>0.0</v>
      </c>
      <c r="G33" s="1">
        <v>2.42</v>
      </c>
      <c r="H33" s="1">
        <v>32.0</v>
      </c>
      <c r="I33" s="1">
        <v>13.23</v>
      </c>
      <c r="J33" s="1">
        <v>13.23</v>
      </c>
      <c r="K33" s="1" t="s">
        <v>43</v>
      </c>
      <c r="L33" s="1">
        <v>-32.0</v>
      </c>
      <c r="M33" s="1">
        <v>0.0</v>
      </c>
    </row>
    <row r="34">
      <c r="A34" s="1" t="s">
        <v>41</v>
      </c>
      <c r="B34" s="1" t="s">
        <v>42</v>
      </c>
      <c r="C34" s="1">
        <v>66.69</v>
      </c>
      <c r="D34" s="1">
        <v>69.66</v>
      </c>
      <c r="E34" s="1">
        <v>2.97</v>
      </c>
      <c r="F34" s="1">
        <v>0.0</v>
      </c>
      <c r="G34" s="1">
        <v>2.97</v>
      </c>
      <c r="H34" s="1">
        <v>168.0</v>
      </c>
      <c r="I34" s="1">
        <v>56.49</v>
      </c>
      <c r="J34" s="1">
        <v>56.51</v>
      </c>
      <c r="K34" s="1" t="s">
        <v>44</v>
      </c>
      <c r="L34" s="1">
        <v>84.0</v>
      </c>
      <c r="M34" s="1">
        <v>84.0</v>
      </c>
    </row>
    <row r="35">
      <c r="A35" s="1" t="s">
        <v>41</v>
      </c>
      <c r="B35" s="1" t="s">
        <v>42</v>
      </c>
      <c r="C35" s="1">
        <v>69.97</v>
      </c>
      <c r="D35" s="1">
        <v>70.98</v>
      </c>
      <c r="E35" s="1">
        <v>1.01</v>
      </c>
      <c r="F35" s="1">
        <v>0.0</v>
      </c>
      <c r="G35" s="1">
        <v>1.01</v>
      </c>
      <c r="H35" s="1">
        <v>32.0</v>
      </c>
      <c r="I35" s="1">
        <v>31.69</v>
      </c>
      <c r="J35" s="1">
        <v>31.69</v>
      </c>
      <c r="K35" s="1" t="s">
        <v>43</v>
      </c>
      <c r="L35" s="1">
        <v>-32.0</v>
      </c>
      <c r="M35" s="1">
        <v>0.0</v>
      </c>
    </row>
    <row r="36">
      <c r="A36" s="1" t="s">
        <v>41</v>
      </c>
      <c r="B36" s="1" t="s">
        <v>42</v>
      </c>
      <c r="C36" s="1">
        <v>71.04</v>
      </c>
      <c r="D36" s="1">
        <v>74.24</v>
      </c>
      <c r="E36" s="1">
        <v>3.2</v>
      </c>
      <c r="F36" s="1">
        <v>0.0</v>
      </c>
      <c r="G36" s="1">
        <v>3.2</v>
      </c>
      <c r="H36" s="1">
        <v>32.0</v>
      </c>
      <c r="I36" s="1">
        <v>10.0</v>
      </c>
      <c r="J36" s="1">
        <v>10.0</v>
      </c>
      <c r="K36" s="1" t="s">
        <v>43</v>
      </c>
      <c r="L36" s="1">
        <v>-32.0</v>
      </c>
      <c r="M36" s="1">
        <v>0.0</v>
      </c>
    </row>
    <row r="37">
      <c r="A37" s="1" t="s">
        <v>41</v>
      </c>
      <c r="B37" s="1" t="s">
        <v>42</v>
      </c>
      <c r="C37" s="1">
        <v>74.49</v>
      </c>
      <c r="D37" s="1">
        <v>76.64</v>
      </c>
      <c r="E37" s="1">
        <v>2.15</v>
      </c>
      <c r="F37" s="1">
        <v>0.0</v>
      </c>
      <c r="G37" s="1">
        <v>2.15</v>
      </c>
      <c r="H37" s="1">
        <v>32.0</v>
      </c>
      <c r="I37" s="1">
        <v>14.89</v>
      </c>
      <c r="J37" s="1">
        <v>14.89</v>
      </c>
      <c r="K37" s="1" t="s">
        <v>43</v>
      </c>
      <c r="L37" s="1">
        <v>-32.0</v>
      </c>
      <c r="M37" s="1">
        <v>0.0</v>
      </c>
    </row>
    <row r="38">
      <c r="A38" s="1" t="s">
        <v>41</v>
      </c>
      <c r="B38" s="1" t="s">
        <v>42</v>
      </c>
      <c r="C38" s="1">
        <v>76.87</v>
      </c>
      <c r="D38" s="1">
        <v>78.76</v>
      </c>
      <c r="E38" s="1">
        <v>1.89</v>
      </c>
      <c r="F38" s="1">
        <v>0.0</v>
      </c>
      <c r="G38" s="1">
        <v>1.89</v>
      </c>
      <c r="H38" s="1">
        <v>32.0</v>
      </c>
      <c r="I38" s="1">
        <v>16.96</v>
      </c>
      <c r="J38" s="1">
        <v>16.96</v>
      </c>
      <c r="K38" s="1" t="s">
        <v>43</v>
      </c>
      <c r="L38" s="1">
        <v>-32.0</v>
      </c>
      <c r="M38" s="1">
        <v>0.0</v>
      </c>
    </row>
    <row r="39">
      <c r="A39" s="1" t="s">
        <v>41</v>
      </c>
      <c r="B39" s="1" t="s">
        <v>42</v>
      </c>
      <c r="C39" s="1">
        <v>78.88</v>
      </c>
      <c r="D39" s="1">
        <v>80.17</v>
      </c>
      <c r="E39" s="1">
        <v>1.29</v>
      </c>
      <c r="F39" s="1">
        <v>0.0</v>
      </c>
      <c r="G39" s="1">
        <v>1.29</v>
      </c>
      <c r="H39" s="1">
        <v>32.0</v>
      </c>
      <c r="I39" s="1">
        <v>24.79</v>
      </c>
      <c r="J39" s="1">
        <v>24.79</v>
      </c>
      <c r="K39" s="1" t="s">
        <v>43</v>
      </c>
      <c r="L39" s="1">
        <v>-32.0</v>
      </c>
      <c r="M39" s="1">
        <v>0.0</v>
      </c>
    </row>
    <row r="40">
      <c r="A40" s="1" t="s">
        <v>41</v>
      </c>
      <c r="B40" s="1" t="s">
        <v>42</v>
      </c>
      <c r="C40" s="1">
        <v>80.37</v>
      </c>
      <c r="D40" s="1">
        <v>82.38</v>
      </c>
      <c r="E40" s="1">
        <v>2.01</v>
      </c>
      <c r="F40" s="1">
        <v>0.0</v>
      </c>
      <c r="G40" s="1">
        <v>2.01</v>
      </c>
      <c r="H40" s="1">
        <v>32.0</v>
      </c>
      <c r="I40" s="1">
        <v>15.91</v>
      </c>
      <c r="J40" s="1">
        <v>15.91</v>
      </c>
      <c r="K40" s="1" t="s">
        <v>43</v>
      </c>
      <c r="L40" s="1">
        <v>-32.0</v>
      </c>
      <c r="M40" s="1">
        <v>0.0</v>
      </c>
    </row>
    <row r="41">
      <c r="A41" s="1" t="s">
        <v>41</v>
      </c>
      <c r="B41" s="1" t="s">
        <v>42</v>
      </c>
      <c r="C41" s="1">
        <v>82.42</v>
      </c>
      <c r="D41" s="1">
        <v>83.53</v>
      </c>
      <c r="E41" s="1">
        <v>1.11</v>
      </c>
      <c r="F41" s="1">
        <v>0.0</v>
      </c>
      <c r="G41" s="1">
        <v>1.11</v>
      </c>
      <c r="H41" s="1">
        <v>32.0</v>
      </c>
      <c r="I41" s="1">
        <v>28.84</v>
      </c>
      <c r="J41" s="1">
        <v>28.84</v>
      </c>
      <c r="K41" s="1" t="s">
        <v>43</v>
      </c>
      <c r="L41" s="1">
        <v>-32.0</v>
      </c>
      <c r="M41" s="1">
        <v>0.0</v>
      </c>
    </row>
    <row r="42">
      <c r="A42" s="1" t="s">
        <v>41</v>
      </c>
      <c r="B42" s="1" t="s">
        <v>42</v>
      </c>
      <c r="C42" s="1">
        <v>83.59</v>
      </c>
      <c r="D42" s="1">
        <v>85.05</v>
      </c>
      <c r="E42" s="1">
        <v>1.46</v>
      </c>
      <c r="F42" s="1">
        <v>0.0</v>
      </c>
      <c r="G42" s="1">
        <v>1.46</v>
      </c>
      <c r="H42" s="1">
        <v>32.0</v>
      </c>
      <c r="I42" s="1">
        <v>21.85</v>
      </c>
      <c r="J42" s="1">
        <v>21.85</v>
      </c>
      <c r="K42" s="1" t="s">
        <v>43</v>
      </c>
      <c r="L42" s="1">
        <v>-32.0</v>
      </c>
      <c r="M42" s="1">
        <v>0.0</v>
      </c>
    </row>
    <row r="43">
      <c r="A43" s="1" t="s">
        <v>41</v>
      </c>
      <c r="B43" s="1" t="s">
        <v>42</v>
      </c>
      <c r="C43" s="1">
        <v>85.09</v>
      </c>
      <c r="D43" s="1">
        <v>86.11</v>
      </c>
      <c r="E43" s="1">
        <v>1.02</v>
      </c>
      <c r="F43" s="1">
        <v>0.0</v>
      </c>
      <c r="G43" s="1">
        <v>1.02</v>
      </c>
      <c r="H43" s="1">
        <v>32.0</v>
      </c>
      <c r="I43" s="1">
        <v>31.32</v>
      </c>
      <c r="J43" s="1">
        <v>31.32</v>
      </c>
      <c r="K43" s="1" t="s">
        <v>43</v>
      </c>
      <c r="L43" s="1">
        <v>-32.0</v>
      </c>
      <c r="M43" s="1">
        <v>0.0</v>
      </c>
    </row>
    <row r="44">
      <c r="A44" s="1" t="s">
        <v>41</v>
      </c>
      <c r="B44" s="1" t="s">
        <v>42</v>
      </c>
      <c r="C44" s="1">
        <v>87.24</v>
      </c>
      <c r="D44" s="1">
        <v>89.3</v>
      </c>
      <c r="E44" s="1">
        <v>2.06</v>
      </c>
      <c r="F44" s="1">
        <v>0.0</v>
      </c>
      <c r="G44" s="1">
        <v>2.06</v>
      </c>
      <c r="H44" s="1">
        <v>32.0</v>
      </c>
      <c r="I44" s="1">
        <v>15.54</v>
      </c>
      <c r="J44" s="1">
        <v>15.54</v>
      </c>
      <c r="K44" s="1" t="s">
        <v>43</v>
      </c>
      <c r="L44" s="1">
        <v>-32.0</v>
      </c>
      <c r="M44" s="1">
        <v>0.0</v>
      </c>
    </row>
    <row r="45">
      <c r="A45" s="1" t="s">
        <v>41</v>
      </c>
      <c r="B45" s="1" t="s">
        <v>42</v>
      </c>
      <c r="C45" s="1">
        <v>89.54</v>
      </c>
      <c r="D45" s="1">
        <v>91.98</v>
      </c>
      <c r="E45" s="1">
        <v>2.44</v>
      </c>
      <c r="F45" s="1">
        <v>0.0</v>
      </c>
      <c r="G45" s="1">
        <v>2.44</v>
      </c>
      <c r="H45" s="1">
        <v>168.0</v>
      </c>
      <c r="I45" s="1">
        <v>68.77</v>
      </c>
      <c r="J45" s="1">
        <v>68.8</v>
      </c>
      <c r="K45" s="1" t="s">
        <v>44</v>
      </c>
      <c r="L45" s="1">
        <v>84.0</v>
      </c>
      <c r="M45" s="1">
        <v>84.0</v>
      </c>
    </row>
    <row r="46">
      <c r="A46" s="1" t="s">
        <v>41</v>
      </c>
      <c r="B46" s="1" t="s">
        <v>42</v>
      </c>
      <c r="C46" s="1">
        <v>92.07</v>
      </c>
      <c r="D46" s="1">
        <v>94.31</v>
      </c>
      <c r="E46" s="1">
        <v>2.24</v>
      </c>
      <c r="F46" s="1">
        <v>0.0</v>
      </c>
      <c r="G46" s="1">
        <v>2.24</v>
      </c>
      <c r="H46" s="1">
        <v>32.0</v>
      </c>
      <c r="I46" s="1">
        <v>14.31</v>
      </c>
      <c r="J46" s="1">
        <v>14.31</v>
      </c>
      <c r="K46" s="1" t="s">
        <v>43</v>
      </c>
      <c r="L46" s="1">
        <v>-32.0</v>
      </c>
      <c r="M46" s="1">
        <v>0.0</v>
      </c>
    </row>
    <row r="47">
      <c r="A47" s="1" t="s">
        <v>41</v>
      </c>
      <c r="B47" s="1" t="s">
        <v>42</v>
      </c>
      <c r="C47" s="1">
        <v>94.35</v>
      </c>
      <c r="D47" s="1">
        <v>95.72</v>
      </c>
      <c r="E47" s="1">
        <v>1.37</v>
      </c>
      <c r="F47" s="1">
        <v>0.0</v>
      </c>
      <c r="G47" s="1">
        <v>1.37</v>
      </c>
      <c r="H47" s="1">
        <v>32.0</v>
      </c>
      <c r="I47" s="1">
        <v>23.35</v>
      </c>
      <c r="J47" s="1">
        <v>23.35</v>
      </c>
      <c r="K47" s="1" t="s">
        <v>43</v>
      </c>
      <c r="L47" s="1">
        <v>-32.0</v>
      </c>
      <c r="M47" s="1">
        <v>0.0</v>
      </c>
    </row>
    <row r="48">
      <c r="A48" s="1" t="s">
        <v>41</v>
      </c>
      <c r="B48" s="1" t="s">
        <v>42</v>
      </c>
      <c r="C48" s="1">
        <v>95.78</v>
      </c>
      <c r="D48" s="1">
        <v>97.75</v>
      </c>
      <c r="E48" s="1">
        <v>1.97</v>
      </c>
      <c r="F48" s="1">
        <v>0.0</v>
      </c>
      <c r="G48" s="1">
        <v>1.97</v>
      </c>
      <c r="H48" s="1">
        <v>32.0</v>
      </c>
      <c r="I48" s="1">
        <v>16.23</v>
      </c>
      <c r="J48" s="1">
        <v>16.23</v>
      </c>
      <c r="K48" s="1" t="s">
        <v>43</v>
      </c>
      <c r="L48" s="1">
        <v>-32.0</v>
      </c>
      <c r="M48" s="1">
        <v>0.0</v>
      </c>
    </row>
    <row r="49">
      <c r="A49" s="1" t="s">
        <v>41</v>
      </c>
      <c r="B49" s="1" t="s">
        <v>42</v>
      </c>
      <c r="C49" s="1">
        <v>97.85</v>
      </c>
      <c r="D49" s="1">
        <v>100.74</v>
      </c>
      <c r="E49" s="1">
        <v>2.89</v>
      </c>
      <c r="F49" s="1">
        <v>0.0</v>
      </c>
      <c r="G49" s="1">
        <v>2.89</v>
      </c>
      <c r="H49" s="1">
        <v>32.0</v>
      </c>
      <c r="I49" s="1">
        <v>11.08</v>
      </c>
      <c r="J49" s="1">
        <v>11.08</v>
      </c>
      <c r="K49" s="1" t="s">
        <v>43</v>
      </c>
      <c r="L49" s="1">
        <v>-32.0</v>
      </c>
      <c r="M49" s="1">
        <v>0.0</v>
      </c>
    </row>
    <row r="50">
      <c r="A50" s="1" t="s">
        <v>41</v>
      </c>
      <c r="B50" s="1" t="s">
        <v>42</v>
      </c>
      <c r="C50" s="1">
        <v>100.8</v>
      </c>
      <c r="D50" s="1">
        <v>103.39</v>
      </c>
      <c r="E50" s="1">
        <v>2.59</v>
      </c>
      <c r="F50" s="1">
        <v>0.0</v>
      </c>
      <c r="G50" s="1">
        <v>2.59</v>
      </c>
      <c r="H50" s="1">
        <v>32.0</v>
      </c>
      <c r="I50" s="1">
        <v>12.36</v>
      </c>
      <c r="J50" s="1">
        <v>12.36</v>
      </c>
      <c r="K50" s="1" t="s">
        <v>43</v>
      </c>
      <c r="L50" s="1">
        <v>-32.0</v>
      </c>
      <c r="M50" s="1">
        <v>0.0</v>
      </c>
    </row>
    <row r="51">
      <c r="A51" s="1" t="s">
        <v>41</v>
      </c>
      <c r="B51" s="1" t="s">
        <v>42</v>
      </c>
      <c r="C51" s="1">
        <v>103.43</v>
      </c>
      <c r="D51" s="1">
        <v>106.15</v>
      </c>
      <c r="E51" s="1">
        <v>2.72</v>
      </c>
      <c r="F51" s="1">
        <v>0.0</v>
      </c>
      <c r="G51" s="1">
        <v>2.72</v>
      </c>
      <c r="H51" s="1">
        <v>32.0</v>
      </c>
      <c r="I51" s="1">
        <v>11.78</v>
      </c>
      <c r="J51" s="1">
        <v>11.78</v>
      </c>
      <c r="K51" s="1" t="s">
        <v>43</v>
      </c>
      <c r="L51" s="1">
        <v>-32.0</v>
      </c>
      <c r="M51" s="1">
        <v>0.0</v>
      </c>
    </row>
    <row r="52">
      <c r="A52" s="1" t="s">
        <v>41</v>
      </c>
      <c r="B52" s="1" t="s">
        <v>42</v>
      </c>
      <c r="C52" s="1">
        <v>106.33</v>
      </c>
      <c r="D52" s="1">
        <v>107.16</v>
      </c>
      <c r="E52" s="1">
        <v>0.83</v>
      </c>
      <c r="F52" s="1">
        <v>0.0</v>
      </c>
      <c r="G52" s="1">
        <v>0.83</v>
      </c>
      <c r="H52" s="1">
        <v>32.0</v>
      </c>
      <c r="I52" s="1">
        <v>38.72</v>
      </c>
      <c r="J52" s="1">
        <v>38.72</v>
      </c>
      <c r="K52" s="1" t="s">
        <v>43</v>
      </c>
      <c r="L52" s="1">
        <v>-32.0</v>
      </c>
      <c r="M52" s="1">
        <v>0.0</v>
      </c>
    </row>
    <row r="53">
      <c r="A53" s="1" t="s">
        <v>41</v>
      </c>
      <c r="B53" s="1" t="s">
        <v>42</v>
      </c>
      <c r="C53" s="1">
        <v>107.19</v>
      </c>
      <c r="D53" s="1">
        <v>107.91</v>
      </c>
      <c r="E53" s="1">
        <v>0.71</v>
      </c>
      <c r="F53" s="1">
        <v>0.0</v>
      </c>
      <c r="G53" s="1">
        <v>0.71</v>
      </c>
      <c r="H53" s="1">
        <v>32.0</v>
      </c>
      <c r="I53" s="1">
        <v>44.88</v>
      </c>
      <c r="J53" s="1">
        <v>44.88</v>
      </c>
      <c r="K53" s="1" t="s">
        <v>43</v>
      </c>
      <c r="L53" s="1">
        <v>-32.0</v>
      </c>
      <c r="M53" s="1">
        <v>0.0</v>
      </c>
    </row>
    <row r="54">
      <c r="A54" s="1" t="s">
        <v>41</v>
      </c>
      <c r="B54" s="1" t="s">
        <v>42</v>
      </c>
      <c r="C54" s="1">
        <v>107.93</v>
      </c>
      <c r="D54" s="1">
        <v>109.54</v>
      </c>
      <c r="E54" s="1">
        <v>1.62</v>
      </c>
      <c r="F54" s="1">
        <v>0.0</v>
      </c>
      <c r="G54" s="1">
        <v>1.62</v>
      </c>
      <c r="H54" s="1">
        <v>32.0</v>
      </c>
      <c r="I54" s="1">
        <v>19.8</v>
      </c>
      <c r="J54" s="1">
        <v>19.8</v>
      </c>
      <c r="K54" s="1" t="s">
        <v>43</v>
      </c>
      <c r="L54" s="1">
        <v>-32.0</v>
      </c>
      <c r="M54" s="1">
        <v>0.0</v>
      </c>
    </row>
    <row r="55">
      <c r="A55" s="1" t="s">
        <v>41</v>
      </c>
      <c r="B55" s="1" t="s">
        <v>42</v>
      </c>
      <c r="C55" s="1">
        <v>109.64</v>
      </c>
      <c r="D55" s="1">
        <v>111.09</v>
      </c>
      <c r="E55" s="1">
        <v>1.45</v>
      </c>
      <c r="F55" s="1">
        <v>0.0</v>
      </c>
      <c r="G55" s="1">
        <v>1.45</v>
      </c>
      <c r="H55" s="1">
        <v>32.0</v>
      </c>
      <c r="I55" s="1">
        <v>22.12</v>
      </c>
      <c r="J55" s="1">
        <v>22.12</v>
      </c>
      <c r="K55" s="1" t="s">
        <v>43</v>
      </c>
      <c r="L55" s="1">
        <v>-32.0</v>
      </c>
      <c r="M55" s="1">
        <v>0.0</v>
      </c>
    </row>
    <row r="56">
      <c r="A56" s="1" t="s">
        <v>41</v>
      </c>
      <c r="B56" s="1" t="s">
        <v>42</v>
      </c>
      <c r="C56" s="1">
        <v>111.19</v>
      </c>
      <c r="D56" s="1">
        <v>114.11</v>
      </c>
      <c r="E56" s="1">
        <v>2.92</v>
      </c>
      <c r="F56" s="1">
        <v>0.0</v>
      </c>
      <c r="G56" s="1">
        <v>2.92</v>
      </c>
      <c r="H56" s="1">
        <v>168.0</v>
      </c>
      <c r="I56" s="1">
        <v>57.55</v>
      </c>
      <c r="J56" s="1">
        <v>57.57</v>
      </c>
      <c r="K56" s="1" t="s">
        <v>44</v>
      </c>
      <c r="L56" s="1">
        <v>84.0</v>
      </c>
      <c r="M56" s="1">
        <v>84.0</v>
      </c>
    </row>
    <row r="57">
      <c r="A57" s="1" t="s">
        <v>41</v>
      </c>
      <c r="B57" s="1" t="s">
        <v>42</v>
      </c>
      <c r="C57" s="1">
        <v>114.33</v>
      </c>
      <c r="D57" s="1">
        <v>114.79</v>
      </c>
      <c r="E57" s="1">
        <v>0.46</v>
      </c>
      <c r="F57" s="1">
        <v>0.0</v>
      </c>
      <c r="G57" s="1">
        <v>0.46</v>
      </c>
      <c r="H57" s="1">
        <v>32.0</v>
      </c>
      <c r="I57" s="1">
        <v>69.15</v>
      </c>
      <c r="J57" s="1">
        <v>69.15</v>
      </c>
      <c r="K57" s="1" t="s">
        <v>43</v>
      </c>
      <c r="L57" s="1">
        <v>-32.0</v>
      </c>
      <c r="M57" s="1">
        <v>0.0</v>
      </c>
    </row>
    <row r="58">
      <c r="A58" s="1" t="s">
        <v>41</v>
      </c>
      <c r="B58" s="1" t="s">
        <v>42</v>
      </c>
      <c r="C58" s="1">
        <v>114.81</v>
      </c>
      <c r="D58" s="1">
        <v>116.54</v>
      </c>
      <c r="E58" s="1">
        <v>1.73</v>
      </c>
      <c r="F58" s="1">
        <v>0.0</v>
      </c>
      <c r="G58" s="1">
        <v>1.73</v>
      </c>
      <c r="H58" s="1">
        <v>32.0</v>
      </c>
      <c r="I58" s="1">
        <v>18.49</v>
      </c>
      <c r="J58" s="1">
        <v>18.49</v>
      </c>
      <c r="K58" s="1" t="s">
        <v>43</v>
      </c>
      <c r="L58" s="1">
        <v>-32.0</v>
      </c>
      <c r="M58" s="1">
        <v>0.0</v>
      </c>
    </row>
    <row r="59">
      <c r="A59" s="1" t="s">
        <v>41</v>
      </c>
      <c r="B59" s="1" t="s">
        <v>42</v>
      </c>
      <c r="C59" s="1">
        <v>116.61</v>
      </c>
      <c r="D59" s="1">
        <v>119.49</v>
      </c>
      <c r="E59" s="1">
        <v>2.87</v>
      </c>
      <c r="F59" s="1">
        <v>0.0</v>
      </c>
      <c r="G59" s="1">
        <v>2.87</v>
      </c>
      <c r="H59" s="1">
        <v>32.0</v>
      </c>
      <c r="I59" s="1">
        <v>11.15</v>
      </c>
      <c r="J59" s="1">
        <v>11.15</v>
      </c>
      <c r="K59" s="1" t="s">
        <v>43</v>
      </c>
      <c r="L59" s="1">
        <v>-32.0</v>
      </c>
      <c r="M59" s="1">
        <v>0.0</v>
      </c>
    </row>
    <row r="60">
      <c r="A60" s="1" t="s">
        <v>41</v>
      </c>
      <c r="B60" s="1" t="s">
        <v>42</v>
      </c>
      <c r="C60" s="1">
        <v>119.56</v>
      </c>
      <c r="D60" s="1">
        <v>120.86</v>
      </c>
      <c r="E60" s="1">
        <v>1.3</v>
      </c>
      <c r="F60" s="1">
        <v>0.0</v>
      </c>
      <c r="G60" s="1">
        <v>1.3</v>
      </c>
      <c r="H60" s="1">
        <v>32.0</v>
      </c>
      <c r="I60" s="1">
        <v>24.62</v>
      </c>
      <c r="J60" s="1">
        <v>24.62</v>
      </c>
      <c r="K60" s="1" t="s">
        <v>43</v>
      </c>
      <c r="L60" s="1">
        <v>-32.0</v>
      </c>
      <c r="M60" s="1">
        <v>0.0</v>
      </c>
    </row>
    <row r="61">
      <c r="A61" s="1" t="s">
        <v>41</v>
      </c>
      <c r="B61" s="1" t="s">
        <v>42</v>
      </c>
      <c r="C61" s="1">
        <v>120.9</v>
      </c>
      <c r="D61" s="1">
        <v>122.59</v>
      </c>
      <c r="E61" s="1">
        <v>1.69</v>
      </c>
      <c r="F61" s="1">
        <v>0.0</v>
      </c>
      <c r="G61" s="1">
        <v>1.69</v>
      </c>
      <c r="H61" s="1">
        <v>32.0</v>
      </c>
      <c r="I61" s="1">
        <v>18.97</v>
      </c>
      <c r="J61" s="1">
        <v>18.97</v>
      </c>
      <c r="K61" s="1" t="s">
        <v>43</v>
      </c>
      <c r="L61" s="1">
        <v>-32.0</v>
      </c>
      <c r="M61" s="1">
        <v>0.0</v>
      </c>
    </row>
    <row r="62">
      <c r="A62" s="1" t="s">
        <v>41</v>
      </c>
      <c r="B62" s="1" t="s">
        <v>42</v>
      </c>
      <c r="C62" s="1">
        <v>122.98</v>
      </c>
      <c r="D62" s="1">
        <v>125.16</v>
      </c>
      <c r="E62" s="1">
        <v>2.18</v>
      </c>
      <c r="F62" s="1">
        <v>0.0</v>
      </c>
      <c r="G62" s="1">
        <v>2.18</v>
      </c>
      <c r="H62" s="1">
        <v>32.0</v>
      </c>
      <c r="I62" s="1">
        <v>14.69</v>
      </c>
      <c r="J62" s="1">
        <v>14.69</v>
      </c>
      <c r="K62" s="1" t="s">
        <v>43</v>
      </c>
      <c r="L62" s="1">
        <v>-32.0</v>
      </c>
      <c r="M62" s="1">
        <v>0.0</v>
      </c>
    </row>
    <row r="63">
      <c r="A63" s="1" t="s">
        <v>41</v>
      </c>
      <c r="B63" s="1" t="s">
        <v>42</v>
      </c>
      <c r="C63" s="1">
        <v>125.3</v>
      </c>
      <c r="D63" s="1">
        <v>126.73</v>
      </c>
      <c r="E63" s="1">
        <v>1.42</v>
      </c>
      <c r="F63" s="1">
        <v>0.0</v>
      </c>
      <c r="G63" s="1">
        <v>1.42</v>
      </c>
      <c r="H63" s="1">
        <v>32.0</v>
      </c>
      <c r="I63" s="1">
        <v>22.49</v>
      </c>
      <c r="J63" s="1">
        <v>22.49</v>
      </c>
      <c r="K63" s="1" t="s">
        <v>43</v>
      </c>
      <c r="L63" s="1">
        <v>-32.0</v>
      </c>
      <c r="M63" s="1">
        <v>0.0</v>
      </c>
    </row>
    <row r="64">
      <c r="A64" s="1" t="s">
        <v>41</v>
      </c>
      <c r="B64" s="1" t="s">
        <v>42</v>
      </c>
      <c r="C64" s="1">
        <v>126.75</v>
      </c>
      <c r="D64" s="1">
        <v>128.34</v>
      </c>
      <c r="E64" s="1">
        <v>1.58</v>
      </c>
      <c r="F64" s="1">
        <v>0.0</v>
      </c>
      <c r="G64" s="1">
        <v>1.58</v>
      </c>
      <c r="H64" s="1">
        <v>32.0</v>
      </c>
      <c r="I64" s="1">
        <v>20.19</v>
      </c>
      <c r="J64" s="1">
        <v>20.19</v>
      </c>
      <c r="K64" s="1" t="s">
        <v>43</v>
      </c>
      <c r="L64" s="1">
        <v>-32.0</v>
      </c>
      <c r="M64" s="1">
        <v>0.0</v>
      </c>
    </row>
    <row r="65">
      <c r="A65" s="1" t="s">
        <v>41</v>
      </c>
      <c r="B65" s="1" t="s">
        <v>42</v>
      </c>
      <c r="C65" s="1">
        <v>128.38</v>
      </c>
      <c r="D65" s="1">
        <v>129.91</v>
      </c>
      <c r="E65" s="1">
        <v>1.54</v>
      </c>
      <c r="F65" s="1">
        <v>0.0</v>
      </c>
      <c r="G65" s="1">
        <v>1.54</v>
      </c>
      <c r="H65" s="1">
        <v>32.0</v>
      </c>
      <c r="I65" s="1">
        <v>20.79</v>
      </c>
      <c r="J65" s="1">
        <v>20.79</v>
      </c>
      <c r="K65" s="1" t="s">
        <v>43</v>
      </c>
      <c r="L65" s="1">
        <v>-32.0</v>
      </c>
      <c r="M65" s="1">
        <v>0.0</v>
      </c>
    </row>
    <row r="66">
      <c r="A66" s="1" t="s">
        <v>41</v>
      </c>
      <c r="B66" s="1" t="s">
        <v>42</v>
      </c>
      <c r="C66" s="1">
        <v>130.14</v>
      </c>
      <c r="D66" s="1">
        <v>132.85</v>
      </c>
      <c r="E66" s="1">
        <v>2.7</v>
      </c>
      <c r="F66" s="1">
        <v>0.0</v>
      </c>
      <c r="G66" s="1">
        <v>2.7</v>
      </c>
      <c r="H66" s="1">
        <v>32.0</v>
      </c>
      <c r="I66" s="1">
        <v>11.83</v>
      </c>
      <c r="J66" s="1">
        <v>11.83</v>
      </c>
      <c r="K66" s="1" t="s">
        <v>43</v>
      </c>
      <c r="L66" s="1">
        <v>-32.0</v>
      </c>
      <c r="M66" s="1">
        <v>0.0</v>
      </c>
    </row>
    <row r="67">
      <c r="A67" s="1" t="s">
        <v>41</v>
      </c>
      <c r="B67" s="1" t="s">
        <v>42</v>
      </c>
      <c r="C67" s="1">
        <v>132.96</v>
      </c>
      <c r="D67" s="1">
        <v>135.45</v>
      </c>
      <c r="E67" s="1">
        <v>2.48</v>
      </c>
      <c r="F67" s="1">
        <v>0.0</v>
      </c>
      <c r="G67" s="1">
        <v>2.48</v>
      </c>
      <c r="H67" s="1">
        <v>168.0</v>
      </c>
      <c r="I67" s="1">
        <v>67.61</v>
      </c>
      <c r="J67" s="1">
        <v>67.64</v>
      </c>
      <c r="K67" s="1" t="s">
        <v>44</v>
      </c>
      <c r="L67" s="1">
        <v>84.0</v>
      </c>
      <c r="M67" s="1">
        <v>84.0</v>
      </c>
    </row>
    <row r="68">
      <c r="A68" s="1" t="s">
        <v>41</v>
      </c>
      <c r="B68" s="1" t="s">
        <v>42</v>
      </c>
      <c r="C68" s="1">
        <v>135.57</v>
      </c>
      <c r="D68" s="1">
        <v>137.96</v>
      </c>
      <c r="E68" s="1">
        <v>2.4</v>
      </c>
      <c r="F68" s="1">
        <v>0.0</v>
      </c>
      <c r="G68" s="1">
        <v>2.4</v>
      </c>
      <c r="H68" s="1">
        <v>32.0</v>
      </c>
      <c r="I68" s="1">
        <v>13.36</v>
      </c>
      <c r="J68" s="1">
        <v>13.36</v>
      </c>
      <c r="K68" s="1" t="s">
        <v>43</v>
      </c>
      <c r="L68" s="1">
        <v>-32.0</v>
      </c>
      <c r="M68" s="1">
        <v>0.0</v>
      </c>
    </row>
    <row r="69">
      <c r="A69" s="1" t="s">
        <v>41</v>
      </c>
      <c r="B69" s="1" t="s">
        <v>42</v>
      </c>
      <c r="C69" s="1">
        <v>138.06</v>
      </c>
      <c r="D69" s="1">
        <v>140.34</v>
      </c>
      <c r="E69" s="1">
        <v>2.28</v>
      </c>
      <c r="F69" s="1">
        <v>0.0</v>
      </c>
      <c r="G69" s="1">
        <v>2.28</v>
      </c>
      <c r="H69" s="1">
        <v>32.0</v>
      </c>
      <c r="I69" s="1">
        <v>14.02</v>
      </c>
      <c r="J69" s="1">
        <v>14.02</v>
      </c>
      <c r="K69" s="1" t="s">
        <v>43</v>
      </c>
      <c r="L69" s="1">
        <v>-32.0</v>
      </c>
      <c r="M69" s="1">
        <v>0.0</v>
      </c>
    </row>
    <row r="70">
      <c r="A70" s="1" t="s">
        <v>41</v>
      </c>
      <c r="B70" s="1" t="s">
        <v>42</v>
      </c>
      <c r="C70" s="1">
        <v>140.47</v>
      </c>
      <c r="D70" s="1">
        <v>141.44</v>
      </c>
      <c r="E70" s="1">
        <v>0.97</v>
      </c>
      <c r="F70" s="1">
        <v>0.0</v>
      </c>
      <c r="G70" s="1">
        <v>0.97</v>
      </c>
      <c r="H70" s="1">
        <v>32.0</v>
      </c>
      <c r="I70" s="1">
        <v>32.88</v>
      </c>
      <c r="J70" s="1">
        <v>32.88</v>
      </c>
      <c r="K70" s="1" t="s">
        <v>43</v>
      </c>
      <c r="L70" s="1">
        <v>-32.0</v>
      </c>
      <c r="M70" s="1">
        <v>0.0</v>
      </c>
    </row>
    <row r="71">
      <c r="A71" s="1" t="s">
        <v>41</v>
      </c>
      <c r="B71" s="1" t="s">
        <v>42</v>
      </c>
      <c r="C71" s="1">
        <v>141.49</v>
      </c>
      <c r="D71" s="1">
        <v>143.2</v>
      </c>
      <c r="E71" s="1">
        <v>1.7</v>
      </c>
      <c r="F71" s="1">
        <v>0.0</v>
      </c>
      <c r="G71" s="1">
        <v>1.7</v>
      </c>
      <c r="H71" s="1">
        <v>32.0</v>
      </c>
      <c r="I71" s="1">
        <v>18.8</v>
      </c>
      <c r="J71" s="1">
        <v>18.8</v>
      </c>
      <c r="K71" s="1" t="s">
        <v>43</v>
      </c>
      <c r="L71" s="1">
        <v>-32.0</v>
      </c>
      <c r="M71" s="1">
        <v>0.0</v>
      </c>
    </row>
    <row r="72">
      <c r="A72" s="1" t="s">
        <v>41</v>
      </c>
      <c r="B72" s="1" t="s">
        <v>42</v>
      </c>
      <c r="C72" s="1">
        <v>143.38</v>
      </c>
      <c r="D72" s="1">
        <v>146.29</v>
      </c>
      <c r="E72" s="1">
        <v>2.91</v>
      </c>
      <c r="F72" s="1">
        <v>0.0</v>
      </c>
      <c r="G72" s="1">
        <v>2.91</v>
      </c>
      <c r="H72" s="1">
        <v>32.0</v>
      </c>
      <c r="I72" s="1">
        <v>11.0</v>
      </c>
      <c r="J72" s="1">
        <v>11.0</v>
      </c>
      <c r="K72" s="1" t="s">
        <v>43</v>
      </c>
      <c r="L72" s="1">
        <v>-32.0</v>
      </c>
      <c r="M72" s="1">
        <v>0.0</v>
      </c>
    </row>
    <row r="73">
      <c r="A73" s="1" t="s">
        <v>41</v>
      </c>
      <c r="B73" s="1" t="s">
        <v>42</v>
      </c>
      <c r="C73" s="1">
        <v>146.32</v>
      </c>
      <c r="D73" s="1">
        <v>148.64</v>
      </c>
      <c r="E73" s="1">
        <v>2.32</v>
      </c>
      <c r="F73" s="1">
        <v>0.0</v>
      </c>
      <c r="G73" s="1">
        <v>2.32</v>
      </c>
      <c r="H73" s="1">
        <v>32.0</v>
      </c>
      <c r="I73" s="1">
        <v>13.78</v>
      </c>
      <c r="J73" s="1">
        <v>13.78</v>
      </c>
      <c r="K73" s="1" t="s">
        <v>43</v>
      </c>
      <c r="L73" s="1">
        <v>-32.0</v>
      </c>
      <c r="M73" s="1">
        <v>0.0</v>
      </c>
    </row>
    <row r="74">
      <c r="A74" s="1" t="s">
        <v>41</v>
      </c>
      <c r="B74" s="1" t="s">
        <v>42</v>
      </c>
      <c r="C74" s="1">
        <v>148.77</v>
      </c>
      <c r="D74" s="1">
        <v>150.46</v>
      </c>
      <c r="E74" s="1">
        <v>1.7</v>
      </c>
      <c r="F74" s="1">
        <v>0.0</v>
      </c>
      <c r="G74" s="1">
        <v>1.7</v>
      </c>
      <c r="H74" s="1">
        <v>32.0</v>
      </c>
      <c r="I74" s="1">
        <v>18.85</v>
      </c>
      <c r="J74" s="1">
        <v>18.85</v>
      </c>
      <c r="K74" s="1" t="s">
        <v>43</v>
      </c>
      <c r="L74" s="1">
        <v>-32.0</v>
      </c>
      <c r="M74" s="1">
        <v>0.0</v>
      </c>
    </row>
    <row r="75">
      <c r="A75" s="1" t="s">
        <v>41</v>
      </c>
      <c r="B75" s="1" t="s">
        <v>42</v>
      </c>
      <c r="C75" s="1">
        <v>150.69</v>
      </c>
      <c r="D75" s="1">
        <v>152.82</v>
      </c>
      <c r="E75" s="1">
        <v>2.13</v>
      </c>
      <c r="F75" s="1">
        <v>0.0</v>
      </c>
      <c r="G75" s="1">
        <v>2.13</v>
      </c>
      <c r="H75" s="1">
        <v>32.0</v>
      </c>
      <c r="I75" s="1">
        <v>15.06</v>
      </c>
      <c r="J75" s="1">
        <v>15.06</v>
      </c>
      <c r="K75" s="1" t="s">
        <v>43</v>
      </c>
      <c r="L75" s="1">
        <v>-32.0</v>
      </c>
      <c r="M75" s="1">
        <v>0.0</v>
      </c>
    </row>
    <row r="76">
      <c r="A76" s="1" t="s">
        <v>41</v>
      </c>
      <c r="B76" s="1" t="s">
        <v>42</v>
      </c>
      <c r="C76" s="1">
        <v>152.83</v>
      </c>
      <c r="D76" s="1">
        <v>154.22</v>
      </c>
      <c r="E76" s="1">
        <v>1.39</v>
      </c>
      <c r="F76" s="1">
        <v>0.0</v>
      </c>
      <c r="G76" s="1">
        <v>1.39</v>
      </c>
      <c r="H76" s="1">
        <v>32.0</v>
      </c>
      <c r="I76" s="1">
        <v>23.05</v>
      </c>
      <c r="J76" s="1">
        <v>23.05</v>
      </c>
      <c r="K76" s="1" t="s">
        <v>43</v>
      </c>
      <c r="L76" s="1">
        <v>-32.0</v>
      </c>
      <c r="M76" s="1">
        <v>0.0</v>
      </c>
    </row>
    <row r="77">
      <c r="A77" s="1" t="s">
        <v>41</v>
      </c>
      <c r="B77" s="1" t="s">
        <v>42</v>
      </c>
      <c r="C77" s="1">
        <v>154.23</v>
      </c>
      <c r="D77" s="1">
        <v>155.08</v>
      </c>
      <c r="E77" s="1">
        <v>0.84</v>
      </c>
      <c r="F77" s="1">
        <v>0.0</v>
      </c>
      <c r="G77" s="1">
        <v>0.84</v>
      </c>
      <c r="H77" s="1">
        <v>32.0</v>
      </c>
      <c r="I77" s="1">
        <v>37.89</v>
      </c>
      <c r="J77" s="1">
        <v>37.89</v>
      </c>
      <c r="K77" s="1" t="s">
        <v>43</v>
      </c>
      <c r="L77" s="1">
        <v>-32.0</v>
      </c>
      <c r="M77" s="1">
        <v>0.0</v>
      </c>
    </row>
    <row r="78">
      <c r="A78" s="1" t="s">
        <v>41</v>
      </c>
      <c r="B78" s="1" t="s">
        <v>42</v>
      </c>
      <c r="C78" s="1">
        <v>155.26</v>
      </c>
      <c r="D78" s="1">
        <v>157.81</v>
      </c>
      <c r="E78" s="1">
        <v>2.55</v>
      </c>
      <c r="F78" s="1">
        <v>0.0</v>
      </c>
      <c r="G78" s="1">
        <v>2.55</v>
      </c>
      <c r="H78" s="1">
        <v>168.0</v>
      </c>
      <c r="I78" s="1">
        <v>65.89</v>
      </c>
      <c r="J78" s="1">
        <v>65.92</v>
      </c>
      <c r="K78" s="1" t="s">
        <v>44</v>
      </c>
      <c r="L78" s="1">
        <v>84.0</v>
      </c>
      <c r="M78" s="1">
        <v>84.0</v>
      </c>
    </row>
    <row r="79">
      <c r="A79" s="1" t="s">
        <v>41</v>
      </c>
      <c r="B79" s="1" t="s">
        <v>42</v>
      </c>
      <c r="C79" s="1">
        <v>158.51</v>
      </c>
      <c r="D79" s="1">
        <v>161.33</v>
      </c>
      <c r="E79" s="1">
        <v>2.82</v>
      </c>
      <c r="F79" s="1">
        <v>0.0</v>
      </c>
      <c r="G79" s="1">
        <v>2.82</v>
      </c>
      <c r="H79" s="1">
        <v>32.0</v>
      </c>
      <c r="I79" s="1">
        <v>11.35</v>
      </c>
      <c r="J79" s="1">
        <v>11.35</v>
      </c>
      <c r="K79" s="1" t="s">
        <v>43</v>
      </c>
      <c r="L79" s="1">
        <v>-32.0</v>
      </c>
      <c r="M79" s="1">
        <v>0.0</v>
      </c>
    </row>
    <row r="80">
      <c r="A80" s="1" t="s">
        <v>41</v>
      </c>
      <c r="B80" s="1" t="s">
        <v>42</v>
      </c>
      <c r="C80" s="1">
        <v>161.38</v>
      </c>
      <c r="D80" s="1">
        <v>163.04</v>
      </c>
      <c r="E80" s="1">
        <v>1.65</v>
      </c>
      <c r="F80" s="1">
        <v>0.0</v>
      </c>
      <c r="G80" s="1">
        <v>1.65</v>
      </c>
      <c r="H80" s="1">
        <v>32.0</v>
      </c>
      <c r="I80" s="1">
        <v>19.34</v>
      </c>
      <c r="J80" s="1">
        <v>19.34</v>
      </c>
      <c r="K80" s="1" t="s">
        <v>43</v>
      </c>
      <c r="L80" s="1">
        <v>-32.0</v>
      </c>
      <c r="M80" s="1">
        <v>0.0</v>
      </c>
    </row>
    <row r="81">
      <c r="A81" s="1" t="s">
        <v>41</v>
      </c>
      <c r="B81" s="1" t="s">
        <v>42</v>
      </c>
      <c r="C81" s="1">
        <v>163.2</v>
      </c>
      <c r="D81" s="1">
        <v>164.73</v>
      </c>
      <c r="E81" s="1">
        <v>1.53</v>
      </c>
      <c r="F81" s="1">
        <v>0.0</v>
      </c>
      <c r="G81" s="1">
        <v>1.53</v>
      </c>
      <c r="H81" s="1">
        <v>32.0</v>
      </c>
      <c r="I81" s="1">
        <v>20.95</v>
      </c>
      <c r="J81" s="1">
        <v>20.95</v>
      </c>
      <c r="K81" s="1" t="s">
        <v>43</v>
      </c>
      <c r="L81" s="1">
        <v>-32.0</v>
      </c>
      <c r="M81" s="1">
        <v>0.0</v>
      </c>
    </row>
    <row r="82">
      <c r="A82" s="1" t="s">
        <v>41</v>
      </c>
      <c r="B82" s="1" t="s">
        <v>42</v>
      </c>
      <c r="C82" s="1">
        <v>164.76</v>
      </c>
      <c r="D82" s="1">
        <v>166.18</v>
      </c>
      <c r="E82" s="1">
        <v>1.42</v>
      </c>
      <c r="F82" s="1">
        <v>0.0</v>
      </c>
      <c r="G82" s="1">
        <v>1.42</v>
      </c>
      <c r="H82" s="1">
        <v>32.0</v>
      </c>
      <c r="I82" s="1">
        <v>22.59</v>
      </c>
      <c r="J82" s="1">
        <v>22.59</v>
      </c>
      <c r="K82" s="1" t="s">
        <v>43</v>
      </c>
      <c r="L82" s="1">
        <v>-32.0</v>
      </c>
      <c r="M82" s="1">
        <v>0.0</v>
      </c>
    </row>
    <row r="83">
      <c r="A83" s="1" t="s">
        <v>41</v>
      </c>
      <c r="B83" s="1" t="s">
        <v>42</v>
      </c>
      <c r="C83" s="1">
        <v>166.36</v>
      </c>
      <c r="D83" s="1">
        <v>168.08</v>
      </c>
      <c r="E83" s="1">
        <v>1.72</v>
      </c>
      <c r="F83" s="1">
        <v>0.0</v>
      </c>
      <c r="G83" s="1">
        <v>1.72</v>
      </c>
      <c r="H83" s="1">
        <v>32.0</v>
      </c>
      <c r="I83" s="1">
        <v>18.62</v>
      </c>
      <c r="J83" s="1">
        <v>18.62</v>
      </c>
      <c r="K83" s="1" t="s">
        <v>43</v>
      </c>
      <c r="L83" s="1">
        <v>-32.0</v>
      </c>
      <c r="M83" s="1">
        <v>0.0</v>
      </c>
    </row>
    <row r="84">
      <c r="A84" s="1" t="s">
        <v>41</v>
      </c>
      <c r="B84" s="1" t="s">
        <v>42</v>
      </c>
      <c r="C84" s="1">
        <v>168.15</v>
      </c>
      <c r="D84" s="1">
        <v>170.25</v>
      </c>
      <c r="E84" s="1">
        <v>2.1</v>
      </c>
      <c r="F84" s="1">
        <v>0.0</v>
      </c>
      <c r="G84" s="1">
        <v>2.1</v>
      </c>
      <c r="H84" s="1">
        <v>32.0</v>
      </c>
      <c r="I84" s="1">
        <v>15.26</v>
      </c>
      <c r="J84" s="1">
        <v>15.26</v>
      </c>
      <c r="K84" s="1" t="s">
        <v>43</v>
      </c>
      <c r="L84" s="1">
        <v>-32.0</v>
      </c>
      <c r="M84" s="1">
        <v>0.0</v>
      </c>
    </row>
    <row r="85">
      <c r="A85" s="1" t="s">
        <v>41</v>
      </c>
      <c r="B85" s="1" t="s">
        <v>42</v>
      </c>
      <c r="C85" s="1">
        <v>170.28</v>
      </c>
      <c r="D85" s="1">
        <v>172.37</v>
      </c>
      <c r="E85" s="1">
        <v>2.09</v>
      </c>
      <c r="F85" s="1">
        <v>0.0</v>
      </c>
      <c r="G85" s="1">
        <v>2.09</v>
      </c>
      <c r="H85" s="1">
        <v>32.0</v>
      </c>
      <c r="I85" s="1">
        <v>15.31</v>
      </c>
      <c r="J85" s="1">
        <v>15.31</v>
      </c>
      <c r="K85" s="1" t="s">
        <v>43</v>
      </c>
      <c r="L85" s="1">
        <v>-32.0</v>
      </c>
      <c r="M85" s="1">
        <v>0.0</v>
      </c>
    </row>
    <row r="86">
      <c r="A86" s="1" t="s">
        <v>41</v>
      </c>
      <c r="B86" s="1" t="s">
        <v>42</v>
      </c>
      <c r="C86" s="1">
        <v>172.39</v>
      </c>
      <c r="D86" s="1">
        <v>173.94</v>
      </c>
      <c r="E86" s="1">
        <v>1.55</v>
      </c>
      <c r="F86" s="1">
        <v>0.0</v>
      </c>
      <c r="G86" s="1">
        <v>1.55</v>
      </c>
      <c r="H86" s="1">
        <v>32.0</v>
      </c>
      <c r="I86" s="1">
        <v>20.69</v>
      </c>
      <c r="J86" s="1">
        <v>20.69</v>
      </c>
      <c r="K86" s="1" t="s">
        <v>43</v>
      </c>
      <c r="L86" s="1">
        <v>-32.0</v>
      </c>
      <c r="M86" s="1">
        <v>0.0</v>
      </c>
    </row>
    <row r="87">
      <c r="A87" s="1" t="s">
        <v>41</v>
      </c>
      <c r="B87" s="1" t="s">
        <v>42</v>
      </c>
      <c r="C87" s="1">
        <v>174.06</v>
      </c>
      <c r="D87" s="1">
        <v>174.83</v>
      </c>
      <c r="E87" s="1">
        <v>0.77</v>
      </c>
      <c r="F87" s="1">
        <v>0.0</v>
      </c>
      <c r="G87" s="1">
        <v>0.77</v>
      </c>
      <c r="H87" s="1">
        <v>32.0</v>
      </c>
      <c r="I87" s="1">
        <v>41.5</v>
      </c>
      <c r="J87" s="1">
        <v>41.5</v>
      </c>
      <c r="K87" s="1" t="s">
        <v>43</v>
      </c>
      <c r="L87" s="1">
        <v>-32.0</v>
      </c>
      <c r="M87" s="1">
        <v>0.0</v>
      </c>
    </row>
    <row r="88">
      <c r="A88" s="1" t="s">
        <v>41</v>
      </c>
      <c r="B88" s="1" t="s">
        <v>42</v>
      </c>
      <c r="C88" s="1">
        <v>174.91</v>
      </c>
      <c r="D88" s="1">
        <v>176.89</v>
      </c>
      <c r="E88" s="1">
        <v>1.99</v>
      </c>
      <c r="F88" s="1">
        <v>0.0</v>
      </c>
      <c r="G88" s="1">
        <v>1.99</v>
      </c>
      <c r="H88" s="1">
        <v>32.0</v>
      </c>
      <c r="I88" s="1">
        <v>16.11</v>
      </c>
      <c r="J88" s="1">
        <v>16.11</v>
      </c>
      <c r="K88" s="1" t="s">
        <v>43</v>
      </c>
      <c r="L88" s="1">
        <v>-32.0</v>
      </c>
      <c r="M88" s="1">
        <v>0.0</v>
      </c>
    </row>
    <row r="89">
      <c r="A89" s="1" t="s">
        <v>41</v>
      </c>
      <c r="B89" s="1" t="s">
        <v>42</v>
      </c>
      <c r="C89" s="1">
        <v>176.93</v>
      </c>
      <c r="D89" s="1">
        <v>179.31</v>
      </c>
      <c r="E89" s="1">
        <v>2.38</v>
      </c>
      <c r="F89" s="1">
        <v>0.0</v>
      </c>
      <c r="G89" s="1">
        <v>2.38</v>
      </c>
      <c r="H89" s="1">
        <v>168.0</v>
      </c>
      <c r="I89" s="1">
        <v>70.57</v>
      </c>
      <c r="J89" s="1">
        <v>70.6</v>
      </c>
      <c r="K89" s="1" t="s">
        <v>44</v>
      </c>
      <c r="L89" s="1">
        <v>84.0</v>
      </c>
      <c r="M89" s="1">
        <v>84.0</v>
      </c>
    </row>
    <row r="90">
      <c r="A90" s="1" t="s">
        <v>41</v>
      </c>
      <c r="B90" s="1" t="s">
        <v>42</v>
      </c>
      <c r="C90" s="1">
        <v>179.61</v>
      </c>
      <c r="D90" s="1">
        <v>181.15</v>
      </c>
      <c r="E90" s="1">
        <v>1.53</v>
      </c>
      <c r="F90" s="1">
        <v>0.0</v>
      </c>
      <c r="G90" s="1">
        <v>1.53</v>
      </c>
      <c r="H90" s="1">
        <v>32.0</v>
      </c>
      <c r="I90" s="1">
        <v>20.87</v>
      </c>
      <c r="J90" s="1">
        <v>20.87</v>
      </c>
      <c r="K90" s="1" t="s">
        <v>43</v>
      </c>
      <c r="L90" s="1">
        <v>-32.0</v>
      </c>
      <c r="M90" s="1">
        <v>0.0</v>
      </c>
    </row>
    <row r="91">
      <c r="A91" s="1" t="s">
        <v>41</v>
      </c>
      <c r="B91" s="1" t="s">
        <v>42</v>
      </c>
      <c r="C91" s="1">
        <v>181.42</v>
      </c>
      <c r="D91" s="1">
        <v>182.53</v>
      </c>
      <c r="E91" s="1">
        <v>1.1</v>
      </c>
      <c r="F91" s="1">
        <v>0.0</v>
      </c>
      <c r="G91" s="1">
        <v>1.1</v>
      </c>
      <c r="H91" s="1">
        <v>32.0</v>
      </c>
      <c r="I91" s="1">
        <v>29.01</v>
      </c>
      <c r="J91" s="1">
        <v>29.01</v>
      </c>
      <c r="K91" s="1" t="s">
        <v>43</v>
      </c>
      <c r="L91" s="1">
        <v>-32.0</v>
      </c>
      <c r="M91" s="1">
        <v>0.0</v>
      </c>
    </row>
    <row r="92">
      <c r="A92" s="1" t="s">
        <v>41</v>
      </c>
      <c r="B92" s="1" t="s">
        <v>42</v>
      </c>
      <c r="C92" s="1">
        <v>182.6</v>
      </c>
      <c r="D92" s="1">
        <v>184.23</v>
      </c>
      <c r="E92" s="1">
        <v>1.62</v>
      </c>
      <c r="F92" s="1">
        <v>0.0</v>
      </c>
      <c r="G92" s="1">
        <v>1.62</v>
      </c>
      <c r="H92" s="1">
        <v>32.0</v>
      </c>
      <c r="I92" s="1">
        <v>19.73</v>
      </c>
      <c r="J92" s="1">
        <v>19.73</v>
      </c>
      <c r="K92" s="1" t="s">
        <v>43</v>
      </c>
      <c r="L92" s="1">
        <v>-32.0</v>
      </c>
      <c r="M92" s="1">
        <v>0.0</v>
      </c>
    </row>
    <row r="93">
      <c r="A93" s="1" t="s">
        <v>41</v>
      </c>
      <c r="B93" s="1" t="s">
        <v>42</v>
      </c>
      <c r="C93" s="1">
        <v>184.88</v>
      </c>
      <c r="D93" s="1">
        <v>186.03</v>
      </c>
      <c r="E93" s="1">
        <v>1.15</v>
      </c>
      <c r="F93" s="1">
        <v>0.0</v>
      </c>
      <c r="G93" s="1">
        <v>1.15</v>
      </c>
      <c r="H93" s="1">
        <v>32.0</v>
      </c>
      <c r="I93" s="1">
        <v>27.91</v>
      </c>
      <c r="J93" s="1">
        <v>27.91</v>
      </c>
      <c r="K93" s="1" t="s">
        <v>43</v>
      </c>
      <c r="L93" s="1">
        <v>-32.0</v>
      </c>
      <c r="M93" s="1">
        <v>0.0</v>
      </c>
    </row>
    <row r="94">
      <c r="A94" s="1" t="s">
        <v>41</v>
      </c>
      <c r="B94" s="1" t="s">
        <v>42</v>
      </c>
      <c r="C94" s="1">
        <v>186.08</v>
      </c>
      <c r="D94" s="1">
        <v>188.43</v>
      </c>
      <c r="E94" s="1">
        <v>2.35</v>
      </c>
      <c r="F94" s="1">
        <v>0.0</v>
      </c>
      <c r="G94" s="1">
        <v>2.35</v>
      </c>
      <c r="H94" s="1">
        <v>32.0</v>
      </c>
      <c r="I94" s="1">
        <v>13.6</v>
      </c>
      <c r="J94" s="1">
        <v>13.6</v>
      </c>
      <c r="K94" s="1" t="s">
        <v>43</v>
      </c>
      <c r="L94" s="1">
        <v>-32.0</v>
      </c>
      <c r="M94" s="1">
        <v>0.0</v>
      </c>
    </row>
    <row r="95">
      <c r="A95" s="1" t="s">
        <v>41</v>
      </c>
      <c r="B95" s="1" t="s">
        <v>42</v>
      </c>
      <c r="C95" s="1">
        <v>188.47</v>
      </c>
      <c r="D95" s="1">
        <v>191.25</v>
      </c>
      <c r="E95" s="1">
        <v>2.78</v>
      </c>
      <c r="F95" s="1">
        <v>0.0</v>
      </c>
      <c r="G95" s="1">
        <v>2.78</v>
      </c>
      <c r="H95" s="1">
        <v>32.0</v>
      </c>
      <c r="I95" s="1">
        <v>11.51</v>
      </c>
      <c r="J95" s="1">
        <v>11.51</v>
      </c>
      <c r="K95" s="1" t="s">
        <v>43</v>
      </c>
      <c r="L95" s="1">
        <v>-32.0</v>
      </c>
      <c r="M95" s="1">
        <v>0.0</v>
      </c>
    </row>
    <row r="96">
      <c r="A96" s="1" t="s">
        <v>41</v>
      </c>
      <c r="B96" s="1" t="s">
        <v>42</v>
      </c>
      <c r="C96" s="1">
        <v>191.36</v>
      </c>
      <c r="D96" s="1">
        <v>192.88</v>
      </c>
      <c r="E96" s="1">
        <v>1.51</v>
      </c>
      <c r="F96" s="1">
        <v>0.0</v>
      </c>
      <c r="G96" s="1">
        <v>1.51</v>
      </c>
      <c r="H96" s="1">
        <v>32.0</v>
      </c>
      <c r="I96" s="1">
        <v>21.13</v>
      </c>
      <c r="J96" s="1">
        <v>21.13</v>
      </c>
      <c r="K96" s="1" t="s">
        <v>43</v>
      </c>
      <c r="L96" s="1">
        <v>-32.0</v>
      </c>
      <c r="M96" s="1">
        <v>0.0</v>
      </c>
    </row>
    <row r="97">
      <c r="A97" s="1" t="s">
        <v>41</v>
      </c>
      <c r="B97" s="1" t="s">
        <v>42</v>
      </c>
      <c r="C97" s="1">
        <v>192.9</v>
      </c>
      <c r="D97" s="1">
        <v>195.32</v>
      </c>
      <c r="E97" s="1">
        <v>2.42</v>
      </c>
      <c r="F97" s="1">
        <v>0.0</v>
      </c>
      <c r="G97" s="1">
        <v>2.42</v>
      </c>
      <c r="H97" s="1">
        <v>32.0</v>
      </c>
      <c r="I97" s="1">
        <v>13.24</v>
      </c>
      <c r="J97" s="1">
        <v>13.24</v>
      </c>
      <c r="K97" s="1" t="s">
        <v>43</v>
      </c>
      <c r="L97" s="1">
        <v>-32.0</v>
      </c>
      <c r="M97" s="1">
        <v>0.0</v>
      </c>
    </row>
    <row r="98">
      <c r="A98" s="1" t="s">
        <v>41</v>
      </c>
      <c r="B98" s="1" t="s">
        <v>42</v>
      </c>
      <c r="C98" s="1">
        <v>195.36</v>
      </c>
      <c r="D98" s="1">
        <v>197.78</v>
      </c>
      <c r="E98" s="1">
        <v>2.42</v>
      </c>
      <c r="F98" s="1">
        <v>0.0</v>
      </c>
      <c r="G98" s="1">
        <v>2.42</v>
      </c>
      <c r="H98" s="1">
        <v>32.0</v>
      </c>
      <c r="I98" s="1">
        <v>13.21</v>
      </c>
      <c r="J98" s="1">
        <v>13.21</v>
      </c>
      <c r="K98" s="1" t="s">
        <v>43</v>
      </c>
      <c r="L98" s="1">
        <v>-32.0</v>
      </c>
      <c r="M98" s="1">
        <v>0.0</v>
      </c>
    </row>
    <row r="99">
      <c r="A99" s="1" t="s">
        <v>41</v>
      </c>
      <c r="B99" s="1" t="s">
        <v>42</v>
      </c>
      <c r="C99" s="1">
        <v>197.89</v>
      </c>
      <c r="D99" s="1">
        <v>200.28</v>
      </c>
      <c r="E99" s="1">
        <v>2.39</v>
      </c>
      <c r="F99" s="1">
        <v>0.0</v>
      </c>
      <c r="G99" s="1">
        <v>2.39</v>
      </c>
      <c r="H99" s="1">
        <v>32.0</v>
      </c>
      <c r="I99" s="1">
        <v>13.41</v>
      </c>
      <c r="J99" s="1">
        <v>13.41</v>
      </c>
      <c r="K99" s="1" t="s">
        <v>43</v>
      </c>
      <c r="L99" s="1">
        <v>-32.0</v>
      </c>
      <c r="M99" s="1">
        <v>0.0</v>
      </c>
    </row>
    <row r="100">
      <c r="A100" s="1" t="s">
        <v>41</v>
      </c>
      <c r="B100" s="1" t="s">
        <v>42</v>
      </c>
      <c r="C100" s="1">
        <v>200.33</v>
      </c>
      <c r="D100" s="1">
        <v>203.69</v>
      </c>
      <c r="E100" s="1">
        <v>3.36</v>
      </c>
      <c r="F100" s="1">
        <v>0.0</v>
      </c>
      <c r="G100" s="1">
        <v>3.36</v>
      </c>
      <c r="H100" s="1">
        <v>168.0</v>
      </c>
      <c r="I100" s="1">
        <v>49.94</v>
      </c>
      <c r="J100" s="1">
        <v>49.96</v>
      </c>
      <c r="K100" s="1" t="s">
        <v>44</v>
      </c>
      <c r="L100" s="1">
        <v>84.0</v>
      </c>
      <c r="M100" s="1">
        <v>84.0</v>
      </c>
    </row>
    <row r="101">
      <c r="A101" s="1" t="s">
        <v>41</v>
      </c>
      <c r="B101" s="1" t="s">
        <v>42</v>
      </c>
      <c r="C101" s="1">
        <v>203.98</v>
      </c>
      <c r="D101" s="1">
        <v>206.59</v>
      </c>
      <c r="E101" s="1">
        <v>2.61</v>
      </c>
      <c r="F101" s="1">
        <v>0.0</v>
      </c>
      <c r="G101" s="1">
        <v>2.61</v>
      </c>
      <c r="H101" s="1">
        <v>32.0</v>
      </c>
      <c r="I101" s="1">
        <v>12.28</v>
      </c>
      <c r="J101" s="1">
        <v>12.28</v>
      </c>
      <c r="K101" s="1" t="s">
        <v>43</v>
      </c>
      <c r="L101" s="1">
        <v>-32.0</v>
      </c>
      <c r="M101" s="1">
        <v>0.0</v>
      </c>
    </row>
    <row r="102">
      <c r="A102" s="1" t="s">
        <v>41</v>
      </c>
      <c r="B102" s="1" t="s">
        <v>42</v>
      </c>
      <c r="C102" s="1">
        <v>206.64</v>
      </c>
      <c r="D102" s="1">
        <v>208.93</v>
      </c>
      <c r="E102" s="1">
        <v>2.29</v>
      </c>
      <c r="F102" s="1">
        <v>0.0</v>
      </c>
      <c r="G102" s="1">
        <v>2.29</v>
      </c>
      <c r="H102" s="1">
        <v>32.0</v>
      </c>
      <c r="I102" s="1">
        <v>13.98</v>
      </c>
      <c r="J102" s="1">
        <v>13.98</v>
      </c>
      <c r="K102" s="1" t="s">
        <v>43</v>
      </c>
      <c r="L102" s="1">
        <v>-32.0</v>
      </c>
      <c r="M102" s="1">
        <v>0.0</v>
      </c>
    </row>
    <row r="103">
      <c r="A103" s="1" t="s">
        <v>41</v>
      </c>
      <c r="B103" s="1" t="s">
        <v>42</v>
      </c>
      <c r="C103" s="1">
        <v>209.01</v>
      </c>
      <c r="D103" s="1">
        <v>210.79</v>
      </c>
      <c r="E103" s="1">
        <v>1.78</v>
      </c>
      <c r="F103" s="1">
        <v>0.0</v>
      </c>
      <c r="G103" s="1">
        <v>1.78</v>
      </c>
      <c r="H103" s="1">
        <v>32.0</v>
      </c>
      <c r="I103" s="1">
        <v>17.93</v>
      </c>
      <c r="J103" s="1">
        <v>17.93</v>
      </c>
      <c r="K103" s="1" t="s">
        <v>43</v>
      </c>
      <c r="L103" s="1">
        <v>-32.0</v>
      </c>
      <c r="M103" s="1">
        <v>0.0</v>
      </c>
    </row>
    <row r="104">
      <c r="A104" s="1" t="s">
        <v>41</v>
      </c>
      <c r="B104" s="1" t="s">
        <v>42</v>
      </c>
      <c r="C104" s="1">
        <v>210.86</v>
      </c>
      <c r="D104" s="1">
        <v>212.64</v>
      </c>
      <c r="E104" s="1">
        <v>1.78</v>
      </c>
      <c r="F104" s="1">
        <v>0.0</v>
      </c>
      <c r="G104" s="1">
        <v>1.78</v>
      </c>
      <c r="H104" s="1">
        <v>32.0</v>
      </c>
      <c r="I104" s="1">
        <v>18.01</v>
      </c>
      <c r="J104" s="1">
        <v>18.01</v>
      </c>
      <c r="K104" s="1" t="s">
        <v>43</v>
      </c>
      <c r="L104" s="1">
        <v>-32.0</v>
      </c>
      <c r="M104" s="1">
        <v>0.0</v>
      </c>
    </row>
    <row r="105">
      <c r="A105" s="1" t="s">
        <v>41</v>
      </c>
      <c r="B105" s="1" t="s">
        <v>42</v>
      </c>
      <c r="C105" s="1">
        <v>212.86</v>
      </c>
      <c r="D105" s="1">
        <v>214.6</v>
      </c>
      <c r="E105" s="1">
        <v>1.73</v>
      </c>
      <c r="F105" s="1">
        <v>0.0</v>
      </c>
      <c r="G105" s="1">
        <v>1.73</v>
      </c>
      <c r="H105" s="1">
        <v>32.0</v>
      </c>
      <c r="I105" s="1">
        <v>18.46</v>
      </c>
      <c r="J105" s="1">
        <v>18.46</v>
      </c>
      <c r="K105" s="1" t="s">
        <v>43</v>
      </c>
      <c r="L105" s="1">
        <v>-32.0</v>
      </c>
      <c r="M105" s="1">
        <v>0.0</v>
      </c>
    </row>
    <row r="106">
      <c r="A106" s="1" t="s">
        <v>41</v>
      </c>
      <c r="B106" s="1" t="s">
        <v>42</v>
      </c>
      <c r="C106" s="1">
        <v>215.05</v>
      </c>
      <c r="D106" s="1">
        <v>216.9</v>
      </c>
      <c r="E106" s="1">
        <v>1.85</v>
      </c>
      <c r="F106" s="1">
        <v>0.0</v>
      </c>
      <c r="G106" s="1">
        <v>1.85</v>
      </c>
      <c r="H106" s="1">
        <v>32.0</v>
      </c>
      <c r="I106" s="1">
        <v>17.28</v>
      </c>
      <c r="J106" s="1">
        <v>17.28</v>
      </c>
      <c r="K106" s="1" t="s">
        <v>43</v>
      </c>
      <c r="L106" s="1">
        <v>-32.0</v>
      </c>
      <c r="M106" s="1">
        <v>0.0</v>
      </c>
    </row>
    <row r="107">
      <c r="A107" s="1" t="s">
        <v>41</v>
      </c>
      <c r="B107" s="1" t="s">
        <v>42</v>
      </c>
      <c r="C107" s="1">
        <v>217.02</v>
      </c>
      <c r="D107" s="1">
        <v>219.59</v>
      </c>
      <c r="E107" s="1">
        <v>2.57</v>
      </c>
      <c r="F107" s="1">
        <v>0.0</v>
      </c>
      <c r="G107" s="1">
        <v>2.57</v>
      </c>
      <c r="H107" s="1">
        <v>32.0</v>
      </c>
      <c r="I107" s="1">
        <v>12.43</v>
      </c>
      <c r="J107" s="1">
        <v>12.43</v>
      </c>
      <c r="K107" s="1" t="s">
        <v>43</v>
      </c>
      <c r="L107" s="1">
        <v>-32.0</v>
      </c>
      <c r="M107" s="1">
        <v>0.0</v>
      </c>
    </row>
    <row r="108">
      <c r="A108" s="1" t="s">
        <v>41</v>
      </c>
      <c r="B108" s="1" t="s">
        <v>42</v>
      </c>
      <c r="C108" s="1">
        <v>219.67</v>
      </c>
      <c r="D108" s="1">
        <v>221.61</v>
      </c>
      <c r="E108" s="1">
        <v>1.94</v>
      </c>
      <c r="F108" s="1">
        <v>0.0</v>
      </c>
      <c r="G108" s="1">
        <v>1.94</v>
      </c>
      <c r="H108" s="1">
        <v>32.0</v>
      </c>
      <c r="I108" s="1">
        <v>16.51</v>
      </c>
      <c r="J108" s="1">
        <v>16.51</v>
      </c>
      <c r="K108" s="1" t="s">
        <v>43</v>
      </c>
      <c r="L108" s="1">
        <v>-32.0</v>
      </c>
      <c r="M108" s="1">
        <v>0.0</v>
      </c>
    </row>
    <row r="130">
      <c r="A130" s="77" t="s">
        <v>53</v>
      </c>
      <c r="B130" s="3">
        <f>SUMIF(K2:K103, "epr",H2:H103)</f>
        <v>2976</v>
      </c>
    </row>
    <row r="131">
      <c r="A131" s="77" t="s">
        <v>54</v>
      </c>
      <c r="B131" s="3">
        <f>SUM(H2:H103)-B130</f>
        <v>1512</v>
      </c>
    </row>
    <row r="132">
      <c r="A132" s="77" t="s">
        <v>55</v>
      </c>
      <c r="B132" s="3">
        <f>SUM(M2:M103)</f>
        <v>756</v>
      </c>
    </row>
    <row r="133">
      <c r="A133" s="77" t="s">
        <v>56</v>
      </c>
      <c r="B133" s="3">
        <f>B131/B132</f>
        <v>2</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1.43</v>
      </c>
      <c r="D2" s="1">
        <v>4.08</v>
      </c>
      <c r="E2" s="1">
        <v>2.65</v>
      </c>
      <c r="F2" s="1">
        <v>0.0</v>
      </c>
      <c r="G2" s="1">
        <v>2.65</v>
      </c>
      <c r="H2" s="1">
        <v>40.0</v>
      </c>
      <c r="I2" s="1">
        <v>15.07</v>
      </c>
      <c r="J2" s="1">
        <v>15.07</v>
      </c>
      <c r="K2" s="1" t="s">
        <v>43</v>
      </c>
      <c r="L2" s="1">
        <v>-40.0</v>
      </c>
      <c r="M2" s="1">
        <v>0.0</v>
      </c>
    </row>
    <row r="3">
      <c r="A3" s="1" t="s">
        <v>41</v>
      </c>
      <c r="B3" s="1" t="s">
        <v>42</v>
      </c>
      <c r="C3" s="1">
        <v>4.12</v>
      </c>
      <c r="D3" s="1">
        <v>6.27</v>
      </c>
      <c r="E3" s="1">
        <v>2.15</v>
      </c>
      <c r="F3" s="1">
        <v>0.0</v>
      </c>
      <c r="G3" s="1">
        <v>2.15</v>
      </c>
      <c r="H3" s="1">
        <v>40.0</v>
      </c>
      <c r="I3" s="1">
        <v>18.62</v>
      </c>
      <c r="J3" s="1">
        <v>18.62</v>
      </c>
      <c r="K3" s="1" t="s">
        <v>43</v>
      </c>
      <c r="L3" s="1">
        <v>-40.0</v>
      </c>
      <c r="M3" s="1">
        <v>0.0</v>
      </c>
    </row>
    <row r="4">
      <c r="A4" s="1" t="s">
        <v>41</v>
      </c>
      <c r="B4" s="1" t="s">
        <v>42</v>
      </c>
      <c r="C4" s="1">
        <v>6.3</v>
      </c>
      <c r="D4" s="1">
        <v>8.65</v>
      </c>
      <c r="E4" s="1">
        <v>2.36</v>
      </c>
      <c r="F4" s="1">
        <v>0.0</v>
      </c>
      <c r="G4" s="1">
        <v>2.36</v>
      </c>
      <c r="H4" s="1">
        <v>40.0</v>
      </c>
      <c r="I4" s="1">
        <v>16.97</v>
      </c>
      <c r="J4" s="1">
        <v>16.97</v>
      </c>
      <c r="K4" s="1" t="s">
        <v>43</v>
      </c>
      <c r="L4" s="1">
        <v>-40.0</v>
      </c>
      <c r="M4" s="1">
        <v>0.0</v>
      </c>
    </row>
    <row r="5">
      <c r="A5" s="1" t="s">
        <v>41</v>
      </c>
      <c r="B5" s="1" t="s">
        <v>42</v>
      </c>
      <c r="C5" s="1">
        <v>8.82</v>
      </c>
      <c r="D5" s="1">
        <v>10.71</v>
      </c>
      <c r="E5" s="1">
        <v>1.89</v>
      </c>
      <c r="F5" s="1">
        <v>0.0</v>
      </c>
      <c r="G5" s="1">
        <v>1.89</v>
      </c>
      <c r="H5" s="1">
        <v>40.0</v>
      </c>
      <c r="I5" s="1">
        <v>21.15</v>
      </c>
      <c r="J5" s="1">
        <v>21.15</v>
      </c>
      <c r="K5" s="1" t="s">
        <v>43</v>
      </c>
      <c r="L5" s="1">
        <v>-40.0</v>
      </c>
      <c r="M5" s="1">
        <v>0.0</v>
      </c>
    </row>
    <row r="6">
      <c r="A6" s="1" t="s">
        <v>41</v>
      </c>
      <c r="B6" s="1" t="s">
        <v>42</v>
      </c>
      <c r="C6" s="1">
        <v>10.82</v>
      </c>
      <c r="D6" s="1">
        <v>12.94</v>
      </c>
      <c r="E6" s="1">
        <v>2.12</v>
      </c>
      <c r="F6" s="1">
        <v>0.0</v>
      </c>
      <c r="G6" s="1">
        <v>2.12</v>
      </c>
      <c r="H6" s="1">
        <v>40.0</v>
      </c>
      <c r="I6" s="1">
        <v>18.91</v>
      </c>
      <c r="J6" s="1">
        <v>18.91</v>
      </c>
      <c r="K6" s="1" t="s">
        <v>43</v>
      </c>
      <c r="L6" s="1">
        <v>-40.0</v>
      </c>
      <c r="M6" s="1">
        <v>0.0</v>
      </c>
    </row>
    <row r="7">
      <c r="A7" s="1" t="s">
        <v>41</v>
      </c>
      <c r="B7" s="1" t="s">
        <v>42</v>
      </c>
      <c r="C7" s="1">
        <v>12.96</v>
      </c>
      <c r="D7" s="1">
        <v>14.78</v>
      </c>
      <c r="E7" s="1">
        <v>1.82</v>
      </c>
      <c r="F7" s="1">
        <v>0.0</v>
      </c>
      <c r="G7" s="1">
        <v>1.82</v>
      </c>
      <c r="H7" s="1">
        <v>40.0</v>
      </c>
      <c r="I7" s="1">
        <v>21.97</v>
      </c>
      <c r="J7" s="1">
        <v>21.97</v>
      </c>
      <c r="K7" s="1" t="s">
        <v>43</v>
      </c>
      <c r="L7" s="1">
        <v>-40.0</v>
      </c>
      <c r="M7" s="1">
        <v>0.0</v>
      </c>
    </row>
    <row r="8">
      <c r="A8" s="1" t="s">
        <v>41</v>
      </c>
      <c r="B8" s="1" t="s">
        <v>42</v>
      </c>
      <c r="C8" s="1">
        <v>14.83</v>
      </c>
      <c r="D8" s="1">
        <v>16.9</v>
      </c>
      <c r="E8" s="1">
        <v>2.07</v>
      </c>
      <c r="F8" s="1">
        <v>0.0</v>
      </c>
      <c r="G8" s="1">
        <v>2.07</v>
      </c>
      <c r="H8" s="1">
        <v>40.0</v>
      </c>
      <c r="I8" s="1">
        <v>19.34</v>
      </c>
      <c r="J8" s="1">
        <v>19.34</v>
      </c>
      <c r="K8" s="1" t="s">
        <v>43</v>
      </c>
      <c r="L8" s="1">
        <v>-40.0</v>
      </c>
      <c r="M8" s="1">
        <v>0.0</v>
      </c>
    </row>
    <row r="9">
      <c r="A9" s="1" t="s">
        <v>41</v>
      </c>
      <c r="B9" s="1" t="s">
        <v>42</v>
      </c>
      <c r="C9" s="1">
        <v>16.92</v>
      </c>
      <c r="D9" s="1">
        <v>18.91</v>
      </c>
      <c r="E9" s="1">
        <v>1.99</v>
      </c>
      <c r="F9" s="1">
        <v>0.0</v>
      </c>
      <c r="G9" s="1">
        <v>1.99</v>
      </c>
      <c r="H9" s="1">
        <v>40.0</v>
      </c>
      <c r="I9" s="1">
        <v>20.13</v>
      </c>
      <c r="J9" s="1">
        <v>20.13</v>
      </c>
      <c r="K9" s="1" t="s">
        <v>43</v>
      </c>
      <c r="L9" s="1">
        <v>-40.0</v>
      </c>
      <c r="M9" s="1">
        <v>0.0</v>
      </c>
    </row>
    <row r="10">
      <c r="A10" s="1" t="s">
        <v>41</v>
      </c>
      <c r="B10" s="1" t="s">
        <v>42</v>
      </c>
      <c r="C10" s="1">
        <v>18.91</v>
      </c>
      <c r="D10" s="1">
        <v>21.81</v>
      </c>
      <c r="E10" s="1">
        <v>2.9</v>
      </c>
      <c r="F10" s="1">
        <v>0.0</v>
      </c>
      <c r="G10" s="1">
        <v>2.9</v>
      </c>
      <c r="H10" s="1">
        <v>40.0</v>
      </c>
      <c r="I10" s="1">
        <v>13.8</v>
      </c>
      <c r="J10" s="1">
        <v>13.8</v>
      </c>
      <c r="K10" s="1" t="s">
        <v>43</v>
      </c>
      <c r="L10" s="1">
        <v>-40.0</v>
      </c>
      <c r="M10" s="1">
        <v>0.0</v>
      </c>
    </row>
    <row r="11">
      <c r="A11" s="1" t="s">
        <v>41</v>
      </c>
      <c r="B11" s="1" t="s">
        <v>42</v>
      </c>
      <c r="C11" s="1">
        <v>21.83</v>
      </c>
      <c r="D11" s="1">
        <v>23.12</v>
      </c>
      <c r="E11" s="1">
        <v>1.29</v>
      </c>
      <c r="F11" s="1">
        <v>0.0</v>
      </c>
      <c r="G11" s="1">
        <v>1.29</v>
      </c>
      <c r="H11" s="1">
        <v>40.0</v>
      </c>
      <c r="I11" s="1">
        <v>31.04</v>
      </c>
      <c r="J11" s="1">
        <v>31.04</v>
      </c>
      <c r="K11" s="1" t="s">
        <v>43</v>
      </c>
      <c r="L11" s="1">
        <v>-40.0</v>
      </c>
      <c r="M11" s="1">
        <v>0.0</v>
      </c>
    </row>
    <row r="12">
      <c r="A12" s="1" t="s">
        <v>41</v>
      </c>
      <c r="B12" s="1" t="s">
        <v>42</v>
      </c>
      <c r="C12" s="1">
        <v>23.18</v>
      </c>
      <c r="D12" s="1">
        <v>26.6</v>
      </c>
      <c r="E12" s="1">
        <v>3.42</v>
      </c>
      <c r="F12" s="1">
        <v>0.0</v>
      </c>
      <c r="G12" s="1">
        <v>3.42</v>
      </c>
      <c r="H12" s="1">
        <v>168.0</v>
      </c>
      <c r="I12" s="1">
        <v>49.09</v>
      </c>
      <c r="J12" s="1">
        <v>49.12</v>
      </c>
      <c r="K12" s="1" t="s">
        <v>44</v>
      </c>
      <c r="L12" s="1">
        <v>84.0</v>
      </c>
      <c r="M12" s="1">
        <v>84.0</v>
      </c>
    </row>
    <row r="13">
      <c r="A13" s="1" t="s">
        <v>41</v>
      </c>
      <c r="B13" s="1" t="s">
        <v>42</v>
      </c>
      <c r="C13" s="1">
        <v>27.32</v>
      </c>
      <c r="D13" s="1">
        <v>28.5</v>
      </c>
      <c r="E13" s="1">
        <v>1.17</v>
      </c>
      <c r="F13" s="1">
        <v>0.0</v>
      </c>
      <c r="G13" s="1">
        <v>1.17</v>
      </c>
      <c r="H13" s="1">
        <v>40.0</v>
      </c>
      <c r="I13" s="1">
        <v>34.08</v>
      </c>
      <c r="J13" s="1">
        <v>34.08</v>
      </c>
      <c r="K13" s="1" t="s">
        <v>43</v>
      </c>
      <c r="L13" s="1">
        <v>-40.0</v>
      </c>
      <c r="M13" s="1">
        <v>0.0</v>
      </c>
    </row>
    <row r="14">
      <c r="A14" s="1" t="s">
        <v>41</v>
      </c>
      <c r="B14" s="1" t="s">
        <v>42</v>
      </c>
      <c r="C14" s="1">
        <v>28.69</v>
      </c>
      <c r="D14" s="1">
        <v>31.37</v>
      </c>
      <c r="E14" s="1">
        <v>2.67</v>
      </c>
      <c r="F14" s="1">
        <v>0.0</v>
      </c>
      <c r="G14" s="1">
        <v>2.67</v>
      </c>
      <c r="H14" s="1">
        <v>40.0</v>
      </c>
      <c r="I14" s="1">
        <v>14.97</v>
      </c>
      <c r="J14" s="1">
        <v>14.97</v>
      </c>
      <c r="K14" s="1" t="s">
        <v>43</v>
      </c>
      <c r="L14" s="1">
        <v>-40.0</v>
      </c>
      <c r="M14" s="1">
        <v>0.0</v>
      </c>
    </row>
    <row r="15">
      <c r="A15" s="1" t="s">
        <v>41</v>
      </c>
      <c r="B15" s="1" t="s">
        <v>42</v>
      </c>
      <c r="C15" s="1">
        <v>31.46</v>
      </c>
      <c r="D15" s="1">
        <v>34.33</v>
      </c>
      <c r="E15" s="1">
        <v>2.88</v>
      </c>
      <c r="F15" s="1">
        <v>0.0</v>
      </c>
      <c r="G15" s="1">
        <v>2.88</v>
      </c>
      <c r="H15" s="1">
        <v>40.0</v>
      </c>
      <c r="I15" s="1">
        <v>13.91</v>
      </c>
      <c r="J15" s="1">
        <v>13.91</v>
      </c>
      <c r="K15" s="1" t="s">
        <v>43</v>
      </c>
      <c r="L15" s="1">
        <v>-40.0</v>
      </c>
      <c r="M15" s="1">
        <v>0.0</v>
      </c>
    </row>
    <row r="16">
      <c r="A16" s="1" t="s">
        <v>41</v>
      </c>
      <c r="B16" s="1" t="s">
        <v>42</v>
      </c>
      <c r="C16" s="1">
        <v>34.38</v>
      </c>
      <c r="D16" s="1">
        <v>35.82</v>
      </c>
      <c r="E16" s="1">
        <v>1.45</v>
      </c>
      <c r="F16" s="1">
        <v>0.0</v>
      </c>
      <c r="G16" s="1">
        <v>1.45</v>
      </c>
      <c r="H16" s="1">
        <v>40.0</v>
      </c>
      <c r="I16" s="1">
        <v>27.65</v>
      </c>
      <c r="J16" s="1">
        <v>27.65</v>
      </c>
      <c r="K16" s="1" t="s">
        <v>43</v>
      </c>
      <c r="L16" s="1">
        <v>-40.0</v>
      </c>
      <c r="M16" s="1">
        <v>0.0</v>
      </c>
    </row>
    <row r="17">
      <c r="A17" s="1" t="s">
        <v>41</v>
      </c>
      <c r="B17" s="1" t="s">
        <v>42</v>
      </c>
      <c r="C17" s="1">
        <v>35.88</v>
      </c>
      <c r="D17" s="1">
        <v>37.89</v>
      </c>
      <c r="E17" s="1">
        <v>2.02</v>
      </c>
      <c r="F17" s="1">
        <v>0.0</v>
      </c>
      <c r="G17" s="1">
        <v>2.02</v>
      </c>
      <c r="H17" s="1">
        <v>40.0</v>
      </c>
      <c r="I17" s="1">
        <v>19.82</v>
      </c>
      <c r="J17" s="1">
        <v>19.82</v>
      </c>
      <c r="K17" s="1" t="s">
        <v>43</v>
      </c>
      <c r="L17" s="1">
        <v>-40.0</v>
      </c>
      <c r="M17" s="1">
        <v>0.0</v>
      </c>
    </row>
    <row r="18">
      <c r="A18" s="1" t="s">
        <v>41</v>
      </c>
      <c r="B18" s="1" t="s">
        <v>42</v>
      </c>
      <c r="C18" s="1">
        <v>37.93</v>
      </c>
      <c r="D18" s="1">
        <v>40.33</v>
      </c>
      <c r="E18" s="1">
        <v>2.39</v>
      </c>
      <c r="F18" s="1">
        <v>0.0</v>
      </c>
      <c r="G18" s="1">
        <v>2.39</v>
      </c>
      <c r="H18" s="1">
        <v>40.0</v>
      </c>
      <c r="I18" s="1">
        <v>16.7</v>
      </c>
      <c r="J18" s="1">
        <v>16.7</v>
      </c>
      <c r="K18" s="1" t="s">
        <v>43</v>
      </c>
      <c r="L18" s="1">
        <v>-40.0</v>
      </c>
      <c r="M18" s="1">
        <v>0.0</v>
      </c>
    </row>
    <row r="19">
      <c r="A19" s="1" t="s">
        <v>41</v>
      </c>
      <c r="B19" s="1" t="s">
        <v>42</v>
      </c>
      <c r="C19" s="1">
        <v>40.56</v>
      </c>
      <c r="D19" s="1">
        <v>43.79</v>
      </c>
      <c r="E19" s="1">
        <v>3.23</v>
      </c>
      <c r="F19" s="1">
        <v>0.0</v>
      </c>
      <c r="G19" s="1">
        <v>3.23</v>
      </c>
      <c r="H19" s="1">
        <v>40.0</v>
      </c>
      <c r="I19" s="1">
        <v>12.37</v>
      </c>
      <c r="J19" s="1">
        <v>12.37</v>
      </c>
      <c r="K19" s="1" t="s">
        <v>43</v>
      </c>
      <c r="L19" s="1">
        <v>-40.0</v>
      </c>
      <c r="M19" s="1">
        <v>0.0</v>
      </c>
    </row>
    <row r="20">
      <c r="A20" s="1" t="s">
        <v>41</v>
      </c>
      <c r="B20" s="1" t="s">
        <v>42</v>
      </c>
      <c r="C20" s="1">
        <v>43.86</v>
      </c>
      <c r="D20" s="1">
        <v>47.15</v>
      </c>
      <c r="E20" s="1">
        <v>3.29</v>
      </c>
      <c r="F20" s="1">
        <v>0.0</v>
      </c>
      <c r="G20" s="1">
        <v>3.29</v>
      </c>
      <c r="H20" s="1">
        <v>40.0</v>
      </c>
      <c r="I20" s="1">
        <v>12.16</v>
      </c>
      <c r="J20" s="1">
        <v>12.16</v>
      </c>
      <c r="K20" s="1" t="s">
        <v>43</v>
      </c>
      <c r="L20" s="1">
        <v>-40.0</v>
      </c>
      <c r="M20" s="1">
        <v>0.0</v>
      </c>
    </row>
    <row r="21">
      <c r="A21" s="1" t="s">
        <v>41</v>
      </c>
      <c r="B21" s="1" t="s">
        <v>42</v>
      </c>
      <c r="C21" s="1">
        <v>47.18</v>
      </c>
      <c r="D21" s="1">
        <v>49.48</v>
      </c>
      <c r="E21" s="1">
        <v>2.31</v>
      </c>
      <c r="F21" s="1">
        <v>0.0</v>
      </c>
      <c r="G21" s="1">
        <v>2.31</v>
      </c>
      <c r="H21" s="1">
        <v>40.0</v>
      </c>
      <c r="I21" s="1">
        <v>17.33</v>
      </c>
      <c r="J21" s="1">
        <v>17.33</v>
      </c>
      <c r="K21" s="1" t="s">
        <v>43</v>
      </c>
      <c r="L21" s="1">
        <v>-40.0</v>
      </c>
      <c r="M21" s="1">
        <v>0.0</v>
      </c>
    </row>
    <row r="22">
      <c r="A22" s="1" t="s">
        <v>41</v>
      </c>
      <c r="B22" s="1" t="s">
        <v>42</v>
      </c>
      <c r="C22" s="1">
        <v>49.53</v>
      </c>
      <c r="D22" s="1">
        <v>51.74</v>
      </c>
      <c r="E22" s="1">
        <v>2.21</v>
      </c>
      <c r="F22" s="1">
        <v>0.0</v>
      </c>
      <c r="G22" s="1">
        <v>2.21</v>
      </c>
      <c r="H22" s="1">
        <v>40.0</v>
      </c>
      <c r="I22" s="1">
        <v>18.09</v>
      </c>
      <c r="J22" s="1">
        <v>18.09</v>
      </c>
      <c r="K22" s="1" t="s">
        <v>43</v>
      </c>
      <c r="L22" s="1">
        <v>-40.0</v>
      </c>
      <c r="M22" s="1">
        <v>0.0</v>
      </c>
    </row>
    <row r="23">
      <c r="A23" s="1" t="s">
        <v>41</v>
      </c>
      <c r="B23" s="1" t="s">
        <v>42</v>
      </c>
      <c r="C23" s="1">
        <v>51.77</v>
      </c>
      <c r="D23" s="1">
        <v>54.63</v>
      </c>
      <c r="E23" s="1">
        <v>2.86</v>
      </c>
      <c r="F23" s="1">
        <v>0.0</v>
      </c>
      <c r="G23" s="1">
        <v>2.86</v>
      </c>
      <c r="H23" s="1">
        <v>168.0</v>
      </c>
      <c r="I23" s="1">
        <v>58.66</v>
      </c>
      <c r="J23" s="1">
        <v>58.69</v>
      </c>
      <c r="K23" s="1" t="s">
        <v>44</v>
      </c>
      <c r="L23" s="1">
        <v>84.0</v>
      </c>
      <c r="M23" s="1">
        <v>84.0</v>
      </c>
    </row>
    <row r="24">
      <c r="A24" s="1" t="s">
        <v>41</v>
      </c>
      <c r="B24" s="1" t="s">
        <v>42</v>
      </c>
      <c r="C24" s="1">
        <v>54.83</v>
      </c>
      <c r="D24" s="1">
        <v>56.83</v>
      </c>
      <c r="E24" s="1">
        <v>2.0</v>
      </c>
      <c r="F24" s="1">
        <v>0.0</v>
      </c>
      <c r="G24" s="1">
        <v>2.0</v>
      </c>
      <c r="H24" s="1">
        <v>40.0</v>
      </c>
      <c r="I24" s="1">
        <v>20.02</v>
      </c>
      <c r="J24" s="1">
        <v>20.02</v>
      </c>
      <c r="K24" s="1" t="s">
        <v>43</v>
      </c>
      <c r="L24" s="1">
        <v>-40.0</v>
      </c>
      <c r="M24" s="1">
        <v>0.0</v>
      </c>
    </row>
    <row r="25">
      <c r="A25" s="1" t="s">
        <v>41</v>
      </c>
      <c r="B25" s="1" t="s">
        <v>42</v>
      </c>
      <c r="C25" s="1">
        <v>56.83</v>
      </c>
      <c r="D25" s="1">
        <v>59.14</v>
      </c>
      <c r="E25" s="1">
        <v>2.31</v>
      </c>
      <c r="F25" s="1">
        <v>0.0</v>
      </c>
      <c r="G25" s="1">
        <v>2.31</v>
      </c>
      <c r="H25" s="1">
        <v>40.0</v>
      </c>
      <c r="I25" s="1">
        <v>17.3</v>
      </c>
      <c r="J25" s="1">
        <v>17.3</v>
      </c>
      <c r="K25" s="1" t="s">
        <v>43</v>
      </c>
      <c r="L25" s="1">
        <v>-40.0</v>
      </c>
      <c r="M25" s="1">
        <v>0.0</v>
      </c>
    </row>
    <row r="26">
      <c r="A26" s="1" t="s">
        <v>41</v>
      </c>
      <c r="B26" s="1" t="s">
        <v>42</v>
      </c>
      <c r="C26" s="1">
        <v>59.29</v>
      </c>
      <c r="D26" s="1">
        <v>61.76</v>
      </c>
      <c r="E26" s="1">
        <v>2.47</v>
      </c>
      <c r="F26" s="1">
        <v>0.0</v>
      </c>
      <c r="G26" s="1">
        <v>2.47</v>
      </c>
      <c r="H26" s="1">
        <v>40.0</v>
      </c>
      <c r="I26" s="1">
        <v>16.2</v>
      </c>
      <c r="J26" s="1">
        <v>16.2</v>
      </c>
      <c r="K26" s="1" t="s">
        <v>43</v>
      </c>
      <c r="L26" s="1">
        <v>-40.0</v>
      </c>
      <c r="M26" s="1">
        <v>0.0</v>
      </c>
    </row>
    <row r="27">
      <c r="A27" s="1" t="s">
        <v>41</v>
      </c>
      <c r="B27" s="1" t="s">
        <v>42</v>
      </c>
      <c r="C27" s="1">
        <v>61.81</v>
      </c>
      <c r="D27" s="1">
        <v>63.07</v>
      </c>
      <c r="E27" s="1">
        <v>1.26</v>
      </c>
      <c r="F27" s="1">
        <v>0.0</v>
      </c>
      <c r="G27" s="1">
        <v>1.26</v>
      </c>
      <c r="H27" s="1">
        <v>40.0</v>
      </c>
      <c r="I27" s="1">
        <v>31.82</v>
      </c>
      <c r="J27" s="1">
        <v>31.82</v>
      </c>
      <c r="K27" s="1" t="s">
        <v>43</v>
      </c>
      <c r="L27" s="1">
        <v>-40.0</v>
      </c>
      <c r="M27" s="1">
        <v>0.0</v>
      </c>
    </row>
    <row r="28">
      <c r="A28" s="1" t="s">
        <v>41</v>
      </c>
      <c r="B28" s="1" t="s">
        <v>42</v>
      </c>
      <c r="C28" s="1">
        <v>63.17</v>
      </c>
      <c r="D28" s="1">
        <v>66.0</v>
      </c>
      <c r="E28" s="1">
        <v>2.84</v>
      </c>
      <c r="F28" s="1">
        <v>0.0</v>
      </c>
      <c r="G28" s="1">
        <v>2.84</v>
      </c>
      <c r="H28" s="1">
        <v>40.0</v>
      </c>
      <c r="I28" s="1">
        <v>14.09</v>
      </c>
      <c r="J28" s="1">
        <v>14.09</v>
      </c>
      <c r="K28" s="1" t="s">
        <v>43</v>
      </c>
      <c r="L28" s="1">
        <v>-40.0</v>
      </c>
      <c r="M28" s="1">
        <v>0.0</v>
      </c>
    </row>
    <row r="29">
      <c r="A29" s="1" t="s">
        <v>41</v>
      </c>
      <c r="B29" s="1" t="s">
        <v>42</v>
      </c>
      <c r="C29" s="1">
        <v>66.03</v>
      </c>
      <c r="D29" s="1">
        <v>68.57</v>
      </c>
      <c r="E29" s="1">
        <v>2.55</v>
      </c>
      <c r="F29" s="1">
        <v>0.0</v>
      </c>
      <c r="G29" s="1">
        <v>2.55</v>
      </c>
      <c r="H29" s="1">
        <v>40.0</v>
      </c>
      <c r="I29" s="1">
        <v>15.71</v>
      </c>
      <c r="J29" s="1">
        <v>15.71</v>
      </c>
      <c r="K29" s="1" t="s">
        <v>43</v>
      </c>
      <c r="L29" s="1">
        <v>-40.0</v>
      </c>
      <c r="M29" s="1">
        <v>0.0</v>
      </c>
    </row>
    <row r="30">
      <c r="A30" s="1" t="s">
        <v>41</v>
      </c>
      <c r="B30" s="1" t="s">
        <v>42</v>
      </c>
      <c r="C30" s="1">
        <v>68.62</v>
      </c>
      <c r="D30" s="1">
        <v>70.12</v>
      </c>
      <c r="E30" s="1">
        <v>1.5</v>
      </c>
      <c r="F30" s="1">
        <v>0.0</v>
      </c>
      <c r="G30" s="1">
        <v>1.5</v>
      </c>
      <c r="H30" s="1">
        <v>40.0</v>
      </c>
      <c r="I30" s="1">
        <v>26.67</v>
      </c>
      <c r="J30" s="1">
        <v>26.67</v>
      </c>
      <c r="K30" s="1" t="s">
        <v>43</v>
      </c>
      <c r="L30" s="1">
        <v>-40.0</v>
      </c>
      <c r="M30" s="1">
        <v>0.0</v>
      </c>
    </row>
    <row r="31">
      <c r="A31" s="1" t="s">
        <v>41</v>
      </c>
      <c r="B31" s="1" t="s">
        <v>42</v>
      </c>
      <c r="C31" s="1">
        <v>70.15</v>
      </c>
      <c r="D31" s="1">
        <v>73.1</v>
      </c>
      <c r="E31" s="1">
        <v>2.95</v>
      </c>
      <c r="F31" s="1">
        <v>0.0</v>
      </c>
      <c r="G31" s="1">
        <v>2.95</v>
      </c>
      <c r="H31" s="1">
        <v>40.0</v>
      </c>
      <c r="I31" s="1">
        <v>13.57</v>
      </c>
      <c r="J31" s="1">
        <v>13.57</v>
      </c>
      <c r="K31" s="1" t="s">
        <v>43</v>
      </c>
      <c r="L31" s="1">
        <v>-40.0</v>
      </c>
      <c r="M31" s="1">
        <v>0.0</v>
      </c>
    </row>
    <row r="32">
      <c r="A32" s="1" t="s">
        <v>41</v>
      </c>
      <c r="B32" s="1" t="s">
        <v>42</v>
      </c>
      <c r="C32" s="1">
        <v>73.21</v>
      </c>
      <c r="D32" s="1">
        <v>74.61</v>
      </c>
      <c r="E32" s="1">
        <v>1.4</v>
      </c>
      <c r="F32" s="1">
        <v>0.0</v>
      </c>
      <c r="G32" s="1">
        <v>1.4</v>
      </c>
      <c r="H32" s="1">
        <v>40.0</v>
      </c>
      <c r="I32" s="1">
        <v>28.54</v>
      </c>
      <c r="J32" s="1">
        <v>28.54</v>
      </c>
      <c r="K32" s="1" t="s">
        <v>43</v>
      </c>
      <c r="L32" s="1">
        <v>-40.0</v>
      </c>
      <c r="M32" s="1">
        <v>0.0</v>
      </c>
    </row>
    <row r="33">
      <c r="A33" s="1" t="s">
        <v>41</v>
      </c>
      <c r="B33" s="1" t="s">
        <v>42</v>
      </c>
      <c r="C33" s="1">
        <v>74.65</v>
      </c>
      <c r="D33" s="1">
        <v>76.85</v>
      </c>
      <c r="E33" s="1">
        <v>2.2</v>
      </c>
      <c r="F33" s="1">
        <v>0.0</v>
      </c>
      <c r="G33" s="1">
        <v>2.2</v>
      </c>
      <c r="H33" s="1">
        <v>40.0</v>
      </c>
      <c r="I33" s="1">
        <v>18.15</v>
      </c>
      <c r="J33" s="1">
        <v>18.15</v>
      </c>
      <c r="K33" s="1" t="s">
        <v>43</v>
      </c>
      <c r="L33" s="1">
        <v>-40.0</v>
      </c>
      <c r="M33" s="1">
        <v>0.0</v>
      </c>
    </row>
    <row r="34">
      <c r="A34" s="1" t="s">
        <v>41</v>
      </c>
      <c r="B34" s="1" t="s">
        <v>42</v>
      </c>
      <c r="C34" s="1">
        <v>76.88</v>
      </c>
      <c r="D34" s="1">
        <v>79.11</v>
      </c>
      <c r="E34" s="1">
        <v>2.23</v>
      </c>
      <c r="F34" s="1">
        <v>0.0</v>
      </c>
      <c r="G34" s="1">
        <v>2.23</v>
      </c>
      <c r="H34" s="1">
        <v>168.0</v>
      </c>
      <c r="I34" s="1">
        <v>75.42</v>
      </c>
      <c r="J34" s="1">
        <v>75.46</v>
      </c>
      <c r="K34" s="1" t="s">
        <v>44</v>
      </c>
      <c r="L34" s="1">
        <v>84.0</v>
      </c>
      <c r="M34" s="1">
        <v>84.0</v>
      </c>
    </row>
    <row r="35">
      <c r="A35" s="1" t="s">
        <v>41</v>
      </c>
      <c r="B35" s="1" t="s">
        <v>42</v>
      </c>
      <c r="C35" s="1">
        <v>79.36</v>
      </c>
      <c r="D35" s="1">
        <v>80.97</v>
      </c>
      <c r="E35" s="1">
        <v>1.61</v>
      </c>
      <c r="F35" s="1">
        <v>0.0</v>
      </c>
      <c r="G35" s="1">
        <v>1.61</v>
      </c>
      <c r="H35" s="1">
        <v>40.0</v>
      </c>
      <c r="I35" s="1">
        <v>24.83</v>
      </c>
      <c r="J35" s="1">
        <v>24.83</v>
      </c>
      <c r="K35" s="1" t="s">
        <v>43</v>
      </c>
      <c r="L35" s="1">
        <v>-40.0</v>
      </c>
      <c r="M35" s="1">
        <v>0.0</v>
      </c>
    </row>
    <row r="36">
      <c r="A36" s="1" t="s">
        <v>41</v>
      </c>
      <c r="B36" s="1" t="s">
        <v>42</v>
      </c>
      <c r="C36" s="1">
        <v>81.0</v>
      </c>
      <c r="D36" s="1">
        <v>83.71</v>
      </c>
      <c r="E36" s="1">
        <v>2.71</v>
      </c>
      <c r="F36" s="1">
        <v>0.0</v>
      </c>
      <c r="G36" s="1">
        <v>2.71</v>
      </c>
      <c r="H36" s="1">
        <v>40.0</v>
      </c>
      <c r="I36" s="1">
        <v>14.75</v>
      </c>
      <c r="J36" s="1">
        <v>14.75</v>
      </c>
      <c r="K36" s="1" t="s">
        <v>43</v>
      </c>
      <c r="L36" s="1">
        <v>-40.0</v>
      </c>
      <c r="M36" s="1">
        <v>0.0</v>
      </c>
    </row>
    <row r="37">
      <c r="A37" s="1" t="s">
        <v>41</v>
      </c>
      <c r="B37" s="1" t="s">
        <v>42</v>
      </c>
      <c r="C37" s="1">
        <v>83.75</v>
      </c>
      <c r="D37" s="1">
        <v>86.39</v>
      </c>
      <c r="E37" s="1">
        <v>2.64</v>
      </c>
      <c r="F37" s="1">
        <v>0.0</v>
      </c>
      <c r="G37" s="1">
        <v>2.64</v>
      </c>
      <c r="H37" s="1">
        <v>40.0</v>
      </c>
      <c r="I37" s="1">
        <v>15.14</v>
      </c>
      <c r="J37" s="1">
        <v>15.14</v>
      </c>
      <c r="K37" s="1" t="s">
        <v>43</v>
      </c>
      <c r="L37" s="1">
        <v>-40.0</v>
      </c>
      <c r="M37" s="1">
        <v>0.0</v>
      </c>
    </row>
    <row r="38">
      <c r="A38" s="1" t="s">
        <v>41</v>
      </c>
      <c r="B38" s="1" t="s">
        <v>42</v>
      </c>
      <c r="C38" s="1">
        <v>86.42</v>
      </c>
      <c r="D38" s="1">
        <v>87.96</v>
      </c>
      <c r="E38" s="1">
        <v>1.54</v>
      </c>
      <c r="F38" s="1">
        <v>0.0</v>
      </c>
      <c r="G38" s="1">
        <v>1.54</v>
      </c>
      <c r="H38" s="1">
        <v>40.0</v>
      </c>
      <c r="I38" s="1">
        <v>25.92</v>
      </c>
      <c r="J38" s="1">
        <v>25.92</v>
      </c>
      <c r="K38" s="1" t="s">
        <v>43</v>
      </c>
      <c r="L38" s="1">
        <v>-40.0</v>
      </c>
      <c r="M38" s="1">
        <v>0.0</v>
      </c>
    </row>
    <row r="39">
      <c r="A39" s="1" t="s">
        <v>41</v>
      </c>
      <c r="B39" s="1" t="s">
        <v>42</v>
      </c>
      <c r="C39" s="1">
        <v>88.03</v>
      </c>
      <c r="D39" s="1">
        <v>91.31</v>
      </c>
      <c r="E39" s="1">
        <v>3.28</v>
      </c>
      <c r="F39" s="1">
        <v>0.0</v>
      </c>
      <c r="G39" s="1">
        <v>3.28</v>
      </c>
      <c r="H39" s="1">
        <v>40.0</v>
      </c>
      <c r="I39" s="1">
        <v>12.19</v>
      </c>
      <c r="J39" s="1">
        <v>12.19</v>
      </c>
      <c r="K39" s="1" t="s">
        <v>43</v>
      </c>
      <c r="L39" s="1">
        <v>-40.0</v>
      </c>
      <c r="M39" s="1">
        <v>0.0</v>
      </c>
    </row>
    <row r="40">
      <c r="A40" s="1" t="s">
        <v>41</v>
      </c>
      <c r="B40" s="1" t="s">
        <v>42</v>
      </c>
      <c r="C40" s="1">
        <v>91.42</v>
      </c>
      <c r="D40" s="1">
        <v>93.63</v>
      </c>
      <c r="E40" s="1">
        <v>2.2</v>
      </c>
      <c r="F40" s="1">
        <v>0.0</v>
      </c>
      <c r="G40" s="1">
        <v>2.2</v>
      </c>
      <c r="H40" s="1">
        <v>40.0</v>
      </c>
      <c r="I40" s="1">
        <v>18.16</v>
      </c>
      <c r="J40" s="1">
        <v>18.16</v>
      </c>
      <c r="K40" s="1" t="s">
        <v>43</v>
      </c>
      <c r="L40" s="1">
        <v>-40.0</v>
      </c>
      <c r="M40" s="1">
        <v>0.0</v>
      </c>
    </row>
    <row r="41">
      <c r="A41" s="1" t="s">
        <v>41</v>
      </c>
      <c r="B41" s="1" t="s">
        <v>42</v>
      </c>
      <c r="C41" s="1">
        <v>93.71</v>
      </c>
      <c r="D41" s="1">
        <v>95.58</v>
      </c>
      <c r="E41" s="1">
        <v>1.86</v>
      </c>
      <c r="F41" s="1">
        <v>0.0</v>
      </c>
      <c r="G41" s="1">
        <v>1.86</v>
      </c>
      <c r="H41" s="1">
        <v>40.0</v>
      </c>
      <c r="I41" s="1">
        <v>21.45</v>
      </c>
      <c r="J41" s="1">
        <v>21.45</v>
      </c>
      <c r="K41" s="1" t="s">
        <v>43</v>
      </c>
      <c r="L41" s="1">
        <v>-40.0</v>
      </c>
      <c r="M41" s="1">
        <v>0.0</v>
      </c>
    </row>
    <row r="42">
      <c r="A42" s="1" t="s">
        <v>41</v>
      </c>
      <c r="B42" s="1" t="s">
        <v>42</v>
      </c>
      <c r="C42" s="1">
        <v>95.65</v>
      </c>
      <c r="D42" s="1">
        <v>96.91</v>
      </c>
      <c r="E42" s="1">
        <v>1.27</v>
      </c>
      <c r="F42" s="1">
        <v>0.0</v>
      </c>
      <c r="G42" s="1">
        <v>1.27</v>
      </c>
      <c r="H42" s="1">
        <v>40.0</v>
      </c>
      <c r="I42" s="1">
        <v>31.59</v>
      </c>
      <c r="J42" s="1">
        <v>31.59</v>
      </c>
      <c r="K42" s="1" t="s">
        <v>43</v>
      </c>
      <c r="L42" s="1">
        <v>-40.0</v>
      </c>
      <c r="M42" s="1">
        <v>0.0</v>
      </c>
    </row>
    <row r="43">
      <c r="A43" s="1" t="s">
        <v>41</v>
      </c>
      <c r="B43" s="1" t="s">
        <v>42</v>
      </c>
      <c r="C43" s="1">
        <v>97.21</v>
      </c>
      <c r="D43" s="1">
        <v>99.26</v>
      </c>
      <c r="E43" s="1">
        <v>2.04</v>
      </c>
      <c r="F43" s="1">
        <v>0.0</v>
      </c>
      <c r="G43" s="1">
        <v>2.04</v>
      </c>
      <c r="H43" s="1">
        <v>40.0</v>
      </c>
      <c r="I43" s="1">
        <v>19.56</v>
      </c>
      <c r="J43" s="1">
        <v>19.56</v>
      </c>
      <c r="K43" s="1" t="s">
        <v>43</v>
      </c>
      <c r="L43" s="1">
        <v>-40.0</v>
      </c>
      <c r="M43" s="1">
        <v>0.0</v>
      </c>
    </row>
    <row r="44">
      <c r="A44" s="1" t="s">
        <v>41</v>
      </c>
      <c r="B44" s="1" t="s">
        <v>42</v>
      </c>
      <c r="C44" s="1">
        <v>99.28</v>
      </c>
      <c r="D44" s="1">
        <v>100.88</v>
      </c>
      <c r="E44" s="1">
        <v>1.59</v>
      </c>
      <c r="F44" s="1">
        <v>0.0</v>
      </c>
      <c r="G44" s="1">
        <v>1.59</v>
      </c>
      <c r="H44" s="1">
        <v>40.0</v>
      </c>
      <c r="I44" s="1">
        <v>25.11</v>
      </c>
      <c r="J44" s="1">
        <v>25.11</v>
      </c>
      <c r="K44" s="1" t="s">
        <v>43</v>
      </c>
      <c r="L44" s="1">
        <v>-40.0</v>
      </c>
      <c r="M44" s="1">
        <v>0.0</v>
      </c>
    </row>
    <row r="45">
      <c r="A45" s="1" t="s">
        <v>41</v>
      </c>
      <c r="B45" s="1" t="s">
        <v>42</v>
      </c>
      <c r="C45" s="1">
        <v>100.93</v>
      </c>
      <c r="D45" s="1">
        <v>104.24</v>
      </c>
      <c r="E45" s="1">
        <v>3.31</v>
      </c>
      <c r="F45" s="1">
        <v>0.0</v>
      </c>
      <c r="G45" s="1">
        <v>3.31</v>
      </c>
      <c r="H45" s="1">
        <v>168.0</v>
      </c>
      <c r="I45" s="1">
        <v>50.74</v>
      </c>
      <c r="J45" s="1">
        <v>50.77</v>
      </c>
      <c r="K45" s="1" t="s">
        <v>44</v>
      </c>
      <c r="L45" s="1">
        <v>84.0</v>
      </c>
      <c r="M45" s="1">
        <v>84.0</v>
      </c>
    </row>
    <row r="46">
      <c r="A46" s="1" t="s">
        <v>41</v>
      </c>
      <c r="B46" s="1" t="s">
        <v>42</v>
      </c>
      <c r="C46" s="1">
        <v>104.4</v>
      </c>
      <c r="D46" s="1">
        <v>106.8</v>
      </c>
      <c r="E46" s="1">
        <v>2.39</v>
      </c>
      <c r="F46" s="1">
        <v>0.0</v>
      </c>
      <c r="G46" s="1">
        <v>2.39</v>
      </c>
      <c r="H46" s="1">
        <v>40.0</v>
      </c>
      <c r="I46" s="1">
        <v>16.71</v>
      </c>
      <c r="J46" s="1">
        <v>16.71</v>
      </c>
      <c r="K46" s="1" t="s">
        <v>43</v>
      </c>
      <c r="L46" s="1">
        <v>-40.0</v>
      </c>
      <c r="M46" s="1">
        <v>0.0</v>
      </c>
    </row>
    <row r="47">
      <c r="A47" s="1" t="s">
        <v>41</v>
      </c>
      <c r="B47" s="1" t="s">
        <v>42</v>
      </c>
      <c r="C47" s="1">
        <v>106.85</v>
      </c>
      <c r="D47" s="1">
        <v>108.86</v>
      </c>
      <c r="E47" s="1">
        <v>2.01</v>
      </c>
      <c r="F47" s="1">
        <v>0.0</v>
      </c>
      <c r="G47" s="1">
        <v>2.01</v>
      </c>
      <c r="H47" s="1">
        <v>40.0</v>
      </c>
      <c r="I47" s="1">
        <v>19.87</v>
      </c>
      <c r="J47" s="1">
        <v>19.87</v>
      </c>
      <c r="K47" s="1" t="s">
        <v>43</v>
      </c>
      <c r="L47" s="1">
        <v>-40.0</v>
      </c>
      <c r="M47" s="1">
        <v>0.0</v>
      </c>
    </row>
    <row r="48">
      <c r="A48" s="1" t="s">
        <v>41</v>
      </c>
      <c r="B48" s="1" t="s">
        <v>42</v>
      </c>
      <c r="C48" s="1">
        <v>108.9</v>
      </c>
      <c r="D48" s="1">
        <v>111.27</v>
      </c>
      <c r="E48" s="1">
        <v>2.37</v>
      </c>
      <c r="F48" s="1">
        <v>0.0</v>
      </c>
      <c r="G48" s="1">
        <v>2.37</v>
      </c>
      <c r="H48" s="1">
        <v>40.0</v>
      </c>
      <c r="I48" s="1">
        <v>16.9</v>
      </c>
      <c r="J48" s="1">
        <v>16.9</v>
      </c>
      <c r="K48" s="1" t="s">
        <v>43</v>
      </c>
      <c r="L48" s="1">
        <v>-40.0</v>
      </c>
      <c r="M48" s="1">
        <v>0.0</v>
      </c>
    </row>
    <row r="49">
      <c r="A49" s="1" t="s">
        <v>41</v>
      </c>
      <c r="B49" s="1" t="s">
        <v>42</v>
      </c>
      <c r="C49" s="1">
        <v>111.33</v>
      </c>
      <c r="D49" s="1">
        <v>113.02</v>
      </c>
      <c r="E49" s="1">
        <v>1.69</v>
      </c>
      <c r="F49" s="1">
        <v>0.0</v>
      </c>
      <c r="G49" s="1">
        <v>1.69</v>
      </c>
      <c r="H49" s="1">
        <v>40.0</v>
      </c>
      <c r="I49" s="1">
        <v>23.63</v>
      </c>
      <c r="J49" s="1">
        <v>23.63</v>
      </c>
      <c r="K49" s="1" t="s">
        <v>43</v>
      </c>
      <c r="L49" s="1">
        <v>-40.0</v>
      </c>
      <c r="M49" s="1">
        <v>0.0</v>
      </c>
    </row>
    <row r="50">
      <c r="A50" s="1" t="s">
        <v>41</v>
      </c>
      <c r="B50" s="1" t="s">
        <v>42</v>
      </c>
      <c r="C50" s="1">
        <v>113.08</v>
      </c>
      <c r="D50" s="1">
        <v>116.4</v>
      </c>
      <c r="E50" s="1">
        <v>3.31</v>
      </c>
      <c r="F50" s="1">
        <v>0.0</v>
      </c>
      <c r="G50" s="1">
        <v>3.31</v>
      </c>
      <c r="H50" s="1">
        <v>40.0</v>
      </c>
      <c r="I50" s="1">
        <v>12.07</v>
      </c>
      <c r="J50" s="1">
        <v>12.07</v>
      </c>
      <c r="K50" s="1" t="s">
        <v>43</v>
      </c>
      <c r="L50" s="1">
        <v>-40.0</v>
      </c>
      <c r="M50" s="1">
        <v>0.0</v>
      </c>
    </row>
    <row r="51">
      <c r="A51" s="1" t="s">
        <v>41</v>
      </c>
      <c r="B51" s="1" t="s">
        <v>42</v>
      </c>
      <c r="C51" s="1">
        <v>116.53</v>
      </c>
      <c r="D51" s="1">
        <v>119.11</v>
      </c>
      <c r="E51" s="1">
        <v>2.58</v>
      </c>
      <c r="F51" s="1">
        <v>0.0</v>
      </c>
      <c r="G51" s="1">
        <v>2.58</v>
      </c>
      <c r="H51" s="1">
        <v>40.0</v>
      </c>
      <c r="I51" s="1">
        <v>15.49</v>
      </c>
      <c r="J51" s="1">
        <v>15.49</v>
      </c>
      <c r="K51" s="1" t="s">
        <v>43</v>
      </c>
      <c r="L51" s="1">
        <v>-40.0</v>
      </c>
      <c r="M51" s="1">
        <v>0.0</v>
      </c>
    </row>
    <row r="52">
      <c r="A52" s="1" t="s">
        <v>41</v>
      </c>
      <c r="B52" s="1" t="s">
        <v>42</v>
      </c>
      <c r="C52" s="1">
        <v>119.23</v>
      </c>
      <c r="D52" s="1">
        <v>121.86</v>
      </c>
      <c r="E52" s="1">
        <v>2.64</v>
      </c>
      <c r="F52" s="1">
        <v>0.0</v>
      </c>
      <c r="G52" s="1">
        <v>2.64</v>
      </c>
      <c r="H52" s="1">
        <v>40.0</v>
      </c>
      <c r="I52" s="1">
        <v>15.16</v>
      </c>
      <c r="J52" s="1">
        <v>15.16</v>
      </c>
      <c r="K52" s="1" t="s">
        <v>43</v>
      </c>
      <c r="L52" s="1">
        <v>-40.0</v>
      </c>
      <c r="M52" s="1">
        <v>0.0</v>
      </c>
    </row>
    <row r="53">
      <c r="A53" s="1" t="s">
        <v>41</v>
      </c>
      <c r="B53" s="1" t="s">
        <v>42</v>
      </c>
      <c r="C53" s="1">
        <v>122.1</v>
      </c>
      <c r="D53" s="1">
        <v>124.07</v>
      </c>
      <c r="E53" s="1">
        <v>1.97</v>
      </c>
      <c r="F53" s="1">
        <v>0.0</v>
      </c>
      <c r="G53" s="1">
        <v>1.97</v>
      </c>
      <c r="H53" s="1">
        <v>40.0</v>
      </c>
      <c r="I53" s="1">
        <v>20.31</v>
      </c>
      <c r="J53" s="1">
        <v>20.31</v>
      </c>
      <c r="K53" s="1" t="s">
        <v>43</v>
      </c>
      <c r="L53" s="1">
        <v>-40.0</v>
      </c>
      <c r="M53" s="1">
        <v>0.0</v>
      </c>
    </row>
    <row r="54">
      <c r="A54" s="1" t="s">
        <v>41</v>
      </c>
      <c r="B54" s="1" t="s">
        <v>42</v>
      </c>
      <c r="C54" s="1">
        <v>124.8</v>
      </c>
      <c r="D54" s="1">
        <v>126.92</v>
      </c>
      <c r="E54" s="1">
        <v>2.13</v>
      </c>
      <c r="F54" s="1">
        <v>0.0</v>
      </c>
      <c r="G54" s="1">
        <v>2.13</v>
      </c>
      <c r="H54" s="1">
        <v>40.0</v>
      </c>
      <c r="I54" s="1">
        <v>18.8</v>
      </c>
      <c r="J54" s="1">
        <v>18.8</v>
      </c>
      <c r="K54" s="1" t="s">
        <v>43</v>
      </c>
      <c r="L54" s="1">
        <v>-40.0</v>
      </c>
      <c r="M54" s="1">
        <v>0.0</v>
      </c>
    </row>
    <row r="55">
      <c r="A55" s="1" t="s">
        <v>41</v>
      </c>
      <c r="B55" s="1" t="s">
        <v>42</v>
      </c>
      <c r="C55" s="1">
        <v>126.95</v>
      </c>
      <c r="D55" s="1">
        <v>128.51</v>
      </c>
      <c r="E55" s="1">
        <v>1.56</v>
      </c>
      <c r="F55" s="1">
        <v>0.0</v>
      </c>
      <c r="G55" s="1">
        <v>1.56</v>
      </c>
      <c r="H55" s="1">
        <v>40.0</v>
      </c>
      <c r="I55" s="1">
        <v>25.57</v>
      </c>
      <c r="J55" s="1">
        <v>25.57</v>
      </c>
      <c r="K55" s="1" t="s">
        <v>43</v>
      </c>
      <c r="L55" s="1">
        <v>-40.0</v>
      </c>
      <c r="M55" s="1">
        <v>0.0</v>
      </c>
    </row>
    <row r="56">
      <c r="A56" s="1" t="s">
        <v>41</v>
      </c>
      <c r="B56" s="1" t="s">
        <v>42</v>
      </c>
      <c r="C56" s="1">
        <v>128.62</v>
      </c>
      <c r="D56" s="1">
        <v>131.7</v>
      </c>
      <c r="E56" s="1">
        <v>3.08</v>
      </c>
      <c r="F56" s="1">
        <v>0.0</v>
      </c>
      <c r="G56" s="1">
        <v>3.08</v>
      </c>
      <c r="H56" s="1">
        <v>168.0</v>
      </c>
      <c r="I56" s="1">
        <v>54.56</v>
      </c>
      <c r="J56" s="1">
        <v>54.58</v>
      </c>
      <c r="K56" s="1" t="s">
        <v>44</v>
      </c>
      <c r="L56" s="1">
        <v>84.0</v>
      </c>
      <c r="M56" s="1">
        <v>84.0</v>
      </c>
    </row>
    <row r="57">
      <c r="A57" s="1" t="s">
        <v>41</v>
      </c>
      <c r="B57" s="1" t="s">
        <v>42</v>
      </c>
      <c r="C57" s="1">
        <v>132.45</v>
      </c>
      <c r="D57" s="1">
        <v>133.67</v>
      </c>
      <c r="E57" s="1">
        <v>1.23</v>
      </c>
      <c r="F57" s="1">
        <v>0.0</v>
      </c>
      <c r="G57" s="1">
        <v>1.23</v>
      </c>
      <c r="H57" s="1">
        <v>40.0</v>
      </c>
      <c r="I57" s="1">
        <v>32.61</v>
      </c>
      <c r="J57" s="1">
        <v>32.61</v>
      </c>
      <c r="K57" s="1" t="s">
        <v>43</v>
      </c>
      <c r="L57" s="1">
        <v>-40.0</v>
      </c>
      <c r="M57" s="1">
        <v>0.0</v>
      </c>
    </row>
    <row r="58">
      <c r="A58" s="1" t="s">
        <v>41</v>
      </c>
      <c r="B58" s="1" t="s">
        <v>42</v>
      </c>
      <c r="C58" s="1">
        <v>133.86</v>
      </c>
      <c r="D58" s="1">
        <v>136.45</v>
      </c>
      <c r="E58" s="1">
        <v>2.6</v>
      </c>
      <c r="F58" s="1">
        <v>0.0</v>
      </c>
      <c r="G58" s="1">
        <v>2.6</v>
      </c>
      <c r="H58" s="1">
        <v>40.0</v>
      </c>
      <c r="I58" s="1">
        <v>15.41</v>
      </c>
      <c r="J58" s="1">
        <v>15.41</v>
      </c>
      <c r="K58" s="1" t="s">
        <v>43</v>
      </c>
      <c r="L58" s="1">
        <v>-40.0</v>
      </c>
      <c r="M58" s="1">
        <v>0.0</v>
      </c>
    </row>
    <row r="59">
      <c r="A59" s="1" t="s">
        <v>41</v>
      </c>
      <c r="B59" s="1" t="s">
        <v>42</v>
      </c>
      <c r="C59" s="1">
        <v>136.55</v>
      </c>
      <c r="D59" s="1">
        <v>138.23</v>
      </c>
      <c r="E59" s="1">
        <v>1.68</v>
      </c>
      <c r="F59" s="1">
        <v>0.0</v>
      </c>
      <c r="G59" s="1">
        <v>1.68</v>
      </c>
      <c r="H59" s="1">
        <v>40.0</v>
      </c>
      <c r="I59" s="1">
        <v>23.79</v>
      </c>
      <c r="J59" s="1">
        <v>23.79</v>
      </c>
      <c r="K59" s="1" t="s">
        <v>43</v>
      </c>
      <c r="L59" s="1">
        <v>-40.0</v>
      </c>
      <c r="M59" s="1">
        <v>0.0</v>
      </c>
    </row>
    <row r="60">
      <c r="A60" s="1" t="s">
        <v>41</v>
      </c>
      <c r="B60" s="1" t="s">
        <v>42</v>
      </c>
      <c r="C60" s="1">
        <v>138.31</v>
      </c>
      <c r="D60" s="1">
        <v>140.71</v>
      </c>
      <c r="E60" s="1">
        <v>2.41</v>
      </c>
      <c r="F60" s="1">
        <v>0.0</v>
      </c>
      <c r="G60" s="1">
        <v>2.41</v>
      </c>
      <c r="H60" s="1">
        <v>40.0</v>
      </c>
      <c r="I60" s="1">
        <v>16.63</v>
      </c>
      <c r="J60" s="1">
        <v>16.63</v>
      </c>
      <c r="K60" s="1" t="s">
        <v>43</v>
      </c>
      <c r="L60" s="1">
        <v>-40.0</v>
      </c>
      <c r="M60" s="1">
        <v>0.0</v>
      </c>
    </row>
    <row r="61">
      <c r="A61" s="1" t="s">
        <v>41</v>
      </c>
      <c r="B61" s="1" t="s">
        <v>42</v>
      </c>
      <c r="C61" s="1">
        <v>140.85</v>
      </c>
      <c r="D61" s="1">
        <v>143.32</v>
      </c>
      <c r="E61" s="1">
        <v>2.47</v>
      </c>
      <c r="F61" s="1">
        <v>0.0</v>
      </c>
      <c r="G61" s="1">
        <v>2.47</v>
      </c>
      <c r="H61" s="1">
        <v>40.0</v>
      </c>
      <c r="I61" s="1">
        <v>16.18</v>
      </c>
      <c r="J61" s="1">
        <v>16.18</v>
      </c>
      <c r="K61" s="1" t="s">
        <v>43</v>
      </c>
      <c r="L61" s="1">
        <v>-40.0</v>
      </c>
      <c r="M61" s="1">
        <v>0.0</v>
      </c>
    </row>
    <row r="62">
      <c r="A62" s="1" t="s">
        <v>41</v>
      </c>
      <c r="B62" s="1" t="s">
        <v>42</v>
      </c>
      <c r="C62" s="1">
        <v>143.52</v>
      </c>
      <c r="D62" s="1">
        <v>146.03</v>
      </c>
      <c r="E62" s="1">
        <v>2.52</v>
      </c>
      <c r="F62" s="1">
        <v>0.0</v>
      </c>
      <c r="G62" s="1">
        <v>2.52</v>
      </c>
      <c r="H62" s="1">
        <v>40.0</v>
      </c>
      <c r="I62" s="1">
        <v>15.89</v>
      </c>
      <c r="J62" s="1">
        <v>15.89</v>
      </c>
      <c r="K62" s="1" t="s">
        <v>43</v>
      </c>
      <c r="L62" s="1">
        <v>-40.0</v>
      </c>
      <c r="M62" s="1">
        <v>0.0</v>
      </c>
    </row>
    <row r="63">
      <c r="A63" s="1" t="s">
        <v>41</v>
      </c>
      <c r="B63" s="1" t="s">
        <v>42</v>
      </c>
      <c r="C63" s="1">
        <v>146.29</v>
      </c>
      <c r="D63" s="1">
        <v>147.6</v>
      </c>
      <c r="E63" s="1">
        <v>1.32</v>
      </c>
      <c r="F63" s="1">
        <v>0.0</v>
      </c>
      <c r="G63" s="1">
        <v>1.32</v>
      </c>
      <c r="H63" s="1">
        <v>40.0</v>
      </c>
      <c r="I63" s="1">
        <v>30.4</v>
      </c>
      <c r="J63" s="1">
        <v>30.4</v>
      </c>
      <c r="K63" s="1" t="s">
        <v>43</v>
      </c>
      <c r="L63" s="1">
        <v>-40.0</v>
      </c>
      <c r="M63" s="1">
        <v>0.0</v>
      </c>
    </row>
    <row r="64">
      <c r="A64" s="1" t="s">
        <v>41</v>
      </c>
      <c r="B64" s="1" t="s">
        <v>42</v>
      </c>
      <c r="C64" s="1">
        <v>147.81</v>
      </c>
      <c r="D64" s="1">
        <v>149.81</v>
      </c>
      <c r="E64" s="1">
        <v>2.0</v>
      </c>
      <c r="F64" s="1">
        <v>0.0</v>
      </c>
      <c r="G64" s="1">
        <v>2.0</v>
      </c>
      <c r="H64" s="1">
        <v>40.0</v>
      </c>
      <c r="I64" s="1">
        <v>19.97</v>
      </c>
      <c r="J64" s="1">
        <v>19.97</v>
      </c>
      <c r="K64" s="1" t="s">
        <v>43</v>
      </c>
      <c r="L64" s="1">
        <v>-40.0</v>
      </c>
      <c r="M64" s="1">
        <v>0.0</v>
      </c>
    </row>
    <row r="65">
      <c r="A65" s="1" t="s">
        <v>41</v>
      </c>
      <c r="B65" s="1" t="s">
        <v>42</v>
      </c>
      <c r="C65" s="1">
        <v>149.94</v>
      </c>
      <c r="D65" s="1">
        <v>151.66</v>
      </c>
      <c r="E65" s="1">
        <v>1.72</v>
      </c>
      <c r="F65" s="1">
        <v>0.0</v>
      </c>
      <c r="G65" s="1">
        <v>1.72</v>
      </c>
      <c r="H65" s="1">
        <v>40.0</v>
      </c>
      <c r="I65" s="1">
        <v>23.3</v>
      </c>
      <c r="J65" s="1">
        <v>23.3</v>
      </c>
      <c r="K65" s="1" t="s">
        <v>43</v>
      </c>
      <c r="L65" s="1">
        <v>-40.0</v>
      </c>
      <c r="M65" s="1">
        <v>0.0</v>
      </c>
    </row>
    <row r="66">
      <c r="A66" s="1" t="s">
        <v>41</v>
      </c>
      <c r="B66" s="1" t="s">
        <v>42</v>
      </c>
      <c r="C66" s="1">
        <v>151.78</v>
      </c>
      <c r="D66" s="1">
        <v>153.24</v>
      </c>
      <c r="E66" s="1">
        <v>1.46</v>
      </c>
      <c r="F66" s="1">
        <v>0.0</v>
      </c>
      <c r="G66" s="1">
        <v>1.46</v>
      </c>
      <c r="H66" s="1">
        <v>40.0</v>
      </c>
      <c r="I66" s="1">
        <v>27.34</v>
      </c>
      <c r="J66" s="1">
        <v>27.34</v>
      </c>
      <c r="K66" s="1" t="s">
        <v>43</v>
      </c>
      <c r="L66" s="1">
        <v>-40.0</v>
      </c>
      <c r="M66" s="1">
        <v>0.0</v>
      </c>
    </row>
    <row r="67">
      <c r="A67" s="1" t="s">
        <v>41</v>
      </c>
      <c r="B67" s="1" t="s">
        <v>42</v>
      </c>
      <c r="C67" s="1">
        <v>153.8</v>
      </c>
      <c r="D67" s="1">
        <v>155.93</v>
      </c>
      <c r="E67" s="1">
        <v>2.13</v>
      </c>
      <c r="F67" s="1">
        <v>0.0</v>
      </c>
      <c r="G67" s="1">
        <v>2.13</v>
      </c>
      <c r="H67" s="1">
        <v>168.0</v>
      </c>
      <c r="I67" s="1">
        <v>79.01</v>
      </c>
      <c r="J67" s="1">
        <v>79.05</v>
      </c>
      <c r="K67" s="1" t="s">
        <v>44</v>
      </c>
      <c r="L67" s="1">
        <v>84.0</v>
      </c>
      <c r="M67" s="1">
        <v>84.0</v>
      </c>
    </row>
    <row r="68">
      <c r="A68" s="1" t="s">
        <v>41</v>
      </c>
      <c r="B68" s="1" t="s">
        <v>42</v>
      </c>
      <c r="C68" s="1">
        <v>156.44</v>
      </c>
      <c r="D68" s="1">
        <v>158.87</v>
      </c>
      <c r="E68" s="1">
        <v>2.43</v>
      </c>
      <c r="F68" s="1">
        <v>0.0</v>
      </c>
      <c r="G68" s="1">
        <v>2.43</v>
      </c>
      <c r="H68" s="1">
        <v>40.0</v>
      </c>
      <c r="I68" s="1">
        <v>16.43</v>
      </c>
      <c r="J68" s="1">
        <v>16.43</v>
      </c>
      <c r="K68" s="1" t="s">
        <v>43</v>
      </c>
      <c r="L68" s="1">
        <v>-40.0</v>
      </c>
      <c r="M68" s="1">
        <v>0.0</v>
      </c>
    </row>
    <row r="69">
      <c r="A69" s="1" t="s">
        <v>41</v>
      </c>
      <c r="B69" s="1" t="s">
        <v>42</v>
      </c>
      <c r="C69" s="1">
        <v>158.91</v>
      </c>
      <c r="D69" s="1">
        <v>161.34</v>
      </c>
      <c r="E69" s="1">
        <v>2.43</v>
      </c>
      <c r="F69" s="1">
        <v>0.0</v>
      </c>
      <c r="G69" s="1">
        <v>2.43</v>
      </c>
      <c r="H69" s="1">
        <v>40.0</v>
      </c>
      <c r="I69" s="1">
        <v>16.43</v>
      </c>
      <c r="J69" s="1">
        <v>16.43</v>
      </c>
      <c r="K69" s="1" t="s">
        <v>43</v>
      </c>
      <c r="L69" s="1">
        <v>-40.0</v>
      </c>
      <c r="M69" s="1">
        <v>0.0</v>
      </c>
    </row>
    <row r="70">
      <c r="A70" s="1" t="s">
        <v>41</v>
      </c>
      <c r="B70" s="1" t="s">
        <v>42</v>
      </c>
      <c r="C70" s="1">
        <v>161.49</v>
      </c>
      <c r="D70" s="1">
        <v>163.1</v>
      </c>
      <c r="E70" s="1">
        <v>1.61</v>
      </c>
      <c r="F70" s="1">
        <v>0.0</v>
      </c>
      <c r="G70" s="1">
        <v>1.61</v>
      </c>
      <c r="H70" s="1">
        <v>40.0</v>
      </c>
      <c r="I70" s="1">
        <v>24.78</v>
      </c>
      <c r="J70" s="1">
        <v>24.78</v>
      </c>
      <c r="K70" s="1" t="s">
        <v>43</v>
      </c>
      <c r="L70" s="1">
        <v>-40.0</v>
      </c>
      <c r="M70" s="1">
        <v>0.0</v>
      </c>
    </row>
    <row r="71">
      <c r="A71" s="1" t="s">
        <v>41</v>
      </c>
      <c r="B71" s="1" t="s">
        <v>42</v>
      </c>
      <c r="C71" s="1">
        <v>163.78</v>
      </c>
      <c r="D71" s="1">
        <v>165.27</v>
      </c>
      <c r="E71" s="1">
        <v>1.49</v>
      </c>
      <c r="F71" s="1">
        <v>0.0</v>
      </c>
      <c r="G71" s="1">
        <v>1.49</v>
      </c>
      <c r="H71" s="1">
        <v>40.0</v>
      </c>
      <c r="I71" s="1">
        <v>26.8</v>
      </c>
      <c r="J71" s="1">
        <v>26.8</v>
      </c>
      <c r="K71" s="1" t="s">
        <v>43</v>
      </c>
      <c r="L71" s="1">
        <v>-40.0</v>
      </c>
      <c r="M71" s="1">
        <v>0.0</v>
      </c>
    </row>
    <row r="72">
      <c r="A72" s="1" t="s">
        <v>41</v>
      </c>
      <c r="B72" s="1" t="s">
        <v>42</v>
      </c>
      <c r="C72" s="1">
        <v>165.33</v>
      </c>
      <c r="D72" s="1">
        <v>167.91</v>
      </c>
      <c r="E72" s="1">
        <v>2.58</v>
      </c>
      <c r="F72" s="1">
        <v>0.0</v>
      </c>
      <c r="G72" s="1">
        <v>2.58</v>
      </c>
      <c r="H72" s="1">
        <v>40.0</v>
      </c>
      <c r="I72" s="1">
        <v>15.52</v>
      </c>
      <c r="J72" s="1">
        <v>15.52</v>
      </c>
      <c r="K72" s="1" t="s">
        <v>43</v>
      </c>
      <c r="L72" s="1">
        <v>-40.0</v>
      </c>
      <c r="M72" s="1">
        <v>0.0</v>
      </c>
    </row>
    <row r="73">
      <c r="A73" s="1" t="s">
        <v>41</v>
      </c>
      <c r="B73" s="1" t="s">
        <v>42</v>
      </c>
      <c r="C73" s="1">
        <v>167.97</v>
      </c>
      <c r="D73" s="1">
        <v>169.3</v>
      </c>
      <c r="E73" s="1">
        <v>1.33</v>
      </c>
      <c r="F73" s="1">
        <v>0.0</v>
      </c>
      <c r="G73" s="1">
        <v>1.33</v>
      </c>
      <c r="H73" s="1">
        <v>40.0</v>
      </c>
      <c r="I73" s="1">
        <v>30.1</v>
      </c>
      <c r="J73" s="1">
        <v>30.1</v>
      </c>
      <c r="K73" s="1" t="s">
        <v>43</v>
      </c>
      <c r="L73" s="1">
        <v>-40.0</v>
      </c>
      <c r="M73" s="1">
        <v>0.0</v>
      </c>
    </row>
    <row r="74">
      <c r="A74" s="1" t="s">
        <v>41</v>
      </c>
      <c r="B74" s="1" t="s">
        <v>42</v>
      </c>
      <c r="C74" s="1">
        <v>169.42</v>
      </c>
      <c r="D74" s="1">
        <v>171.75</v>
      </c>
      <c r="E74" s="1">
        <v>2.34</v>
      </c>
      <c r="F74" s="1">
        <v>0.0</v>
      </c>
      <c r="G74" s="1">
        <v>2.34</v>
      </c>
      <c r="H74" s="1">
        <v>40.0</v>
      </c>
      <c r="I74" s="1">
        <v>17.13</v>
      </c>
      <c r="J74" s="1">
        <v>17.13</v>
      </c>
      <c r="K74" s="1" t="s">
        <v>43</v>
      </c>
      <c r="L74" s="1">
        <v>-40.0</v>
      </c>
      <c r="M74" s="1">
        <v>0.0</v>
      </c>
    </row>
    <row r="75">
      <c r="A75" s="1" t="s">
        <v>41</v>
      </c>
      <c r="B75" s="1" t="s">
        <v>42</v>
      </c>
      <c r="C75" s="1">
        <v>171.83</v>
      </c>
      <c r="D75" s="1">
        <v>173.47</v>
      </c>
      <c r="E75" s="1">
        <v>1.64</v>
      </c>
      <c r="F75" s="1">
        <v>0.0</v>
      </c>
      <c r="G75" s="1">
        <v>1.64</v>
      </c>
      <c r="H75" s="1">
        <v>40.0</v>
      </c>
      <c r="I75" s="1">
        <v>24.38</v>
      </c>
      <c r="J75" s="1">
        <v>24.38</v>
      </c>
      <c r="K75" s="1" t="s">
        <v>43</v>
      </c>
      <c r="L75" s="1">
        <v>-40.0</v>
      </c>
      <c r="M75" s="1">
        <v>0.0</v>
      </c>
    </row>
    <row r="76">
      <c r="A76" s="1" t="s">
        <v>41</v>
      </c>
      <c r="B76" s="1" t="s">
        <v>42</v>
      </c>
      <c r="C76" s="1">
        <v>173.49</v>
      </c>
      <c r="D76" s="1">
        <v>175.09</v>
      </c>
      <c r="E76" s="1">
        <v>1.6</v>
      </c>
      <c r="F76" s="1">
        <v>0.0</v>
      </c>
      <c r="G76" s="1">
        <v>1.6</v>
      </c>
      <c r="H76" s="1">
        <v>40.0</v>
      </c>
      <c r="I76" s="1">
        <v>25.0</v>
      </c>
      <c r="J76" s="1">
        <v>25.0</v>
      </c>
      <c r="K76" s="1" t="s">
        <v>43</v>
      </c>
      <c r="L76" s="1">
        <v>-40.0</v>
      </c>
      <c r="M76" s="1">
        <v>0.0</v>
      </c>
    </row>
    <row r="77">
      <c r="A77" s="1" t="s">
        <v>41</v>
      </c>
      <c r="B77" s="1" t="s">
        <v>42</v>
      </c>
      <c r="C77" s="1">
        <v>175.12</v>
      </c>
      <c r="D77" s="1">
        <v>176.02</v>
      </c>
      <c r="E77" s="1">
        <v>0.89</v>
      </c>
      <c r="F77" s="1">
        <v>0.0</v>
      </c>
      <c r="G77" s="1">
        <v>0.89</v>
      </c>
      <c r="H77" s="1">
        <v>40.0</v>
      </c>
      <c r="I77" s="1">
        <v>44.69</v>
      </c>
      <c r="J77" s="1">
        <v>44.69</v>
      </c>
      <c r="K77" s="1" t="s">
        <v>43</v>
      </c>
      <c r="L77" s="1">
        <v>-40.0</v>
      </c>
      <c r="M77" s="1">
        <v>0.0</v>
      </c>
    </row>
    <row r="78">
      <c r="A78" s="1" t="s">
        <v>41</v>
      </c>
      <c r="B78" s="1" t="s">
        <v>42</v>
      </c>
      <c r="C78" s="1">
        <v>176.04</v>
      </c>
      <c r="D78" s="1">
        <v>178.98</v>
      </c>
      <c r="E78" s="1">
        <v>2.94</v>
      </c>
      <c r="F78" s="1">
        <v>0.0</v>
      </c>
      <c r="G78" s="1">
        <v>2.94</v>
      </c>
      <c r="H78" s="1">
        <v>168.0</v>
      </c>
      <c r="I78" s="1">
        <v>57.09</v>
      </c>
      <c r="J78" s="1">
        <v>57.11</v>
      </c>
      <c r="K78" s="1" t="s">
        <v>44</v>
      </c>
      <c r="L78" s="1">
        <v>84.0</v>
      </c>
      <c r="M78" s="1">
        <v>84.0</v>
      </c>
    </row>
    <row r="79">
      <c r="A79" s="1" t="s">
        <v>41</v>
      </c>
      <c r="B79" s="1" t="s">
        <v>42</v>
      </c>
      <c r="C79" s="1">
        <v>179.45</v>
      </c>
      <c r="D79" s="1">
        <v>181.16</v>
      </c>
      <c r="E79" s="1">
        <v>1.71</v>
      </c>
      <c r="F79" s="1">
        <v>0.0</v>
      </c>
      <c r="G79" s="1">
        <v>1.71</v>
      </c>
      <c r="H79" s="1">
        <v>40.0</v>
      </c>
      <c r="I79" s="1">
        <v>23.43</v>
      </c>
      <c r="J79" s="1">
        <v>23.43</v>
      </c>
      <c r="K79" s="1" t="s">
        <v>43</v>
      </c>
      <c r="L79" s="1">
        <v>-40.0</v>
      </c>
      <c r="M79" s="1">
        <v>0.0</v>
      </c>
    </row>
    <row r="80">
      <c r="A80" s="1" t="s">
        <v>41</v>
      </c>
      <c r="B80" s="1" t="s">
        <v>42</v>
      </c>
      <c r="C80" s="1">
        <v>181.19</v>
      </c>
      <c r="D80" s="1">
        <v>184.48</v>
      </c>
      <c r="E80" s="1">
        <v>3.29</v>
      </c>
      <c r="F80" s="1">
        <v>0.0</v>
      </c>
      <c r="G80" s="1">
        <v>3.29</v>
      </c>
      <c r="H80" s="1">
        <v>40.0</v>
      </c>
      <c r="I80" s="1">
        <v>12.17</v>
      </c>
      <c r="J80" s="1">
        <v>12.17</v>
      </c>
      <c r="K80" s="1" t="s">
        <v>43</v>
      </c>
      <c r="L80" s="1">
        <v>-40.0</v>
      </c>
      <c r="M80" s="1">
        <v>0.0</v>
      </c>
    </row>
    <row r="81">
      <c r="A81" s="1" t="s">
        <v>41</v>
      </c>
      <c r="B81" s="1" t="s">
        <v>42</v>
      </c>
      <c r="C81" s="1">
        <v>184.5</v>
      </c>
      <c r="D81" s="1">
        <v>187.5</v>
      </c>
      <c r="E81" s="1">
        <v>3.0</v>
      </c>
      <c r="F81" s="1">
        <v>0.0</v>
      </c>
      <c r="G81" s="1">
        <v>3.0</v>
      </c>
      <c r="H81" s="1">
        <v>40.0</v>
      </c>
      <c r="I81" s="1">
        <v>13.33</v>
      </c>
      <c r="J81" s="1">
        <v>13.33</v>
      </c>
      <c r="K81" s="1" t="s">
        <v>43</v>
      </c>
      <c r="L81" s="1">
        <v>-40.0</v>
      </c>
      <c r="M81" s="1">
        <v>0.0</v>
      </c>
    </row>
    <row r="82">
      <c r="A82" s="1" t="s">
        <v>41</v>
      </c>
      <c r="B82" s="1" t="s">
        <v>42</v>
      </c>
      <c r="C82" s="1">
        <v>187.7</v>
      </c>
      <c r="D82" s="1">
        <v>191.01</v>
      </c>
      <c r="E82" s="1">
        <v>3.31</v>
      </c>
      <c r="F82" s="1">
        <v>0.0</v>
      </c>
      <c r="G82" s="1">
        <v>3.31</v>
      </c>
      <c r="H82" s="1">
        <v>40.0</v>
      </c>
      <c r="I82" s="1">
        <v>12.08</v>
      </c>
      <c r="J82" s="1">
        <v>12.08</v>
      </c>
      <c r="K82" s="1" t="s">
        <v>43</v>
      </c>
      <c r="L82" s="1">
        <v>-40.0</v>
      </c>
      <c r="M82" s="1">
        <v>0.0</v>
      </c>
    </row>
    <row r="83">
      <c r="A83" s="1" t="s">
        <v>41</v>
      </c>
      <c r="B83" s="1" t="s">
        <v>42</v>
      </c>
      <c r="C83" s="1">
        <v>191.4</v>
      </c>
      <c r="D83" s="1">
        <v>193.08</v>
      </c>
      <c r="E83" s="1">
        <v>1.68</v>
      </c>
      <c r="F83" s="1">
        <v>0.0</v>
      </c>
      <c r="G83" s="1">
        <v>1.68</v>
      </c>
      <c r="H83" s="1">
        <v>40.0</v>
      </c>
      <c r="I83" s="1">
        <v>23.76</v>
      </c>
      <c r="J83" s="1">
        <v>23.76</v>
      </c>
      <c r="K83" s="1" t="s">
        <v>43</v>
      </c>
      <c r="L83" s="1">
        <v>-40.0</v>
      </c>
      <c r="M83" s="1">
        <v>0.0</v>
      </c>
    </row>
    <row r="84">
      <c r="A84" s="1" t="s">
        <v>41</v>
      </c>
      <c r="B84" s="1" t="s">
        <v>42</v>
      </c>
      <c r="C84" s="1">
        <v>193.11</v>
      </c>
      <c r="D84" s="1">
        <v>194.34</v>
      </c>
      <c r="E84" s="1">
        <v>1.23</v>
      </c>
      <c r="F84" s="1">
        <v>0.0</v>
      </c>
      <c r="G84" s="1">
        <v>1.23</v>
      </c>
      <c r="H84" s="1">
        <v>40.0</v>
      </c>
      <c r="I84" s="1">
        <v>32.53</v>
      </c>
      <c r="J84" s="1">
        <v>32.53</v>
      </c>
      <c r="K84" s="1" t="s">
        <v>43</v>
      </c>
      <c r="L84" s="1">
        <v>-40.0</v>
      </c>
      <c r="M84" s="1">
        <v>0.0</v>
      </c>
    </row>
    <row r="85">
      <c r="A85" s="1" t="s">
        <v>41</v>
      </c>
      <c r="B85" s="1" t="s">
        <v>42</v>
      </c>
      <c r="C85" s="1">
        <v>194.86</v>
      </c>
      <c r="D85" s="1">
        <v>197.51</v>
      </c>
      <c r="E85" s="1">
        <v>2.65</v>
      </c>
      <c r="F85" s="1">
        <v>0.0</v>
      </c>
      <c r="G85" s="1">
        <v>2.65</v>
      </c>
      <c r="H85" s="1">
        <v>40.0</v>
      </c>
      <c r="I85" s="1">
        <v>15.09</v>
      </c>
      <c r="J85" s="1">
        <v>15.09</v>
      </c>
      <c r="K85" s="1" t="s">
        <v>43</v>
      </c>
      <c r="L85" s="1">
        <v>-40.0</v>
      </c>
      <c r="M85" s="1">
        <v>0.0</v>
      </c>
    </row>
    <row r="86">
      <c r="A86" s="1" t="s">
        <v>41</v>
      </c>
      <c r="B86" s="1" t="s">
        <v>42</v>
      </c>
      <c r="C86" s="1">
        <v>197.54</v>
      </c>
      <c r="D86" s="1">
        <v>200.56</v>
      </c>
      <c r="E86" s="1">
        <v>3.02</v>
      </c>
      <c r="F86" s="1">
        <v>0.0</v>
      </c>
      <c r="G86" s="1">
        <v>3.02</v>
      </c>
      <c r="H86" s="1">
        <v>40.0</v>
      </c>
      <c r="I86" s="1">
        <v>13.25</v>
      </c>
      <c r="J86" s="1">
        <v>13.25</v>
      </c>
      <c r="K86" s="1" t="s">
        <v>43</v>
      </c>
      <c r="L86" s="1">
        <v>-40.0</v>
      </c>
      <c r="M86" s="1">
        <v>0.0</v>
      </c>
    </row>
    <row r="87">
      <c r="A87" s="1" t="s">
        <v>41</v>
      </c>
      <c r="B87" s="1" t="s">
        <v>42</v>
      </c>
      <c r="C87" s="1">
        <v>200.76</v>
      </c>
      <c r="D87" s="1">
        <v>202.59</v>
      </c>
      <c r="E87" s="1">
        <v>1.84</v>
      </c>
      <c r="F87" s="1">
        <v>0.0</v>
      </c>
      <c r="G87" s="1">
        <v>1.84</v>
      </c>
      <c r="H87" s="1">
        <v>40.0</v>
      </c>
      <c r="I87" s="1">
        <v>21.8</v>
      </c>
      <c r="J87" s="1">
        <v>21.8</v>
      </c>
      <c r="K87" s="1" t="s">
        <v>43</v>
      </c>
      <c r="L87" s="1">
        <v>-40.0</v>
      </c>
      <c r="M87" s="1">
        <v>0.0</v>
      </c>
    </row>
    <row r="88">
      <c r="A88" s="1" t="s">
        <v>41</v>
      </c>
      <c r="B88" s="1" t="s">
        <v>42</v>
      </c>
      <c r="C88" s="1">
        <v>202.62</v>
      </c>
      <c r="D88" s="1">
        <v>205.94</v>
      </c>
      <c r="E88" s="1">
        <v>3.32</v>
      </c>
      <c r="F88" s="1">
        <v>0.0</v>
      </c>
      <c r="G88" s="1">
        <v>3.32</v>
      </c>
      <c r="H88" s="1">
        <v>40.0</v>
      </c>
      <c r="I88" s="1">
        <v>12.03</v>
      </c>
      <c r="J88" s="1">
        <v>12.03</v>
      </c>
      <c r="K88" s="1" t="s">
        <v>43</v>
      </c>
      <c r="L88" s="1">
        <v>-40.0</v>
      </c>
      <c r="M88" s="1">
        <v>0.0</v>
      </c>
    </row>
    <row r="89">
      <c r="A89" s="1" t="s">
        <v>41</v>
      </c>
      <c r="B89" s="1" t="s">
        <v>42</v>
      </c>
      <c r="C89" s="1">
        <v>206.01</v>
      </c>
      <c r="D89" s="1">
        <v>208.42</v>
      </c>
      <c r="E89" s="1">
        <v>2.41</v>
      </c>
      <c r="F89" s="1">
        <v>0.0</v>
      </c>
      <c r="G89" s="1">
        <v>2.41</v>
      </c>
      <c r="H89" s="1">
        <v>168.0</v>
      </c>
      <c r="I89" s="1">
        <v>69.7</v>
      </c>
      <c r="J89" s="1">
        <v>69.73</v>
      </c>
      <c r="K89" s="1" t="s">
        <v>44</v>
      </c>
      <c r="L89" s="1">
        <v>84.0</v>
      </c>
      <c r="M89" s="1">
        <v>84.0</v>
      </c>
    </row>
    <row r="90">
      <c r="A90" s="1" t="s">
        <v>41</v>
      </c>
      <c r="B90" s="1" t="s">
        <v>42</v>
      </c>
      <c r="C90" s="1">
        <v>208.61</v>
      </c>
      <c r="D90" s="1">
        <v>212.19</v>
      </c>
      <c r="E90" s="1">
        <v>3.58</v>
      </c>
      <c r="F90" s="1">
        <v>0.0</v>
      </c>
      <c r="G90" s="1">
        <v>3.58</v>
      </c>
      <c r="H90" s="1">
        <v>40.0</v>
      </c>
      <c r="I90" s="1">
        <v>11.18</v>
      </c>
      <c r="J90" s="1">
        <v>11.18</v>
      </c>
      <c r="K90" s="1" t="s">
        <v>43</v>
      </c>
      <c r="L90" s="1">
        <v>-40.0</v>
      </c>
      <c r="M90" s="1">
        <v>0.0</v>
      </c>
    </row>
    <row r="91">
      <c r="A91" s="1" t="s">
        <v>41</v>
      </c>
      <c r="B91" s="1" t="s">
        <v>42</v>
      </c>
      <c r="C91" s="1">
        <v>212.36</v>
      </c>
      <c r="D91" s="1">
        <v>215.05</v>
      </c>
      <c r="E91" s="1">
        <v>2.69</v>
      </c>
      <c r="F91" s="1">
        <v>0.0</v>
      </c>
      <c r="G91" s="1">
        <v>2.69</v>
      </c>
      <c r="H91" s="1">
        <v>40.0</v>
      </c>
      <c r="I91" s="1">
        <v>14.85</v>
      </c>
      <c r="J91" s="1">
        <v>14.85</v>
      </c>
      <c r="K91" s="1" t="s">
        <v>43</v>
      </c>
      <c r="L91" s="1">
        <v>-40.0</v>
      </c>
      <c r="M91" s="1">
        <v>0.0</v>
      </c>
    </row>
    <row r="92">
      <c r="A92" s="1" t="s">
        <v>41</v>
      </c>
      <c r="B92" s="1" t="s">
        <v>42</v>
      </c>
      <c r="C92" s="1">
        <v>215.11</v>
      </c>
      <c r="D92" s="1">
        <v>217.59</v>
      </c>
      <c r="E92" s="1">
        <v>2.47</v>
      </c>
      <c r="F92" s="1">
        <v>0.0</v>
      </c>
      <c r="G92" s="1">
        <v>2.47</v>
      </c>
      <c r="H92" s="1">
        <v>40.0</v>
      </c>
      <c r="I92" s="1">
        <v>16.18</v>
      </c>
      <c r="J92" s="1">
        <v>16.18</v>
      </c>
      <c r="K92" s="1" t="s">
        <v>43</v>
      </c>
      <c r="L92" s="1">
        <v>-40.0</v>
      </c>
      <c r="M92" s="1">
        <v>0.0</v>
      </c>
    </row>
    <row r="93">
      <c r="A93" s="1" t="s">
        <v>41</v>
      </c>
      <c r="B93" s="1" t="s">
        <v>42</v>
      </c>
      <c r="C93" s="1">
        <v>217.62</v>
      </c>
      <c r="D93" s="1">
        <v>219.86</v>
      </c>
      <c r="E93" s="1">
        <v>2.24</v>
      </c>
      <c r="F93" s="1">
        <v>0.0</v>
      </c>
      <c r="G93" s="1">
        <v>2.24</v>
      </c>
      <c r="H93" s="1">
        <v>40.0</v>
      </c>
      <c r="I93" s="1">
        <v>17.87</v>
      </c>
      <c r="J93" s="1">
        <v>17.87</v>
      </c>
      <c r="K93" s="1" t="s">
        <v>43</v>
      </c>
      <c r="L93" s="1">
        <v>-40.0</v>
      </c>
      <c r="M93" s="1">
        <v>0.0</v>
      </c>
    </row>
    <row r="94">
      <c r="A94" s="1" t="s">
        <v>41</v>
      </c>
      <c r="B94" s="1" t="s">
        <v>42</v>
      </c>
      <c r="C94" s="1">
        <v>219.89</v>
      </c>
      <c r="D94" s="1">
        <v>222.3</v>
      </c>
      <c r="E94" s="1">
        <v>2.41</v>
      </c>
      <c r="F94" s="1">
        <v>0.0</v>
      </c>
      <c r="G94" s="1">
        <v>2.41</v>
      </c>
      <c r="H94" s="1">
        <v>40.0</v>
      </c>
      <c r="I94" s="1">
        <v>16.6</v>
      </c>
      <c r="J94" s="1">
        <v>16.6</v>
      </c>
      <c r="K94" s="1" t="s">
        <v>43</v>
      </c>
      <c r="L94" s="1">
        <v>-40.0</v>
      </c>
      <c r="M94" s="1">
        <v>0.0</v>
      </c>
    </row>
    <row r="95">
      <c r="A95" s="1" t="s">
        <v>41</v>
      </c>
      <c r="B95" s="1" t="s">
        <v>42</v>
      </c>
      <c r="C95" s="1">
        <v>222.31</v>
      </c>
      <c r="D95" s="1">
        <v>225.8</v>
      </c>
      <c r="E95" s="1">
        <v>3.49</v>
      </c>
      <c r="F95" s="1">
        <v>0.0</v>
      </c>
      <c r="G95" s="1">
        <v>3.49</v>
      </c>
      <c r="H95" s="1">
        <v>40.0</v>
      </c>
      <c r="I95" s="1">
        <v>11.45</v>
      </c>
      <c r="J95" s="1">
        <v>11.45</v>
      </c>
      <c r="K95" s="1" t="s">
        <v>43</v>
      </c>
      <c r="L95" s="1">
        <v>-40.0</v>
      </c>
      <c r="M95" s="1">
        <v>0.0</v>
      </c>
    </row>
    <row r="96">
      <c r="A96" s="1" t="s">
        <v>41</v>
      </c>
      <c r="B96" s="1" t="s">
        <v>42</v>
      </c>
      <c r="C96" s="1">
        <v>225.84</v>
      </c>
      <c r="D96" s="1">
        <v>228.19</v>
      </c>
      <c r="E96" s="1">
        <v>2.35</v>
      </c>
      <c r="F96" s="1">
        <v>0.0</v>
      </c>
      <c r="G96" s="1">
        <v>2.35</v>
      </c>
      <c r="H96" s="1">
        <v>40.0</v>
      </c>
      <c r="I96" s="1">
        <v>17.0</v>
      </c>
      <c r="J96" s="1">
        <v>17.0</v>
      </c>
      <c r="K96" s="1" t="s">
        <v>43</v>
      </c>
      <c r="L96" s="1">
        <v>-40.0</v>
      </c>
      <c r="M96" s="1">
        <v>0.0</v>
      </c>
    </row>
    <row r="97">
      <c r="A97" s="1" t="s">
        <v>41</v>
      </c>
      <c r="B97" s="1" t="s">
        <v>42</v>
      </c>
      <c r="C97" s="1">
        <v>228.21</v>
      </c>
      <c r="D97" s="1">
        <v>230.45</v>
      </c>
      <c r="E97" s="1">
        <v>2.24</v>
      </c>
      <c r="F97" s="1">
        <v>0.0</v>
      </c>
      <c r="G97" s="1">
        <v>2.24</v>
      </c>
      <c r="H97" s="1">
        <v>40.0</v>
      </c>
      <c r="I97" s="1">
        <v>17.86</v>
      </c>
      <c r="J97" s="1">
        <v>17.86</v>
      </c>
      <c r="K97" s="1" t="s">
        <v>43</v>
      </c>
      <c r="L97" s="1">
        <v>-40.0</v>
      </c>
      <c r="M97" s="1">
        <v>0.0</v>
      </c>
    </row>
    <row r="98">
      <c r="A98" s="1" t="s">
        <v>41</v>
      </c>
      <c r="B98" s="1" t="s">
        <v>42</v>
      </c>
      <c r="C98" s="1">
        <v>230.57</v>
      </c>
      <c r="D98" s="1">
        <v>232.47</v>
      </c>
      <c r="E98" s="1">
        <v>1.9</v>
      </c>
      <c r="F98" s="1">
        <v>0.0</v>
      </c>
      <c r="G98" s="1">
        <v>1.9</v>
      </c>
      <c r="H98" s="1">
        <v>40.0</v>
      </c>
      <c r="I98" s="1">
        <v>21.05</v>
      </c>
      <c r="J98" s="1">
        <v>21.05</v>
      </c>
      <c r="K98" s="1" t="s">
        <v>43</v>
      </c>
      <c r="L98" s="1">
        <v>-40.0</v>
      </c>
      <c r="M98" s="1">
        <v>0.0</v>
      </c>
    </row>
    <row r="99">
      <c r="A99" s="1" t="s">
        <v>41</v>
      </c>
      <c r="B99" s="1" t="s">
        <v>42</v>
      </c>
      <c r="C99" s="1">
        <v>232.68</v>
      </c>
      <c r="D99" s="1">
        <v>234.61</v>
      </c>
      <c r="E99" s="1">
        <v>1.93</v>
      </c>
      <c r="F99" s="1">
        <v>0.0</v>
      </c>
      <c r="G99" s="1">
        <v>1.93</v>
      </c>
      <c r="H99" s="1">
        <v>40.0</v>
      </c>
      <c r="I99" s="1">
        <v>20.7</v>
      </c>
      <c r="J99" s="1">
        <v>20.7</v>
      </c>
      <c r="K99" s="1" t="s">
        <v>43</v>
      </c>
      <c r="L99" s="1">
        <v>-40.0</v>
      </c>
      <c r="M99" s="1">
        <v>0.0</v>
      </c>
    </row>
    <row r="100">
      <c r="A100" s="1" t="s">
        <v>41</v>
      </c>
      <c r="B100" s="1" t="s">
        <v>42</v>
      </c>
      <c r="C100" s="1">
        <v>234.64</v>
      </c>
      <c r="D100" s="1">
        <v>237.02</v>
      </c>
      <c r="E100" s="1">
        <v>2.38</v>
      </c>
      <c r="F100" s="1">
        <v>0.0</v>
      </c>
      <c r="G100" s="1">
        <v>2.38</v>
      </c>
      <c r="H100" s="1">
        <v>168.0</v>
      </c>
      <c r="I100" s="1">
        <v>70.7</v>
      </c>
      <c r="J100" s="1">
        <v>70.73</v>
      </c>
      <c r="K100" s="1" t="s">
        <v>44</v>
      </c>
      <c r="L100" s="1">
        <v>84.0</v>
      </c>
      <c r="M100" s="1">
        <v>84.0</v>
      </c>
    </row>
    <row r="101">
      <c r="A101" s="1" t="s">
        <v>41</v>
      </c>
      <c r="B101" s="1" t="s">
        <v>42</v>
      </c>
      <c r="C101" s="1">
        <v>237.33</v>
      </c>
      <c r="D101" s="1">
        <v>239.13</v>
      </c>
      <c r="E101" s="1">
        <v>1.8</v>
      </c>
      <c r="F101" s="1">
        <v>0.0</v>
      </c>
      <c r="G101" s="1">
        <v>1.8</v>
      </c>
      <c r="H101" s="1">
        <v>40.0</v>
      </c>
      <c r="I101" s="1">
        <v>22.19</v>
      </c>
      <c r="J101" s="1">
        <v>22.19</v>
      </c>
      <c r="K101" s="1" t="s">
        <v>43</v>
      </c>
      <c r="L101" s="1">
        <v>-40.0</v>
      </c>
      <c r="M101" s="1">
        <v>0.0</v>
      </c>
    </row>
    <row r="102">
      <c r="A102" s="1" t="s">
        <v>41</v>
      </c>
      <c r="B102" s="1" t="s">
        <v>42</v>
      </c>
      <c r="C102" s="1">
        <v>239.19</v>
      </c>
      <c r="D102" s="1">
        <v>241.55</v>
      </c>
      <c r="E102" s="1">
        <v>2.36</v>
      </c>
      <c r="F102" s="1">
        <v>0.0</v>
      </c>
      <c r="G102" s="1">
        <v>2.36</v>
      </c>
      <c r="H102" s="1">
        <v>40.0</v>
      </c>
      <c r="I102" s="1">
        <v>16.91</v>
      </c>
      <c r="J102" s="1">
        <v>16.91</v>
      </c>
      <c r="K102" s="1" t="s">
        <v>43</v>
      </c>
      <c r="L102" s="1">
        <v>-40.0</v>
      </c>
      <c r="M102" s="1">
        <v>0.0</v>
      </c>
    </row>
    <row r="103">
      <c r="A103" s="1" t="s">
        <v>41</v>
      </c>
      <c r="B103" s="1" t="s">
        <v>42</v>
      </c>
      <c r="C103" s="1">
        <v>241.58</v>
      </c>
      <c r="D103" s="1">
        <v>243.79</v>
      </c>
      <c r="E103" s="1">
        <v>2.21</v>
      </c>
      <c r="F103" s="1">
        <v>0.0</v>
      </c>
      <c r="G103" s="1">
        <v>2.21</v>
      </c>
      <c r="H103" s="1">
        <v>40.0</v>
      </c>
      <c r="I103" s="1">
        <v>18.07</v>
      </c>
      <c r="J103" s="1">
        <v>18.07</v>
      </c>
      <c r="K103" s="1" t="s">
        <v>43</v>
      </c>
      <c r="L103" s="1">
        <v>-40.0</v>
      </c>
      <c r="M103" s="1">
        <v>0.0</v>
      </c>
    </row>
    <row r="104">
      <c r="A104" s="1" t="s">
        <v>41</v>
      </c>
      <c r="B104" s="1" t="s">
        <v>42</v>
      </c>
      <c r="C104" s="1">
        <v>243.82</v>
      </c>
      <c r="D104" s="1">
        <v>245.76</v>
      </c>
      <c r="E104" s="1">
        <v>1.95</v>
      </c>
      <c r="F104" s="1">
        <v>0.0</v>
      </c>
      <c r="G104" s="1">
        <v>1.95</v>
      </c>
      <c r="H104" s="1">
        <v>40.0</v>
      </c>
      <c r="I104" s="1">
        <v>20.53</v>
      </c>
      <c r="J104" s="1">
        <v>20.53</v>
      </c>
      <c r="K104" s="1" t="s">
        <v>43</v>
      </c>
      <c r="L104" s="1">
        <v>-40.0</v>
      </c>
      <c r="M104" s="1">
        <v>0.0</v>
      </c>
    </row>
    <row r="105">
      <c r="A105" s="1" t="s">
        <v>41</v>
      </c>
      <c r="B105" s="1" t="s">
        <v>42</v>
      </c>
      <c r="C105" s="1">
        <v>245.83</v>
      </c>
      <c r="D105" s="1">
        <v>248.82</v>
      </c>
      <c r="E105" s="1">
        <v>2.99</v>
      </c>
      <c r="F105" s="1">
        <v>0.0</v>
      </c>
      <c r="G105" s="1">
        <v>2.99</v>
      </c>
      <c r="H105" s="1">
        <v>40.0</v>
      </c>
      <c r="I105" s="1">
        <v>13.36</v>
      </c>
      <c r="J105" s="1">
        <v>13.36</v>
      </c>
      <c r="K105" s="1" t="s">
        <v>43</v>
      </c>
      <c r="L105" s="1">
        <v>-40.0</v>
      </c>
      <c r="M105" s="1">
        <v>0.0</v>
      </c>
    </row>
    <row r="106">
      <c r="A106" s="1" t="s">
        <v>41</v>
      </c>
      <c r="B106" s="1" t="s">
        <v>42</v>
      </c>
      <c r="C106" s="1">
        <v>248.86</v>
      </c>
      <c r="D106" s="1">
        <v>251.04</v>
      </c>
      <c r="E106" s="1">
        <v>2.18</v>
      </c>
      <c r="F106" s="1">
        <v>0.0</v>
      </c>
      <c r="G106" s="1">
        <v>2.18</v>
      </c>
      <c r="H106" s="1">
        <v>40.0</v>
      </c>
      <c r="I106" s="1">
        <v>18.37</v>
      </c>
      <c r="J106" s="1">
        <v>18.37</v>
      </c>
      <c r="K106" s="1" t="s">
        <v>43</v>
      </c>
      <c r="L106" s="1">
        <v>-40.0</v>
      </c>
      <c r="M106" s="1">
        <v>0.0</v>
      </c>
    </row>
    <row r="130">
      <c r="A130" s="77" t="s">
        <v>53</v>
      </c>
      <c r="B130" s="3">
        <f>SUMIF(K2:K103, "epr",H2:H103)</f>
        <v>3720</v>
      </c>
    </row>
    <row r="131">
      <c r="A131" s="77" t="s">
        <v>54</v>
      </c>
      <c r="B131" s="3">
        <f>SUM(H2:H103)-B130</f>
        <v>1512</v>
      </c>
    </row>
    <row r="132">
      <c r="A132" s="77" t="s">
        <v>55</v>
      </c>
      <c r="B132" s="3">
        <f>SUM(M2:M103)</f>
        <v>756</v>
      </c>
    </row>
    <row r="133">
      <c r="A133" s="77" t="s">
        <v>56</v>
      </c>
      <c r="B133" s="3">
        <f>B131/B132</f>
        <v>2</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1.68</v>
      </c>
      <c r="D2" s="1">
        <v>4.2</v>
      </c>
      <c r="E2" s="1">
        <v>2.51</v>
      </c>
      <c r="F2" s="1">
        <v>0.0</v>
      </c>
      <c r="G2" s="1">
        <v>2.51</v>
      </c>
      <c r="H2" s="1">
        <v>48.0</v>
      </c>
      <c r="I2" s="1">
        <v>19.09</v>
      </c>
      <c r="J2" s="1">
        <v>19.09</v>
      </c>
      <c r="K2" s="1" t="s">
        <v>43</v>
      </c>
      <c r="L2" s="1">
        <v>-48.0</v>
      </c>
      <c r="M2" s="1">
        <v>0.0</v>
      </c>
    </row>
    <row r="3">
      <c r="A3" s="1" t="s">
        <v>41</v>
      </c>
      <c r="B3" s="1" t="s">
        <v>42</v>
      </c>
      <c r="C3" s="1">
        <v>4.48</v>
      </c>
      <c r="D3" s="1">
        <v>7.13</v>
      </c>
      <c r="E3" s="1">
        <v>2.64</v>
      </c>
      <c r="F3" s="1">
        <v>0.0</v>
      </c>
      <c r="G3" s="1">
        <v>2.64</v>
      </c>
      <c r="H3" s="1">
        <v>48.0</v>
      </c>
      <c r="I3" s="1">
        <v>18.17</v>
      </c>
      <c r="J3" s="1">
        <v>18.17</v>
      </c>
      <c r="K3" s="1" t="s">
        <v>43</v>
      </c>
      <c r="L3" s="1">
        <v>-48.0</v>
      </c>
      <c r="M3" s="1">
        <v>0.0</v>
      </c>
    </row>
    <row r="4">
      <c r="A4" s="1" t="s">
        <v>41</v>
      </c>
      <c r="B4" s="1" t="s">
        <v>42</v>
      </c>
      <c r="C4" s="1">
        <v>7.15</v>
      </c>
      <c r="D4" s="1">
        <v>8.94</v>
      </c>
      <c r="E4" s="1">
        <v>1.79</v>
      </c>
      <c r="F4" s="1">
        <v>0.0</v>
      </c>
      <c r="G4" s="1">
        <v>1.79</v>
      </c>
      <c r="H4" s="1">
        <v>48.0</v>
      </c>
      <c r="I4" s="1">
        <v>26.84</v>
      </c>
      <c r="J4" s="1">
        <v>26.84</v>
      </c>
      <c r="K4" s="1" t="s">
        <v>43</v>
      </c>
      <c r="L4" s="1">
        <v>-48.0</v>
      </c>
      <c r="M4" s="1">
        <v>0.0</v>
      </c>
    </row>
    <row r="5">
      <c r="A5" s="1" t="s">
        <v>41</v>
      </c>
      <c r="B5" s="1" t="s">
        <v>42</v>
      </c>
      <c r="C5" s="1">
        <v>8.99</v>
      </c>
      <c r="D5" s="1">
        <v>11.0</v>
      </c>
      <c r="E5" s="1">
        <v>2.0</v>
      </c>
      <c r="F5" s="1">
        <v>0.0</v>
      </c>
      <c r="G5" s="1">
        <v>2.0</v>
      </c>
      <c r="H5" s="1">
        <v>48.0</v>
      </c>
      <c r="I5" s="1">
        <v>23.95</v>
      </c>
      <c r="J5" s="1">
        <v>23.95</v>
      </c>
      <c r="K5" s="1" t="s">
        <v>43</v>
      </c>
      <c r="L5" s="1">
        <v>-48.0</v>
      </c>
      <c r="M5" s="1">
        <v>0.0</v>
      </c>
    </row>
    <row r="6">
      <c r="A6" s="1" t="s">
        <v>41</v>
      </c>
      <c r="B6" s="1" t="s">
        <v>42</v>
      </c>
      <c r="C6" s="1">
        <v>11.03</v>
      </c>
      <c r="D6" s="1">
        <v>13.09</v>
      </c>
      <c r="E6" s="1">
        <v>2.06</v>
      </c>
      <c r="F6" s="1">
        <v>0.0</v>
      </c>
      <c r="G6" s="1">
        <v>2.06</v>
      </c>
      <c r="H6" s="1">
        <v>48.0</v>
      </c>
      <c r="I6" s="1">
        <v>23.26</v>
      </c>
      <c r="J6" s="1">
        <v>23.26</v>
      </c>
      <c r="K6" s="1" t="s">
        <v>43</v>
      </c>
      <c r="L6" s="1">
        <v>-48.0</v>
      </c>
      <c r="M6" s="1">
        <v>0.0</v>
      </c>
    </row>
    <row r="7">
      <c r="A7" s="1" t="s">
        <v>41</v>
      </c>
      <c r="B7" s="1" t="s">
        <v>42</v>
      </c>
      <c r="C7" s="1">
        <v>13.13</v>
      </c>
      <c r="D7" s="1">
        <v>16.19</v>
      </c>
      <c r="E7" s="1">
        <v>3.07</v>
      </c>
      <c r="F7" s="1">
        <v>0.0</v>
      </c>
      <c r="G7" s="1">
        <v>3.07</v>
      </c>
      <c r="H7" s="1">
        <v>48.0</v>
      </c>
      <c r="I7" s="1">
        <v>15.65</v>
      </c>
      <c r="J7" s="1">
        <v>15.65</v>
      </c>
      <c r="K7" s="1" t="s">
        <v>43</v>
      </c>
      <c r="L7" s="1">
        <v>-48.0</v>
      </c>
      <c r="M7" s="1">
        <v>0.0</v>
      </c>
    </row>
    <row r="8">
      <c r="A8" s="1" t="s">
        <v>41</v>
      </c>
      <c r="B8" s="1" t="s">
        <v>42</v>
      </c>
      <c r="C8" s="1">
        <v>16.23</v>
      </c>
      <c r="D8" s="1">
        <v>20.03</v>
      </c>
      <c r="E8" s="1">
        <v>3.8</v>
      </c>
      <c r="F8" s="1">
        <v>0.0</v>
      </c>
      <c r="G8" s="1">
        <v>3.8</v>
      </c>
      <c r="H8" s="1">
        <v>48.0</v>
      </c>
      <c r="I8" s="1">
        <v>12.63</v>
      </c>
      <c r="J8" s="1">
        <v>12.63</v>
      </c>
      <c r="K8" s="1" t="s">
        <v>43</v>
      </c>
      <c r="L8" s="1">
        <v>-48.0</v>
      </c>
      <c r="M8" s="1">
        <v>0.0</v>
      </c>
    </row>
    <row r="9">
      <c r="A9" s="1" t="s">
        <v>41</v>
      </c>
      <c r="B9" s="1" t="s">
        <v>42</v>
      </c>
      <c r="C9" s="1">
        <v>20.06</v>
      </c>
      <c r="D9" s="1">
        <v>22.45</v>
      </c>
      <c r="E9" s="1">
        <v>2.39</v>
      </c>
      <c r="F9" s="1">
        <v>0.0</v>
      </c>
      <c r="G9" s="1">
        <v>2.39</v>
      </c>
      <c r="H9" s="1">
        <v>48.0</v>
      </c>
      <c r="I9" s="1">
        <v>20.09</v>
      </c>
      <c r="J9" s="1">
        <v>20.09</v>
      </c>
      <c r="K9" s="1" t="s">
        <v>43</v>
      </c>
      <c r="L9" s="1">
        <v>-48.0</v>
      </c>
      <c r="M9" s="1">
        <v>0.0</v>
      </c>
    </row>
    <row r="10">
      <c r="A10" s="1" t="s">
        <v>41</v>
      </c>
      <c r="B10" s="1" t="s">
        <v>42</v>
      </c>
      <c r="C10" s="1">
        <v>22.47</v>
      </c>
      <c r="D10" s="1">
        <v>24.88</v>
      </c>
      <c r="E10" s="1">
        <v>2.4</v>
      </c>
      <c r="F10" s="1">
        <v>0.0</v>
      </c>
      <c r="G10" s="1">
        <v>2.4</v>
      </c>
      <c r="H10" s="1">
        <v>48.0</v>
      </c>
      <c r="I10" s="1">
        <v>19.97</v>
      </c>
      <c r="J10" s="1">
        <v>19.97</v>
      </c>
      <c r="K10" s="1" t="s">
        <v>43</v>
      </c>
      <c r="L10" s="1">
        <v>-48.0</v>
      </c>
      <c r="M10" s="1">
        <v>0.0</v>
      </c>
    </row>
    <row r="11">
      <c r="A11" s="1" t="s">
        <v>41</v>
      </c>
      <c r="B11" s="1" t="s">
        <v>42</v>
      </c>
      <c r="C11" s="1">
        <v>24.9</v>
      </c>
      <c r="D11" s="1">
        <v>25.5</v>
      </c>
      <c r="E11" s="1">
        <v>0.6</v>
      </c>
      <c r="F11" s="1">
        <v>0.0</v>
      </c>
      <c r="G11" s="1">
        <v>0.6</v>
      </c>
      <c r="H11" s="1">
        <v>48.0</v>
      </c>
      <c r="I11" s="1">
        <v>80.26</v>
      </c>
      <c r="J11" s="1">
        <v>80.26</v>
      </c>
      <c r="K11" s="1" t="s">
        <v>43</v>
      </c>
      <c r="L11" s="1">
        <v>-48.0</v>
      </c>
      <c r="M11" s="1">
        <v>0.0</v>
      </c>
    </row>
    <row r="12">
      <c r="A12" s="1" t="s">
        <v>41</v>
      </c>
      <c r="B12" s="1" t="s">
        <v>42</v>
      </c>
      <c r="C12" s="1">
        <v>25.54</v>
      </c>
      <c r="D12" s="1">
        <v>29.3</v>
      </c>
      <c r="E12" s="1">
        <v>3.76</v>
      </c>
      <c r="F12" s="1">
        <v>0.0</v>
      </c>
      <c r="G12" s="1">
        <v>3.76</v>
      </c>
      <c r="H12" s="1">
        <v>168.0</v>
      </c>
      <c r="I12" s="1">
        <v>44.65</v>
      </c>
      <c r="J12" s="1">
        <v>44.66</v>
      </c>
      <c r="K12" s="1" t="s">
        <v>44</v>
      </c>
      <c r="L12" s="1">
        <v>84.0</v>
      </c>
      <c r="M12" s="1">
        <v>84.0</v>
      </c>
    </row>
    <row r="13">
      <c r="A13" s="1" t="s">
        <v>41</v>
      </c>
      <c r="B13" s="1" t="s">
        <v>42</v>
      </c>
      <c r="C13" s="1">
        <v>30.03</v>
      </c>
      <c r="D13" s="1">
        <v>34.75</v>
      </c>
      <c r="E13" s="1">
        <v>4.72</v>
      </c>
      <c r="F13" s="1">
        <v>0.0</v>
      </c>
      <c r="G13" s="1">
        <v>4.72</v>
      </c>
      <c r="H13" s="1">
        <v>48.0</v>
      </c>
      <c r="I13" s="1">
        <v>10.17</v>
      </c>
      <c r="J13" s="1">
        <v>10.17</v>
      </c>
      <c r="K13" s="1" t="s">
        <v>43</v>
      </c>
      <c r="L13" s="1">
        <v>-48.0</v>
      </c>
      <c r="M13" s="1">
        <v>0.0</v>
      </c>
    </row>
    <row r="14">
      <c r="A14" s="1" t="s">
        <v>41</v>
      </c>
      <c r="B14" s="1" t="s">
        <v>42</v>
      </c>
      <c r="C14" s="1">
        <v>34.83</v>
      </c>
      <c r="D14" s="1">
        <v>36.25</v>
      </c>
      <c r="E14" s="1">
        <v>1.42</v>
      </c>
      <c r="F14" s="1">
        <v>0.0</v>
      </c>
      <c r="G14" s="1">
        <v>1.42</v>
      </c>
      <c r="H14" s="1">
        <v>48.0</v>
      </c>
      <c r="I14" s="1">
        <v>33.9</v>
      </c>
      <c r="J14" s="1">
        <v>33.9</v>
      </c>
      <c r="K14" s="1" t="s">
        <v>43</v>
      </c>
      <c r="L14" s="1">
        <v>-48.0</v>
      </c>
      <c r="M14" s="1">
        <v>0.0</v>
      </c>
    </row>
    <row r="15">
      <c r="A15" s="1" t="s">
        <v>41</v>
      </c>
      <c r="B15" s="1" t="s">
        <v>42</v>
      </c>
      <c r="C15" s="1">
        <v>36.39</v>
      </c>
      <c r="D15" s="1">
        <v>37.7</v>
      </c>
      <c r="E15" s="1">
        <v>1.31</v>
      </c>
      <c r="F15" s="1">
        <v>0.0</v>
      </c>
      <c r="G15" s="1">
        <v>1.31</v>
      </c>
      <c r="H15" s="1">
        <v>48.0</v>
      </c>
      <c r="I15" s="1">
        <v>36.65</v>
      </c>
      <c r="J15" s="1">
        <v>36.65</v>
      </c>
      <c r="K15" s="1" t="s">
        <v>43</v>
      </c>
      <c r="L15" s="1">
        <v>-48.0</v>
      </c>
      <c r="M15" s="1">
        <v>0.0</v>
      </c>
    </row>
    <row r="16">
      <c r="A16" s="1" t="s">
        <v>41</v>
      </c>
      <c r="B16" s="1" t="s">
        <v>42</v>
      </c>
      <c r="C16" s="1">
        <v>37.79</v>
      </c>
      <c r="D16" s="1">
        <v>39.91</v>
      </c>
      <c r="E16" s="1">
        <v>2.12</v>
      </c>
      <c r="F16" s="1">
        <v>0.0</v>
      </c>
      <c r="G16" s="1">
        <v>2.12</v>
      </c>
      <c r="H16" s="1">
        <v>48.0</v>
      </c>
      <c r="I16" s="1">
        <v>22.6</v>
      </c>
      <c r="J16" s="1">
        <v>22.6</v>
      </c>
      <c r="K16" s="1" t="s">
        <v>43</v>
      </c>
      <c r="L16" s="1">
        <v>-48.0</v>
      </c>
      <c r="M16" s="1">
        <v>0.0</v>
      </c>
    </row>
    <row r="17">
      <c r="A17" s="1" t="s">
        <v>41</v>
      </c>
      <c r="B17" s="1" t="s">
        <v>42</v>
      </c>
      <c r="C17" s="1">
        <v>40.35</v>
      </c>
      <c r="D17" s="1">
        <v>43.52</v>
      </c>
      <c r="E17" s="1">
        <v>3.17</v>
      </c>
      <c r="F17" s="1">
        <v>0.0</v>
      </c>
      <c r="G17" s="1">
        <v>3.17</v>
      </c>
      <c r="H17" s="1">
        <v>48.0</v>
      </c>
      <c r="I17" s="1">
        <v>15.13</v>
      </c>
      <c r="J17" s="1">
        <v>15.13</v>
      </c>
      <c r="K17" s="1" t="s">
        <v>43</v>
      </c>
      <c r="L17" s="1">
        <v>-48.0</v>
      </c>
      <c r="M17" s="1">
        <v>0.0</v>
      </c>
    </row>
    <row r="18">
      <c r="A18" s="1" t="s">
        <v>41</v>
      </c>
      <c r="B18" s="1" t="s">
        <v>42</v>
      </c>
      <c r="C18" s="1">
        <v>43.62</v>
      </c>
      <c r="D18" s="1">
        <v>46.01</v>
      </c>
      <c r="E18" s="1">
        <v>2.38</v>
      </c>
      <c r="F18" s="1">
        <v>0.0</v>
      </c>
      <c r="G18" s="1">
        <v>2.38</v>
      </c>
      <c r="H18" s="1">
        <v>48.0</v>
      </c>
      <c r="I18" s="1">
        <v>20.13</v>
      </c>
      <c r="J18" s="1">
        <v>20.13</v>
      </c>
      <c r="K18" s="1" t="s">
        <v>43</v>
      </c>
      <c r="L18" s="1">
        <v>-48.0</v>
      </c>
      <c r="M18" s="1">
        <v>0.0</v>
      </c>
    </row>
    <row r="19">
      <c r="A19" s="1" t="s">
        <v>41</v>
      </c>
      <c r="B19" s="1" t="s">
        <v>42</v>
      </c>
      <c r="C19" s="1">
        <v>46.54</v>
      </c>
      <c r="D19" s="1">
        <v>48.27</v>
      </c>
      <c r="E19" s="1">
        <v>1.73</v>
      </c>
      <c r="F19" s="1">
        <v>0.0</v>
      </c>
      <c r="G19" s="1">
        <v>1.73</v>
      </c>
      <c r="H19" s="1">
        <v>48.0</v>
      </c>
      <c r="I19" s="1">
        <v>27.75</v>
      </c>
      <c r="J19" s="1">
        <v>27.75</v>
      </c>
      <c r="K19" s="1" t="s">
        <v>43</v>
      </c>
      <c r="L19" s="1">
        <v>-48.0</v>
      </c>
      <c r="M19" s="1">
        <v>0.0</v>
      </c>
    </row>
    <row r="20">
      <c r="A20" s="1" t="s">
        <v>41</v>
      </c>
      <c r="B20" s="1" t="s">
        <v>42</v>
      </c>
      <c r="C20" s="1">
        <v>48.3</v>
      </c>
      <c r="D20" s="1">
        <v>50.55</v>
      </c>
      <c r="E20" s="1">
        <v>2.25</v>
      </c>
      <c r="F20" s="1">
        <v>0.0</v>
      </c>
      <c r="G20" s="1">
        <v>2.25</v>
      </c>
      <c r="H20" s="1">
        <v>48.0</v>
      </c>
      <c r="I20" s="1">
        <v>21.35</v>
      </c>
      <c r="J20" s="1">
        <v>21.35</v>
      </c>
      <c r="K20" s="1" t="s">
        <v>43</v>
      </c>
      <c r="L20" s="1">
        <v>-48.0</v>
      </c>
      <c r="M20" s="1">
        <v>0.0</v>
      </c>
    </row>
    <row r="21">
      <c r="A21" s="1" t="s">
        <v>41</v>
      </c>
      <c r="B21" s="1" t="s">
        <v>42</v>
      </c>
      <c r="C21" s="1">
        <v>50.59</v>
      </c>
      <c r="D21" s="1">
        <v>54.36</v>
      </c>
      <c r="E21" s="1">
        <v>3.77</v>
      </c>
      <c r="F21" s="1">
        <v>0.0</v>
      </c>
      <c r="G21" s="1">
        <v>3.77</v>
      </c>
      <c r="H21" s="1">
        <v>48.0</v>
      </c>
      <c r="I21" s="1">
        <v>12.72</v>
      </c>
      <c r="J21" s="1">
        <v>12.72</v>
      </c>
      <c r="K21" s="1" t="s">
        <v>43</v>
      </c>
      <c r="L21" s="1">
        <v>-48.0</v>
      </c>
      <c r="M21" s="1">
        <v>0.0</v>
      </c>
    </row>
    <row r="22">
      <c r="A22" s="1" t="s">
        <v>41</v>
      </c>
      <c r="B22" s="1" t="s">
        <v>42</v>
      </c>
      <c r="C22" s="1">
        <v>54.4</v>
      </c>
      <c r="D22" s="1">
        <v>57.22</v>
      </c>
      <c r="E22" s="1">
        <v>2.82</v>
      </c>
      <c r="F22" s="1">
        <v>0.0</v>
      </c>
      <c r="G22" s="1">
        <v>2.82</v>
      </c>
      <c r="H22" s="1">
        <v>48.0</v>
      </c>
      <c r="I22" s="1">
        <v>17.0</v>
      </c>
      <c r="J22" s="1">
        <v>17.0</v>
      </c>
      <c r="K22" s="1" t="s">
        <v>43</v>
      </c>
      <c r="L22" s="1">
        <v>-48.0</v>
      </c>
      <c r="M22" s="1">
        <v>0.0</v>
      </c>
    </row>
    <row r="23">
      <c r="A23" s="1" t="s">
        <v>41</v>
      </c>
      <c r="B23" s="1" t="s">
        <v>42</v>
      </c>
      <c r="C23" s="1">
        <v>57.22</v>
      </c>
      <c r="D23" s="1">
        <v>60.68</v>
      </c>
      <c r="E23" s="1">
        <v>3.46</v>
      </c>
      <c r="F23" s="1">
        <v>0.0</v>
      </c>
      <c r="G23" s="1">
        <v>3.46</v>
      </c>
      <c r="H23" s="1">
        <v>168.0</v>
      </c>
      <c r="I23" s="1">
        <v>48.52</v>
      </c>
      <c r="J23" s="1">
        <v>48.54</v>
      </c>
      <c r="K23" s="1" t="s">
        <v>44</v>
      </c>
      <c r="L23" s="1">
        <v>84.0</v>
      </c>
      <c r="M23" s="1">
        <v>84.0</v>
      </c>
    </row>
    <row r="24">
      <c r="A24" s="1" t="s">
        <v>41</v>
      </c>
      <c r="B24" s="1" t="s">
        <v>42</v>
      </c>
      <c r="C24" s="1">
        <v>60.78</v>
      </c>
      <c r="D24" s="1">
        <v>63.25</v>
      </c>
      <c r="E24" s="1">
        <v>2.47</v>
      </c>
      <c r="F24" s="1">
        <v>0.0</v>
      </c>
      <c r="G24" s="1">
        <v>2.47</v>
      </c>
      <c r="H24" s="1">
        <v>48.0</v>
      </c>
      <c r="I24" s="1">
        <v>19.46</v>
      </c>
      <c r="J24" s="1">
        <v>19.46</v>
      </c>
      <c r="K24" s="1" t="s">
        <v>43</v>
      </c>
      <c r="L24" s="1">
        <v>-48.0</v>
      </c>
      <c r="M24" s="1">
        <v>0.0</v>
      </c>
    </row>
    <row r="25">
      <c r="A25" s="1" t="s">
        <v>41</v>
      </c>
      <c r="B25" s="1" t="s">
        <v>42</v>
      </c>
      <c r="C25" s="1">
        <v>63.36</v>
      </c>
      <c r="D25" s="1">
        <v>65.68</v>
      </c>
      <c r="E25" s="1">
        <v>2.32</v>
      </c>
      <c r="F25" s="1">
        <v>0.0</v>
      </c>
      <c r="G25" s="1">
        <v>2.32</v>
      </c>
      <c r="H25" s="1">
        <v>48.0</v>
      </c>
      <c r="I25" s="1">
        <v>20.73</v>
      </c>
      <c r="J25" s="1">
        <v>20.73</v>
      </c>
      <c r="K25" s="1" t="s">
        <v>43</v>
      </c>
      <c r="L25" s="1">
        <v>-48.0</v>
      </c>
      <c r="M25" s="1">
        <v>0.0</v>
      </c>
    </row>
    <row r="26">
      <c r="A26" s="1" t="s">
        <v>41</v>
      </c>
      <c r="B26" s="1" t="s">
        <v>42</v>
      </c>
      <c r="C26" s="1">
        <v>65.73</v>
      </c>
      <c r="D26" s="1">
        <v>68.42</v>
      </c>
      <c r="E26" s="1">
        <v>2.69</v>
      </c>
      <c r="F26" s="1">
        <v>0.0</v>
      </c>
      <c r="G26" s="1">
        <v>2.69</v>
      </c>
      <c r="H26" s="1">
        <v>48.0</v>
      </c>
      <c r="I26" s="1">
        <v>17.83</v>
      </c>
      <c r="J26" s="1">
        <v>17.83</v>
      </c>
      <c r="K26" s="1" t="s">
        <v>43</v>
      </c>
      <c r="L26" s="1">
        <v>-48.0</v>
      </c>
      <c r="M26" s="1">
        <v>0.0</v>
      </c>
    </row>
    <row r="27">
      <c r="A27" s="1" t="s">
        <v>41</v>
      </c>
      <c r="B27" s="1" t="s">
        <v>42</v>
      </c>
      <c r="C27" s="1">
        <v>68.45</v>
      </c>
      <c r="D27" s="1">
        <v>71.48</v>
      </c>
      <c r="E27" s="1">
        <v>3.02</v>
      </c>
      <c r="F27" s="1">
        <v>0.0</v>
      </c>
      <c r="G27" s="1">
        <v>3.02</v>
      </c>
      <c r="H27" s="1">
        <v>48.0</v>
      </c>
      <c r="I27" s="1">
        <v>15.87</v>
      </c>
      <c r="J27" s="1">
        <v>15.87</v>
      </c>
      <c r="K27" s="1" t="s">
        <v>43</v>
      </c>
      <c r="L27" s="1">
        <v>-48.0</v>
      </c>
      <c r="M27" s="1">
        <v>0.0</v>
      </c>
    </row>
    <row r="28">
      <c r="A28" s="1" t="s">
        <v>41</v>
      </c>
      <c r="B28" s="1" t="s">
        <v>42</v>
      </c>
      <c r="C28" s="1">
        <v>71.52</v>
      </c>
      <c r="D28" s="1">
        <v>72.53</v>
      </c>
      <c r="E28" s="1">
        <v>1.01</v>
      </c>
      <c r="F28" s="1">
        <v>0.0</v>
      </c>
      <c r="G28" s="1">
        <v>1.01</v>
      </c>
      <c r="H28" s="1">
        <v>48.0</v>
      </c>
      <c r="I28" s="1">
        <v>47.72</v>
      </c>
      <c r="J28" s="1">
        <v>47.72</v>
      </c>
      <c r="K28" s="1" t="s">
        <v>43</v>
      </c>
      <c r="L28" s="1">
        <v>-48.0</v>
      </c>
      <c r="M28" s="1">
        <v>0.0</v>
      </c>
    </row>
    <row r="29">
      <c r="A29" s="1" t="s">
        <v>41</v>
      </c>
      <c r="B29" s="1" t="s">
        <v>42</v>
      </c>
      <c r="C29" s="1">
        <v>72.58</v>
      </c>
      <c r="D29" s="1">
        <v>76.73</v>
      </c>
      <c r="E29" s="1">
        <v>4.15</v>
      </c>
      <c r="F29" s="1">
        <v>0.0</v>
      </c>
      <c r="G29" s="1">
        <v>4.15</v>
      </c>
      <c r="H29" s="1">
        <v>48.0</v>
      </c>
      <c r="I29" s="1">
        <v>11.57</v>
      </c>
      <c r="J29" s="1">
        <v>11.57</v>
      </c>
      <c r="K29" s="1" t="s">
        <v>43</v>
      </c>
      <c r="L29" s="1">
        <v>-48.0</v>
      </c>
      <c r="M29" s="1">
        <v>0.0</v>
      </c>
    </row>
    <row r="30">
      <c r="A30" s="1" t="s">
        <v>41</v>
      </c>
      <c r="B30" s="1" t="s">
        <v>42</v>
      </c>
      <c r="C30" s="1">
        <v>76.82</v>
      </c>
      <c r="D30" s="1">
        <v>79.65</v>
      </c>
      <c r="E30" s="1">
        <v>2.83</v>
      </c>
      <c r="F30" s="1">
        <v>0.0</v>
      </c>
      <c r="G30" s="1">
        <v>2.83</v>
      </c>
      <c r="H30" s="1">
        <v>48.0</v>
      </c>
      <c r="I30" s="1">
        <v>16.97</v>
      </c>
      <c r="J30" s="1">
        <v>16.97</v>
      </c>
      <c r="K30" s="1" t="s">
        <v>43</v>
      </c>
      <c r="L30" s="1">
        <v>-48.0</v>
      </c>
      <c r="M30" s="1">
        <v>0.0</v>
      </c>
    </row>
    <row r="31">
      <c r="A31" s="1" t="s">
        <v>41</v>
      </c>
      <c r="B31" s="1" t="s">
        <v>42</v>
      </c>
      <c r="C31" s="1">
        <v>79.69</v>
      </c>
      <c r="D31" s="1">
        <v>81.56</v>
      </c>
      <c r="E31" s="1">
        <v>1.87</v>
      </c>
      <c r="F31" s="1">
        <v>0.0</v>
      </c>
      <c r="G31" s="1">
        <v>1.87</v>
      </c>
      <c r="H31" s="1">
        <v>48.0</v>
      </c>
      <c r="I31" s="1">
        <v>25.72</v>
      </c>
      <c r="J31" s="1">
        <v>25.72</v>
      </c>
      <c r="K31" s="1" t="s">
        <v>43</v>
      </c>
      <c r="L31" s="1">
        <v>-48.0</v>
      </c>
      <c r="M31" s="1">
        <v>0.0</v>
      </c>
    </row>
    <row r="32">
      <c r="A32" s="1" t="s">
        <v>41</v>
      </c>
      <c r="B32" s="1" t="s">
        <v>42</v>
      </c>
      <c r="C32" s="1">
        <v>81.61</v>
      </c>
      <c r="D32" s="1">
        <v>85.06</v>
      </c>
      <c r="E32" s="1">
        <v>3.45</v>
      </c>
      <c r="F32" s="1">
        <v>0.0</v>
      </c>
      <c r="G32" s="1">
        <v>3.45</v>
      </c>
      <c r="H32" s="1">
        <v>48.0</v>
      </c>
      <c r="I32" s="1">
        <v>13.9</v>
      </c>
      <c r="J32" s="1">
        <v>13.9</v>
      </c>
      <c r="K32" s="1" t="s">
        <v>43</v>
      </c>
      <c r="L32" s="1">
        <v>-48.0</v>
      </c>
      <c r="M32" s="1">
        <v>0.0</v>
      </c>
    </row>
    <row r="33">
      <c r="A33" s="1" t="s">
        <v>41</v>
      </c>
      <c r="B33" s="1" t="s">
        <v>42</v>
      </c>
      <c r="C33" s="1">
        <v>85.22</v>
      </c>
      <c r="D33" s="1">
        <v>86.97</v>
      </c>
      <c r="E33" s="1">
        <v>1.74</v>
      </c>
      <c r="F33" s="1">
        <v>0.0</v>
      </c>
      <c r="G33" s="1">
        <v>1.74</v>
      </c>
      <c r="H33" s="1">
        <v>48.0</v>
      </c>
      <c r="I33" s="1">
        <v>27.51</v>
      </c>
      <c r="J33" s="1">
        <v>27.51</v>
      </c>
      <c r="K33" s="1" t="s">
        <v>43</v>
      </c>
      <c r="L33" s="1">
        <v>-48.0</v>
      </c>
      <c r="M33" s="1">
        <v>0.0</v>
      </c>
    </row>
    <row r="34">
      <c r="A34" s="1" t="s">
        <v>41</v>
      </c>
      <c r="B34" s="1" t="s">
        <v>42</v>
      </c>
      <c r="C34" s="1">
        <v>87.03</v>
      </c>
      <c r="D34" s="1">
        <v>89.12</v>
      </c>
      <c r="E34" s="1">
        <v>2.09</v>
      </c>
      <c r="F34" s="1">
        <v>0.0</v>
      </c>
      <c r="G34" s="1">
        <v>2.09</v>
      </c>
      <c r="H34" s="1">
        <v>168.0</v>
      </c>
      <c r="I34" s="1">
        <v>80.3</v>
      </c>
      <c r="J34" s="1">
        <v>80.33</v>
      </c>
      <c r="K34" s="1" t="s">
        <v>44</v>
      </c>
      <c r="L34" s="1">
        <v>84.0</v>
      </c>
      <c r="M34" s="1">
        <v>84.0</v>
      </c>
    </row>
    <row r="35">
      <c r="A35" s="1" t="s">
        <v>41</v>
      </c>
      <c r="B35" s="1" t="s">
        <v>42</v>
      </c>
      <c r="C35" s="1">
        <v>89.31</v>
      </c>
      <c r="D35" s="1">
        <v>93.1</v>
      </c>
      <c r="E35" s="1">
        <v>3.79</v>
      </c>
      <c r="F35" s="1">
        <v>0.0</v>
      </c>
      <c r="G35" s="1">
        <v>3.79</v>
      </c>
      <c r="H35" s="1">
        <v>48.0</v>
      </c>
      <c r="I35" s="1">
        <v>12.66</v>
      </c>
      <c r="J35" s="1">
        <v>12.66</v>
      </c>
      <c r="K35" s="1" t="s">
        <v>43</v>
      </c>
      <c r="L35" s="1">
        <v>-48.0</v>
      </c>
      <c r="M35" s="1">
        <v>0.0</v>
      </c>
    </row>
    <row r="36">
      <c r="A36" s="1" t="s">
        <v>41</v>
      </c>
      <c r="B36" s="1" t="s">
        <v>42</v>
      </c>
      <c r="C36" s="1">
        <v>93.53</v>
      </c>
      <c r="D36" s="1">
        <v>95.82</v>
      </c>
      <c r="E36" s="1">
        <v>2.28</v>
      </c>
      <c r="F36" s="1">
        <v>0.0</v>
      </c>
      <c r="G36" s="1">
        <v>2.28</v>
      </c>
      <c r="H36" s="1">
        <v>48.0</v>
      </c>
      <c r="I36" s="1">
        <v>21.02</v>
      </c>
      <c r="J36" s="1">
        <v>21.02</v>
      </c>
      <c r="K36" s="1" t="s">
        <v>43</v>
      </c>
      <c r="L36" s="1">
        <v>-48.0</v>
      </c>
      <c r="M36" s="1">
        <v>0.0</v>
      </c>
    </row>
    <row r="37">
      <c r="A37" s="1" t="s">
        <v>41</v>
      </c>
      <c r="B37" s="1" t="s">
        <v>42</v>
      </c>
      <c r="C37" s="1">
        <v>95.84</v>
      </c>
      <c r="D37" s="1">
        <v>98.24</v>
      </c>
      <c r="E37" s="1">
        <v>2.4</v>
      </c>
      <c r="F37" s="1">
        <v>0.0</v>
      </c>
      <c r="G37" s="1">
        <v>2.4</v>
      </c>
      <c r="H37" s="1">
        <v>48.0</v>
      </c>
      <c r="I37" s="1">
        <v>20.03</v>
      </c>
      <c r="J37" s="1">
        <v>20.03</v>
      </c>
      <c r="K37" s="1" t="s">
        <v>43</v>
      </c>
      <c r="L37" s="1">
        <v>-48.0</v>
      </c>
      <c r="M37" s="1">
        <v>0.0</v>
      </c>
    </row>
    <row r="38">
      <c r="A38" s="1" t="s">
        <v>41</v>
      </c>
      <c r="B38" s="1" t="s">
        <v>42</v>
      </c>
      <c r="C38" s="1">
        <v>98.24</v>
      </c>
      <c r="D38" s="1">
        <v>101.67</v>
      </c>
      <c r="E38" s="1">
        <v>3.43</v>
      </c>
      <c r="F38" s="1">
        <v>0.0</v>
      </c>
      <c r="G38" s="1">
        <v>3.43</v>
      </c>
      <c r="H38" s="1">
        <v>48.0</v>
      </c>
      <c r="I38" s="1">
        <v>13.98</v>
      </c>
      <c r="J38" s="1">
        <v>13.98</v>
      </c>
      <c r="K38" s="1" t="s">
        <v>43</v>
      </c>
      <c r="L38" s="1">
        <v>-48.0</v>
      </c>
      <c r="M38" s="1">
        <v>0.0</v>
      </c>
    </row>
    <row r="39">
      <c r="A39" s="1" t="s">
        <v>41</v>
      </c>
      <c r="B39" s="1" t="s">
        <v>42</v>
      </c>
      <c r="C39" s="1">
        <v>101.85</v>
      </c>
      <c r="D39" s="1">
        <v>104.8</v>
      </c>
      <c r="E39" s="1">
        <v>2.94</v>
      </c>
      <c r="F39" s="1">
        <v>0.0</v>
      </c>
      <c r="G39" s="1">
        <v>2.94</v>
      </c>
      <c r="H39" s="1">
        <v>48.0</v>
      </c>
      <c r="I39" s="1">
        <v>16.32</v>
      </c>
      <c r="J39" s="1">
        <v>16.32</v>
      </c>
      <c r="K39" s="1" t="s">
        <v>43</v>
      </c>
      <c r="L39" s="1">
        <v>-48.0</v>
      </c>
      <c r="M39" s="1">
        <v>0.0</v>
      </c>
    </row>
    <row r="40">
      <c r="A40" s="1" t="s">
        <v>41</v>
      </c>
      <c r="B40" s="1" t="s">
        <v>42</v>
      </c>
      <c r="C40" s="1">
        <v>105.07</v>
      </c>
      <c r="D40" s="1">
        <v>108.02</v>
      </c>
      <c r="E40" s="1">
        <v>2.96</v>
      </c>
      <c r="F40" s="1">
        <v>0.0</v>
      </c>
      <c r="G40" s="1">
        <v>2.96</v>
      </c>
      <c r="H40" s="1">
        <v>48.0</v>
      </c>
      <c r="I40" s="1">
        <v>16.23</v>
      </c>
      <c r="J40" s="1">
        <v>16.23</v>
      </c>
      <c r="K40" s="1" t="s">
        <v>43</v>
      </c>
      <c r="L40" s="1">
        <v>-48.0</v>
      </c>
      <c r="M40" s="1">
        <v>0.0</v>
      </c>
    </row>
    <row r="41">
      <c r="A41" s="1" t="s">
        <v>41</v>
      </c>
      <c r="B41" s="1" t="s">
        <v>42</v>
      </c>
      <c r="C41" s="1">
        <v>108.04</v>
      </c>
      <c r="D41" s="1">
        <v>110.89</v>
      </c>
      <c r="E41" s="1">
        <v>2.85</v>
      </c>
      <c r="F41" s="1">
        <v>0.0</v>
      </c>
      <c r="G41" s="1">
        <v>2.85</v>
      </c>
      <c r="H41" s="1">
        <v>48.0</v>
      </c>
      <c r="I41" s="1">
        <v>16.86</v>
      </c>
      <c r="J41" s="1">
        <v>16.86</v>
      </c>
      <c r="K41" s="1" t="s">
        <v>43</v>
      </c>
      <c r="L41" s="1">
        <v>-48.0</v>
      </c>
      <c r="M41" s="1">
        <v>0.0</v>
      </c>
    </row>
    <row r="42">
      <c r="A42" s="1" t="s">
        <v>41</v>
      </c>
      <c r="B42" s="1" t="s">
        <v>42</v>
      </c>
      <c r="C42" s="1">
        <v>110.89</v>
      </c>
      <c r="D42" s="1">
        <v>113.1</v>
      </c>
      <c r="E42" s="1">
        <v>2.21</v>
      </c>
      <c r="F42" s="1">
        <v>0.0</v>
      </c>
      <c r="G42" s="1">
        <v>2.21</v>
      </c>
      <c r="H42" s="1">
        <v>48.0</v>
      </c>
      <c r="I42" s="1">
        <v>21.67</v>
      </c>
      <c r="J42" s="1">
        <v>21.67</v>
      </c>
      <c r="K42" s="1" t="s">
        <v>43</v>
      </c>
      <c r="L42" s="1">
        <v>-48.0</v>
      </c>
      <c r="M42" s="1">
        <v>0.0</v>
      </c>
    </row>
    <row r="43">
      <c r="A43" s="1" t="s">
        <v>41</v>
      </c>
      <c r="B43" s="1" t="s">
        <v>42</v>
      </c>
      <c r="C43" s="1">
        <v>113.21</v>
      </c>
      <c r="D43" s="1">
        <v>114.79</v>
      </c>
      <c r="E43" s="1">
        <v>1.58</v>
      </c>
      <c r="F43" s="1">
        <v>0.0</v>
      </c>
      <c r="G43" s="1">
        <v>1.58</v>
      </c>
      <c r="H43" s="1">
        <v>48.0</v>
      </c>
      <c r="I43" s="1">
        <v>30.38</v>
      </c>
      <c r="J43" s="1">
        <v>30.38</v>
      </c>
      <c r="K43" s="1" t="s">
        <v>43</v>
      </c>
      <c r="L43" s="1">
        <v>-48.0</v>
      </c>
      <c r="M43" s="1">
        <v>0.0</v>
      </c>
    </row>
    <row r="44">
      <c r="A44" s="1" t="s">
        <v>41</v>
      </c>
      <c r="B44" s="1" t="s">
        <v>42</v>
      </c>
      <c r="C44" s="1">
        <v>114.83</v>
      </c>
      <c r="D44" s="1">
        <v>116.65</v>
      </c>
      <c r="E44" s="1">
        <v>1.82</v>
      </c>
      <c r="F44" s="1">
        <v>0.0</v>
      </c>
      <c r="G44" s="1">
        <v>1.82</v>
      </c>
      <c r="H44" s="1">
        <v>48.0</v>
      </c>
      <c r="I44" s="1">
        <v>26.38</v>
      </c>
      <c r="J44" s="1">
        <v>26.38</v>
      </c>
      <c r="K44" s="1" t="s">
        <v>43</v>
      </c>
      <c r="L44" s="1">
        <v>-48.0</v>
      </c>
      <c r="M44" s="1">
        <v>0.0</v>
      </c>
    </row>
    <row r="45">
      <c r="A45" s="1" t="s">
        <v>41</v>
      </c>
      <c r="B45" s="1" t="s">
        <v>42</v>
      </c>
      <c r="C45" s="1">
        <v>116.7</v>
      </c>
      <c r="D45" s="1">
        <v>119.84</v>
      </c>
      <c r="E45" s="1">
        <v>3.14</v>
      </c>
      <c r="F45" s="1">
        <v>0.0</v>
      </c>
      <c r="G45" s="1">
        <v>3.14</v>
      </c>
      <c r="H45" s="1">
        <v>168.0</v>
      </c>
      <c r="I45" s="1">
        <v>53.5</v>
      </c>
      <c r="J45" s="1">
        <v>53.52</v>
      </c>
      <c r="K45" s="1" t="s">
        <v>44</v>
      </c>
      <c r="L45" s="1">
        <v>84.0</v>
      </c>
      <c r="M45" s="1">
        <v>84.0</v>
      </c>
    </row>
    <row r="46">
      <c r="A46" s="1" t="s">
        <v>41</v>
      </c>
      <c r="B46" s="1" t="s">
        <v>42</v>
      </c>
      <c r="C46" s="1">
        <v>119.97</v>
      </c>
      <c r="D46" s="1">
        <v>125.19</v>
      </c>
      <c r="E46" s="1">
        <v>5.23</v>
      </c>
      <c r="F46" s="1">
        <v>0.0</v>
      </c>
      <c r="G46" s="1">
        <v>5.23</v>
      </c>
      <c r="H46" s="1">
        <v>48.0</v>
      </c>
      <c r="I46" s="1">
        <v>9.18</v>
      </c>
      <c r="J46" s="1">
        <v>9.18</v>
      </c>
      <c r="K46" s="1" t="s">
        <v>43</v>
      </c>
      <c r="L46" s="1">
        <v>-48.0</v>
      </c>
      <c r="M46" s="1">
        <v>0.0</v>
      </c>
    </row>
    <row r="47">
      <c r="A47" s="1" t="s">
        <v>41</v>
      </c>
      <c r="B47" s="1" t="s">
        <v>42</v>
      </c>
      <c r="C47" s="1">
        <v>125.19</v>
      </c>
      <c r="D47" s="1">
        <v>127.9</v>
      </c>
      <c r="E47" s="1">
        <v>2.71</v>
      </c>
      <c r="F47" s="1">
        <v>0.0</v>
      </c>
      <c r="G47" s="1">
        <v>2.71</v>
      </c>
      <c r="H47" s="1">
        <v>48.0</v>
      </c>
      <c r="I47" s="1">
        <v>17.74</v>
      </c>
      <c r="J47" s="1">
        <v>17.74</v>
      </c>
      <c r="K47" s="1" t="s">
        <v>43</v>
      </c>
      <c r="L47" s="1">
        <v>-48.0</v>
      </c>
      <c r="M47" s="1">
        <v>0.0</v>
      </c>
    </row>
    <row r="48">
      <c r="A48" s="1" t="s">
        <v>41</v>
      </c>
      <c r="B48" s="1" t="s">
        <v>42</v>
      </c>
      <c r="C48" s="1">
        <v>127.96</v>
      </c>
      <c r="D48" s="1">
        <v>130.74</v>
      </c>
      <c r="E48" s="1">
        <v>2.78</v>
      </c>
      <c r="F48" s="1">
        <v>0.0</v>
      </c>
      <c r="G48" s="1">
        <v>2.78</v>
      </c>
      <c r="H48" s="1">
        <v>48.0</v>
      </c>
      <c r="I48" s="1">
        <v>17.28</v>
      </c>
      <c r="J48" s="1">
        <v>17.28</v>
      </c>
      <c r="K48" s="1" t="s">
        <v>43</v>
      </c>
      <c r="L48" s="1">
        <v>-48.0</v>
      </c>
      <c r="M48" s="1">
        <v>0.0</v>
      </c>
    </row>
    <row r="49">
      <c r="A49" s="1" t="s">
        <v>41</v>
      </c>
      <c r="B49" s="1" t="s">
        <v>42</v>
      </c>
      <c r="C49" s="1">
        <v>130.79</v>
      </c>
      <c r="D49" s="1">
        <v>133.63</v>
      </c>
      <c r="E49" s="1">
        <v>2.84</v>
      </c>
      <c r="F49" s="1">
        <v>0.0</v>
      </c>
      <c r="G49" s="1">
        <v>2.84</v>
      </c>
      <c r="H49" s="1">
        <v>48.0</v>
      </c>
      <c r="I49" s="1">
        <v>16.9</v>
      </c>
      <c r="J49" s="1">
        <v>16.9</v>
      </c>
      <c r="K49" s="1" t="s">
        <v>43</v>
      </c>
      <c r="L49" s="1">
        <v>-48.0</v>
      </c>
      <c r="M49" s="1">
        <v>0.0</v>
      </c>
    </row>
    <row r="50">
      <c r="A50" s="1" t="s">
        <v>41</v>
      </c>
      <c r="B50" s="1" t="s">
        <v>42</v>
      </c>
      <c r="C50" s="1">
        <v>133.97</v>
      </c>
      <c r="D50" s="1">
        <v>136.71</v>
      </c>
      <c r="E50" s="1">
        <v>2.74</v>
      </c>
      <c r="F50" s="1">
        <v>0.0</v>
      </c>
      <c r="G50" s="1">
        <v>2.74</v>
      </c>
      <c r="H50" s="1">
        <v>48.0</v>
      </c>
      <c r="I50" s="1">
        <v>17.52</v>
      </c>
      <c r="J50" s="1">
        <v>17.52</v>
      </c>
      <c r="K50" s="1" t="s">
        <v>43</v>
      </c>
      <c r="L50" s="1">
        <v>-48.0</v>
      </c>
      <c r="M50" s="1">
        <v>0.0</v>
      </c>
    </row>
    <row r="51">
      <c r="A51" s="1" t="s">
        <v>41</v>
      </c>
      <c r="B51" s="1" t="s">
        <v>42</v>
      </c>
      <c r="C51" s="1">
        <v>136.71</v>
      </c>
      <c r="D51" s="1">
        <v>138.99</v>
      </c>
      <c r="E51" s="1">
        <v>2.28</v>
      </c>
      <c r="F51" s="1">
        <v>0.0</v>
      </c>
      <c r="G51" s="1">
        <v>2.28</v>
      </c>
      <c r="H51" s="1">
        <v>48.0</v>
      </c>
      <c r="I51" s="1">
        <v>21.03</v>
      </c>
      <c r="J51" s="1">
        <v>21.03</v>
      </c>
      <c r="K51" s="1" t="s">
        <v>43</v>
      </c>
      <c r="L51" s="1">
        <v>-48.0</v>
      </c>
      <c r="M51" s="1">
        <v>0.0</v>
      </c>
    </row>
    <row r="52">
      <c r="A52" s="1" t="s">
        <v>41</v>
      </c>
      <c r="B52" s="1" t="s">
        <v>42</v>
      </c>
      <c r="C52" s="1">
        <v>139.0</v>
      </c>
      <c r="D52" s="1">
        <v>142.4</v>
      </c>
      <c r="E52" s="1">
        <v>3.4</v>
      </c>
      <c r="F52" s="1">
        <v>0.0</v>
      </c>
      <c r="G52" s="1">
        <v>3.4</v>
      </c>
      <c r="H52" s="1">
        <v>48.0</v>
      </c>
      <c r="I52" s="1">
        <v>14.13</v>
      </c>
      <c r="J52" s="1">
        <v>14.13</v>
      </c>
      <c r="K52" s="1" t="s">
        <v>43</v>
      </c>
      <c r="L52" s="1">
        <v>-48.0</v>
      </c>
      <c r="M52" s="1">
        <v>0.0</v>
      </c>
    </row>
    <row r="53">
      <c r="A53" s="1" t="s">
        <v>41</v>
      </c>
      <c r="B53" s="1" t="s">
        <v>42</v>
      </c>
      <c r="C53" s="1">
        <v>142.46</v>
      </c>
      <c r="D53" s="1">
        <v>146.18</v>
      </c>
      <c r="E53" s="1">
        <v>3.72</v>
      </c>
      <c r="F53" s="1">
        <v>0.0</v>
      </c>
      <c r="G53" s="1">
        <v>3.72</v>
      </c>
      <c r="H53" s="1">
        <v>48.0</v>
      </c>
      <c r="I53" s="1">
        <v>12.9</v>
      </c>
      <c r="J53" s="1">
        <v>12.9</v>
      </c>
      <c r="K53" s="1" t="s">
        <v>43</v>
      </c>
      <c r="L53" s="1">
        <v>-48.0</v>
      </c>
      <c r="M53" s="1">
        <v>0.0</v>
      </c>
    </row>
    <row r="54">
      <c r="A54" s="1" t="s">
        <v>41</v>
      </c>
      <c r="B54" s="1" t="s">
        <v>42</v>
      </c>
      <c r="C54" s="1">
        <v>146.21</v>
      </c>
      <c r="D54" s="1">
        <v>147.74</v>
      </c>
      <c r="E54" s="1">
        <v>1.54</v>
      </c>
      <c r="F54" s="1">
        <v>0.0</v>
      </c>
      <c r="G54" s="1">
        <v>1.54</v>
      </c>
      <c r="H54" s="1">
        <v>48.0</v>
      </c>
      <c r="I54" s="1">
        <v>31.25</v>
      </c>
      <c r="J54" s="1">
        <v>31.25</v>
      </c>
      <c r="K54" s="1" t="s">
        <v>43</v>
      </c>
      <c r="L54" s="1">
        <v>-48.0</v>
      </c>
      <c r="M54" s="1">
        <v>0.0</v>
      </c>
    </row>
    <row r="55">
      <c r="A55" s="1" t="s">
        <v>41</v>
      </c>
      <c r="B55" s="1" t="s">
        <v>42</v>
      </c>
      <c r="C55" s="1">
        <v>147.82</v>
      </c>
      <c r="D55" s="1">
        <v>150.76</v>
      </c>
      <c r="E55" s="1">
        <v>2.93</v>
      </c>
      <c r="F55" s="1">
        <v>0.0</v>
      </c>
      <c r="G55" s="1">
        <v>2.93</v>
      </c>
      <c r="H55" s="1">
        <v>48.0</v>
      </c>
      <c r="I55" s="1">
        <v>16.36</v>
      </c>
      <c r="J55" s="1">
        <v>16.36</v>
      </c>
      <c r="K55" s="1" t="s">
        <v>43</v>
      </c>
      <c r="L55" s="1">
        <v>-48.0</v>
      </c>
      <c r="M55" s="1">
        <v>0.0</v>
      </c>
    </row>
    <row r="56">
      <c r="A56" s="1" t="s">
        <v>41</v>
      </c>
      <c r="B56" s="1" t="s">
        <v>42</v>
      </c>
      <c r="C56" s="1">
        <v>151.0</v>
      </c>
      <c r="D56" s="1">
        <v>153.23</v>
      </c>
      <c r="E56" s="1">
        <v>2.22</v>
      </c>
      <c r="F56" s="1">
        <v>0.0</v>
      </c>
      <c r="G56" s="1">
        <v>2.22</v>
      </c>
      <c r="H56" s="1">
        <v>168.0</v>
      </c>
      <c r="I56" s="1">
        <v>75.56</v>
      </c>
      <c r="J56" s="1">
        <v>75.6</v>
      </c>
      <c r="K56" s="1" t="s">
        <v>44</v>
      </c>
      <c r="L56" s="1">
        <v>84.0</v>
      </c>
      <c r="M56" s="1">
        <v>84.0</v>
      </c>
    </row>
    <row r="57">
      <c r="A57" s="1" t="s">
        <v>41</v>
      </c>
      <c r="B57" s="1" t="s">
        <v>42</v>
      </c>
      <c r="C57" s="1">
        <v>153.8</v>
      </c>
      <c r="D57" s="1">
        <v>155.94</v>
      </c>
      <c r="E57" s="1">
        <v>2.14</v>
      </c>
      <c r="F57" s="1">
        <v>0.0</v>
      </c>
      <c r="G57" s="1">
        <v>2.14</v>
      </c>
      <c r="H57" s="1">
        <v>48.0</v>
      </c>
      <c r="I57" s="1">
        <v>22.45</v>
      </c>
      <c r="J57" s="1">
        <v>22.45</v>
      </c>
      <c r="K57" s="1" t="s">
        <v>43</v>
      </c>
      <c r="L57" s="1">
        <v>-48.0</v>
      </c>
      <c r="M57" s="1">
        <v>0.0</v>
      </c>
    </row>
    <row r="58">
      <c r="A58" s="1" t="s">
        <v>41</v>
      </c>
      <c r="B58" s="1" t="s">
        <v>42</v>
      </c>
      <c r="C58" s="1">
        <v>156.12</v>
      </c>
      <c r="D58" s="1">
        <v>159.02</v>
      </c>
      <c r="E58" s="1">
        <v>2.9</v>
      </c>
      <c r="F58" s="1">
        <v>0.0</v>
      </c>
      <c r="G58" s="1">
        <v>2.9</v>
      </c>
      <c r="H58" s="1">
        <v>48.0</v>
      </c>
      <c r="I58" s="1">
        <v>16.58</v>
      </c>
      <c r="J58" s="1">
        <v>16.58</v>
      </c>
      <c r="K58" s="1" t="s">
        <v>43</v>
      </c>
      <c r="L58" s="1">
        <v>-48.0</v>
      </c>
      <c r="M58" s="1">
        <v>0.0</v>
      </c>
    </row>
    <row r="59">
      <c r="A59" s="1" t="s">
        <v>41</v>
      </c>
      <c r="B59" s="1" t="s">
        <v>42</v>
      </c>
      <c r="C59" s="1">
        <v>159.1</v>
      </c>
      <c r="D59" s="1">
        <v>160.81</v>
      </c>
      <c r="E59" s="1">
        <v>1.71</v>
      </c>
      <c r="F59" s="1">
        <v>0.0</v>
      </c>
      <c r="G59" s="1">
        <v>1.71</v>
      </c>
      <c r="H59" s="1">
        <v>48.0</v>
      </c>
      <c r="I59" s="1">
        <v>28.04</v>
      </c>
      <c r="J59" s="1">
        <v>28.04</v>
      </c>
      <c r="K59" s="1" t="s">
        <v>43</v>
      </c>
      <c r="L59" s="1">
        <v>-48.0</v>
      </c>
      <c r="M59" s="1">
        <v>0.0</v>
      </c>
    </row>
    <row r="60">
      <c r="A60" s="1" t="s">
        <v>41</v>
      </c>
      <c r="B60" s="1" t="s">
        <v>42</v>
      </c>
      <c r="C60" s="1">
        <v>160.86</v>
      </c>
      <c r="D60" s="1">
        <v>163.15</v>
      </c>
      <c r="E60" s="1">
        <v>2.29</v>
      </c>
      <c r="F60" s="1">
        <v>0.0</v>
      </c>
      <c r="G60" s="1">
        <v>2.29</v>
      </c>
      <c r="H60" s="1">
        <v>48.0</v>
      </c>
      <c r="I60" s="1">
        <v>20.94</v>
      </c>
      <c r="J60" s="1">
        <v>20.94</v>
      </c>
      <c r="K60" s="1" t="s">
        <v>43</v>
      </c>
      <c r="L60" s="1">
        <v>-48.0</v>
      </c>
      <c r="M60" s="1">
        <v>0.0</v>
      </c>
    </row>
    <row r="61">
      <c r="A61" s="1" t="s">
        <v>41</v>
      </c>
      <c r="B61" s="1" t="s">
        <v>42</v>
      </c>
      <c r="C61" s="1">
        <v>163.28</v>
      </c>
      <c r="D61" s="1">
        <v>166.18</v>
      </c>
      <c r="E61" s="1">
        <v>2.9</v>
      </c>
      <c r="F61" s="1">
        <v>0.0</v>
      </c>
      <c r="G61" s="1">
        <v>2.9</v>
      </c>
      <c r="H61" s="1">
        <v>48.0</v>
      </c>
      <c r="I61" s="1">
        <v>16.53</v>
      </c>
      <c r="J61" s="1">
        <v>16.53</v>
      </c>
      <c r="K61" s="1" t="s">
        <v>43</v>
      </c>
      <c r="L61" s="1">
        <v>-48.0</v>
      </c>
      <c r="M61" s="1">
        <v>0.0</v>
      </c>
    </row>
    <row r="62">
      <c r="A62" s="1" t="s">
        <v>41</v>
      </c>
      <c r="B62" s="1" t="s">
        <v>42</v>
      </c>
      <c r="C62" s="1">
        <v>166.2</v>
      </c>
      <c r="D62" s="1">
        <v>171.1</v>
      </c>
      <c r="E62" s="1">
        <v>4.9</v>
      </c>
      <c r="F62" s="1">
        <v>0.0</v>
      </c>
      <c r="G62" s="1">
        <v>4.9</v>
      </c>
      <c r="H62" s="1">
        <v>48.0</v>
      </c>
      <c r="I62" s="1">
        <v>9.8</v>
      </c>
      <c r="J62" s="1">
        <v>9.8</v>
      </c>
      <c r="K62" s="1" t="s">
        <v>43</v>
      </c>
      <c r="L62" s="1">
        <v>-48.0</v>
      </c>
      <c r="M62" s="1">
        <v>0.0</v>
      </c>
    </row>
    <row r="63">
      <c r="A63" s="1" t="s">
        <v>41</v>
      </c>
      <c r="B63" s="1" t="s">
        <v>42</v>
      </c>
      <c r="C63" s="1">
        <v>171.21</v>
      </c>
      <c r="D63" s="1">
        <v>175.52</v>
      </c>
      <c r="E63" s="1">
        <v>4.32</v>
      </c>
      <c r="F63" s="1">
        <v>0.0</v>
      </c>
      <c r="G63" s="1">
        <v>4.32</v>
      </c>
      <c r="H63" s="1">
        <v>48.0</v>
      </c>
      <c r="I63" s="1">
        <v>11.12</v>
      </c>
      <c r="J63" s="1">
        <v>11.12</v>
      </c>
      <c r="K63" s="1" t="s">
        <v>43</v>
      </c>
      <c r="L63" s="1">
        <v>-48.0</v>
      </c>
      <c r="M63" s="1">
        <v>0.0</v>
      </c>
    </row>
    <row r="64">
      <c r="A64" s="1" t="s">
        <v>41</v>
      </c>
      <c r="B64" s="1" t="s">
        <v>42</v>
      </c>
      <c r="C64" s="1">
        <v>175.58</v>
      </c>
      <c r="D64" s="1">
        <v>180.17</v>
      </c>
      <c r="E64" s="1">
        <v>4.59</v>
      </c>
      <c r="F64" s="1">
        <v>0.0</v>
      </c>
      <c r="G64" s="1">
        <v>4.59</v>
      </c>
      <c r="H64" s="1">
        <v>48.0</v>
      </c>
      <c r="I64" s="1">
        <v>10.46</v>
      </c>
      <c r="J64" s="1">
        <v>10.46</v>
      </c>
      <c r="K64" s="1" t="s">
        <v>43</v>
      </c>
      <c r="L64" s="1">
        <v>-48.0</v>
      </c>
      <c r="M64" s="1">
        <v>0.0</v>
      </c>
    </row>
    <row r="65">
      <c r="A65" s="1" t="s">
        <v>41</v>
      </c>
      <c r="B65" s="1" t="s">
        <v>42</v>
      </c>
      <c r="C65" s="1">
        <v>180.45</v>
      </c>
      <c r="D65" s="1">
        <v>182.65</v>
      </c>
      <c r="E65" s="1">
        <v>2.21</v>
      </c>
      <c r="F65" s="1">
        <v>0.0</v>
      </c>
      <c r="G65" s="1">
        <v>2.21</v>
      </c>
      <c r="H65" s="1">
        <v>48.0</v>
      </c>
      <c r="I65" s="1">
        <v>21.74</v>
      </c>
      <c r="J65" s="1">
        <v>21.74</v>
      </c>
      <c r="K65" s="1" t="s">
        <v>43</v>
      </c>
      <c r="L65" s="1">
        <v>-48.0</v>
      </c>
      <c r="M65" s="1">
        <v>0.0</v>
      </c>
    </row>
    <row r="66">
      <c r="A66" s="1" t="s">
        <v>41</v>
      </c>
      <c r="B66" s="1" t="s">
        <v>42</v>
      </c>
      <c r="C66" s="1">
        <v>182.75</v>
      </c>
      <c r="D66" s="1">
        <v>185.87</v>
      </c>
      <c r="E66" s="1">
        <v>3.13</v>
      </c>
      <c r="F66" s="1">
        <v>0.0</v>
      </c>
      <c r="G66" s="1">
        <v>3.13</v>
      </c>
      <c r="H66" s="1">
        <v>48.0</v>
      </c>
      <c r="I66" s="1">
        <v>15.34</v>
      </c>
      <c r="J66" s="1">
        <v>15.34</v>
      </c>
      <c r="K66" s="1" t="s">
        <v>43</v>
      </c>
      <c r="L66" s="1">
        <v>-48.0</v>
      </c>
      <c r="M66" s="1">
        <v>0.0</v>
      </c>
    </row>
    <row r="67">
      <c r="A67" s="1" t="s">
        <v>41</v>
      </c>
      <c r="B67" s="1" t="s">
        <v>42</v>
      </c>
      <c r="C67" s="1">
        <v>185.9</v>
      </c>
      <c r="D67" s="1">
        <v>188.8</v>
      </c>
      <c r="E67" s="1">
        <v>2.9</v>
      </c>
      <c r="F67" s="1">
        <v>0.0</v>
      </c>
      <c r="G67" s="1">
        <v>2.9</v>
      </c>
      <c r="H67" s="1">
        <v>168.0</v>
      </c>
      <c r="I67" s="1">
        <v>57.93</v>
      </c>
      <c r="J67" s="1">
        <v>57.95</v>
      </c>
      <c r="K67" s="1" t="s">
        <v>44</v>
      </c>
      <c r="L67" s="1">
        <v>84.0</v>
      </c>
      <c r="M67" s="1">
        <v>84.0</v>
      </c>
    </row>
    <row r="68">
      <c r="A68" s="1" t="s">
        <v>41</v>
      </c>
      <c r="B68" s="1" t="s">
        <v>42</v>
      </c>
      <c r="C68" s="1">
        <v>188.91</v>
      </c>
      <c r="D68" s="1">
        <v>192.53</v>
      </c>
      <c r="E68" s="1">
        <v>3.62</v>
      </c>
      <c r="F68" s="1">
        <v>0.0</v>
      </c>
      <c r="G68" s="1">
        <v>3.62</v>
      </c>
      <c r="H68" s="1">
        <v>48.0</v>
      </c>
      <c r="I68" s="1">
        <v>13.26</v>
      </c>
      <c r="J68" s="1">
        <v>13.26</v>
      </c>
      <c r="K68" s="1" t="s">
        <v>43</v>
      </c>
      <c r="L68" s="1">
        <v>-48.0</v>
      </c>
      <c r="M68" s="1">
        <v>0.0</v>
      </c>
    </row>
    <row r="69">
      <c r="A69" s="1" t="s">
        <v>41</v>
      </c>
      <c r="B69" s="1" t="s">
        <v>42</v>
      </c>
      <c r="C69" s="1">
        <v>192.57</v>
      </c>
      <c r="D69" s="1">
        <v>197.95</v>
      </c>
      <c r="E69" s="1">
        <v>5.38</v>
      </c>
      <c r="F69" s="1">
        <v>0.0</v>
      </c>
      <c r="G69" s="1">
        <v>5.38</v>
      </c>
      <c r="H69" s="1">
        <v>48.0</v>
      </c>
      <c r="I69" s="1">
        <v>8.92</v>
      </c>
      <c r="J69" s="1">
        <v>8.92</v>
      </c>
      <c r="K69" s="1" t="s">
        <v>43</v>
      </c>
      <c r="L69" s="1">
        <v>-48.0</v>
      </c>
      <c r="M69" s="1">
        <v>0.0</v>
      </c>
    </row>
    <row r="70">
      <c r="A70" s="1" t="s">
        <v>41</v>
      </c>
      <c r="B70" s="1" t="s">
        <v>42</v>
      </c>
      <c r="C70" s="1">
        <v>198.31</v>
      </c>
      <c r="D70" s="1">
        <v>201.51</v>
      </c>
      <c r="E70" s="1">
        <v>3.2</v>
      </c>
      <c r="F70" s="1">
        <v>0.0</v>
      </c>
      <c r="G70" s="1">
        <v>3.2</v>
      </c>
      <c r="H70" s="1">
        <v>48.0</v>
      </c>
      <c r="I70" s="1">
        <v>15.0</v>
      </c>
      <c r="J70" s="1">
        <v>15.0</v>
      </c>
      <c r="K70" s="1" t="s">
        <v>43</v>
      </c>
      <c r="L70" s="1">
        <v>-48.0</v>
      </c>
      <c r="M70" s="1">
        <v>0.0</v>
      </c>
    </row>
    <row r="71">
      <c r="A71" s="1" t="s">
        <v>41</v>
      </c>
      <c r="B71" s="1" t="s">
        <v>42</v>
      </c>
      <c r="C71" s="1">
        <v>201.92</v>
      </c>
      <c r="D71" s="1">
        <v>205.56</v>
      </c>
      <c r="E71" s="1">
        <v>3.64</v>
      </c>
      <c r="F71" s="1">
        <v>0.0</v>
      </c>
      <c r="G71" s="1">
        <v>3.64</v>
      </c>
      <c r="H71" s="1">
        <v>48.0</v>
      </c>
      <c r="I71" s="1">
        <v>13.19</v>
      </c>
      <c r="J71" s="1">
        <v>13.19</v>
      </c>
      <c r="K71" s="1" t="s">
        <v>43</v>
      </c>
      <c r="L71" s="1">
        <v>-48.0</v>
      </c>
      <c r="M71" s="1">
        <v>0.0</v>
      </c>
    </row>
    <row r="72">
      <c r="A72" s="1" t="s">
        <v>41</v>
      </c>
      <c r="B72" s="1" t="s">
        <v>42</v>
      </c>
      <c r="C72" s="1">
        <v>205.62</v>
      </c>
      <c r="D72" s="1">
        <v>209.59</v>
      </c>
      <c r="E72" s="1">
        <v>3.96</v>
      </c>
      <c r="F72" s="1">
        <v>0.0</v>
      </c>
      <c r="G72" s="1">
        <v>3.96</v>
      </c>
      <c r="H72" s="1">
        <v>48.0</v>
      </c>
      <c r="I72" s="1">
        <v>12.11</v>
      </c>
      <c r="J72" s="1">
        <v>12.11</v>
      </c>
      <c r="K72" s="1" t="s">
        <v>43</v>
      </c>
      <c r="L72" s="1">
        <v>-48.0</v>
      </c>
      <c r="M72" s="1">
        <v>0.0</v>
      </c>
    </row>
    <row r="73">
      <c r="A73" s="1" t="s">
        <v>41</v>
      </c>
      <c r="B73" s="1" t="s">
        <v>42</v>
      </c>
      <c r="C73" s="1">
        <v>209.62</v>
      </c>
      <c r="D73" s="1">
        <v>212.56</v>
      </c>
      <c r="E73" s="1">
        <v>2.94</v>
      </c>
      <c r="F73" s="1">
        <v>0.0</v>
      </c>
      <c r="G73" s="1">
        <v>2.94</v>
      </c>
      <c r="H73" s="1">
        <v>48.0</v>
      </c>
      <c r="I73" s="1">
        <v>16.33</v>
      </c>
      <c r="J73" s="1">
        <v>16.33</v>
      </c>
      <c r="K73" s="1" t="s">
        <v>43</v>
      </c>
      <c r="L73" s="1">
        <v>-48.0</v>
      </c>
      <c r="M73" s="1">
        <v>0.0</v>
      </c>
    </row>
    <row r="74">
      <c r="A74" s="1" t="s">
        <v>41</v>
      </c>
      <c r="B74" s="1" t="s">
        <v>42</v>
      </c>
      <c r="C74" s="1">
        <v>212.65</v>
      </c>
      <c r="D74" s="1">
        <v>215.58</v>
      </c>
      <c r="E74" s="1">
        <v>2.93</v>
      </c>
      <c r="F74" s="1">
        <v>0.0</v>
      </c>
      <c r="G74" s="1">
        <v>2.93</v>
      </c>
      <c r="H74" s="1">
        <v>48.0</v>
      </c>
      <c r="I74" s="1">
        <v>16.36</v>
      </c>
      <c r="J74" s="1">
        <v>16.36</v>
      </c>
      <c r="K74" s="1" t="s">
        <v>43</v>
      </c>
      <c r="L74" s="1">
        <v>-48.0</v>
      </c>
      <c r="M74" s="1">
        <v>0.0</v>
      </c>
    </row>
    <row r="75">
      <c r="A75" s="1" t="s">
        <v>41</v>
      </c>
      <c r="B75" s="1" t="s">
        <v>42</v>
      </c>
      <c r="C75" s="1">
        <v>215.59</v>
      </c>
      <c r="D75" s="1">
        <v>218.72</v>
      </c>
      <c r="E75" s="1">
        <v>3.13</v>
      </c>
      <c r="F75" s="1">
        <v>0.0</v>
      </c>
      <c r="G75" s="1">
        <v>3.13</v>
      </c>
      <c r="H75" s="1">
        <v>48.0</v>
      </c>
      <c r="I75" s="1">
        <v>15.31</v>
      </c>
      <c r="J75" s="1">
        <v>15.31</v>
      </c>
      <c r="K75" s="1" t="s">
        <v>43</v>
      </c>
      <c r="L75" s="1">
        <v>-48.0</v>
      </c>
      <c r="M75" s="1">
        <v>0.0</v>
      </c>
    </row>
    <row r="76">
      <c r="A76" s="1" t="s">
        <v>41</v>
      </c>
      <c r="B76" s="1" t="s">
        <v>42</v>
      </c>
      <c r="C76" s="1">
        <v>218.75</v>
      </c>
      <c r="D76" s="1">
        <v>220.69</v>
      </c>
      <c r="E76" s="1">
        <v>1.93</v>
      </c>
      <c r="F76" s="1">
        <v>0.0</v>
      </c>
      <c r="G76" s="1">
        <v>1.93</v>
      </c>
      <c r="H76" s="1">
        <v>48.0</v>
      </c>
      <c r="I76" s="1">
        <v>24.86</v>
      </c>
      <c r="J76" s="1">
        <v>24.86</v>
      </c>
      <c r="K76" s="1" t="s">
        <v>43</v>
      </c>
      <c r="L76" s="1">
        <v>-48.0</v>
      </c>
      <c r="M76" s="1">
        <v>0.0</v>
      </c>
    </row>
    <row r="77">
      <c r="A77" s="1" t="s">
        <v>41</v>
      </c>
      <c r="B77" s="1" t="s">
        <v>42</v>
      </c>
      <c r="C77" s="1">
        <v>220.75</v>
      </c>
      <c r="D77" s="1">
        <v>223.56</v>
      </c>
      <c r="E77" s="1">
        <v>2.81</v>
      </c>
      <c r="F77" s="1">
        <v>0.0</v>
      </c>
      <c r="G77" s="1">
        <v>2.81</v>
      </c>
      <c r="H77" s="1">
        <v>48.0</v>
      </c>
      <c r="I77" s="1">
        <v>17.06</v>
      </c>
      <c r="J77" s="1">
        <v>17.06</v>
      </c>
      <c r="K77" s="1" t="s">
        <v>43</v>
      </c>
      <c r="L77" s="1">
        <v>-48.0</v>
      </c>
      <c r="M77" s="1">
        <v>0.0</v>
      </c>
    </row>
    <row r="78">
      <c r="A78" s="1" t="s">
        <v>41</v>
      </c>
      <c r="B78" s="1" t="s">
        <v>42</v>
      </c>
      <c r="C78" s="1">
        <v>223.76</v>
      </c>
      <c r="D78" s="1">
        <v>226.56</v>
      </c>
      <c r="E78" s="1">
        <v>2.8</v>
      </c>
      <c r="F78" s="1">
        <v>0.0</v>
      </c>
      <c r="G78" s="1">
        <v>2.8</v>
      </c>
      <c r="H78" s="1">
        <v>168.0</v>
      </c>
      <c r="I78" s="1">
        <v>59.98</v>
      </c>
      <c r="J78" s="1">
        <v>60.0</v>
      </c>
      <c r="K78" s="1" t="s">
        <v>44</v>
      </c>
      <c r="L78" s="1">
        <v>84.0</v>
      </c>
      <c r="M78" s="1">
        <v>84.0</v>
      </c>
    </row>
    <row r="79">
      <c r="A79" s="1" t="s">
        <v>41</v>
      </c>
      <c r="B79" s="1" t="s">
        <v>42</v>
      </c>
      <c r="C79" s="1">
        <v>226.74</v>
      </c>
      <c r="D79" s="1">
        <v>229.11</v>
      </c>
      <c r="E79" s="1">
        <v>2.37</v>
      </c>
      <c r="F79" s="1">
        <v>0.0</v>
      </c>
      <c r="G79" s="1">
        <v>2.37</v>
      </c>
      <c r="H79" s="1">
        <v>48.0</v>
      </c>
      <c r="I79" s="1">
        <v>20.26</v>
      </c>
      <c r="J79" s="1">
        <v>20.26</v>
      </c>
      <c r="K79" s="1" t="s">
        <v>43</v>
      </c>
      <c r="L79" s="1">
        <v>-48.0</v>
      </c>
      <c r="M79" s="1">
        <v>0.0</v>
      </c>
    </row>
    <row r="80">
      <c r="A80" s="1" t="s">
        <v>41</v>
      </c>
      <c r="B80" s="1" t="s">
        <v>42</v>
      </c>
      <c r="C80" s="1">
        <v>229.12</v>
      </c>
      <c r="D80" s="1">
        <v>230.25</v>
      </c>
      <c r="E80" s="1">
        <v>1.13</v>
      </c>
      <c r="F80" s="1">
        <v>0.0</v>
      </c>
      <c r="G80" s="1">
        <v>1.13</v>
      </c>
      <c r="H80" s="1">
        <v>48.0</v>
      </c>
      <c r="I80" s="1">
        <v>42.54</v>
      </c>
      <c r="J80" s="1">
        <v>42.54</v>
      </c>
      <c r="K80" s="1" t="s">
        <v>43</v>
      </c>
      <c r="L80" s="1">
        <v>-48.0</v>
      </c>
      <c r="M80" s="1">
        <v>0.0</v>
      </c>
    </row>
    <row r="81">
      <c r="A81" s="1" t="s">
        <v>41</v>
      </c>
      <c r="B81" s="1" t="s">
        <v>42</v>
      </c>
      <c r="C81" s="1">
        <v>230.31</v>
      </c>
      <c r="D81" s="1">
        <v>233.5</v>
      </c>
      <c r="E81" s="1">
        <v>3.19</v>
      </c>
      <c r="F81" s="1">
        <v>0.0</v>
      </c>
      <c r="G81" s="1">
        <v>3.19</v>
      </c>
      <c r="H81" s="1">
        <v>48.0</v>
      </c>
      <c r="I81" s="1">
        <v>15.04</v>
      </c>
      <c r="J81" s="1">
        <v>15.04</v>
      </c>
      <c r="K81" s="1" t="s">
        <v>43</v>
      </c>
      <c r="L81" s="1">
        <v>-48.0</v>
      </c>
      <c r="M81" s="1">
        <v>0.0</v>
      </c>
    </row>
    <row r="82">
      <c r="A82" s="1" t="s">
        <v>41</v>
      </c>
      <c r="B82" s="1" t="s">
        <v>42</v>
      </c>
      <c r="C82" s="1">
        <v>233.75</v>
      </c>
      <c r="D82" s="1">
        <v>235.48</v>
      </c>
      <c r="E82" s="1">
        <v>1.73</v>
      </c>
      <c r="F82" s="1">
        <v>0.0</v>
      </c>
      <c r="G82" s="1">
        <v>1.73</v>
      </c>
      <c r="H82" s="1">
        <v>48.0</v>
      </c>
      <c r="I82" s="1">
        <v>27.78</v>
      </c>
      <c r="J82" s="1">
        <v>27.78</v>
      </c>
      <c r="K82" s="1" t="s">
        <v>43</v>
      </c>
      <c r="L82" s="1">
        <v>-48.0</v>
      </c>
      <c r="M82" s="1">
        <v>0.0</v>
      </c>
    </row>
    <row r="83">
      <c r="A83" s="1" t="s">
        <v>41</v>
      </c>
      <c r="B83" s="1" t="s">
        <v>42</v>
      </c>
      <c r="C83" s="1">
        <v>235.54</v>
      </c>
      <c r="D83" s="1">
        <v>239.18</v>
      </c>
      <c r="E83" s="1">
        <v>3.64</v>
      </c>
      <c r="F83" s="1">
        <v>0.0</v>
      </c>
      <c r="G83" s="1">
        <v>3.64</v>
      </c>
      <c r="H83" s="1">
        <v>48.0</v>
      </c>
      <c r="I83" s="1">
        <v>13.17</v>
      </c>
      <c r="J83" s="1">
        <v>13.17</v>
      </c>
      <c r="K83" s="1" t="s">
        <v>43</v>
      </c>
      <c r="L83" s="1">
        <v>-48.0</v>
      </c>
      <c r="M83" s="1">
        <v>0.0</v>
      </c>
    </row>
    <row r="84">
      <c r="A84" s="1" t="s">
        <v>41</v>
      </c>
      <c r="B84" s="1" t="s">
        <v>42</v>
      </c>
      <c r="C84" s="1">
        <v>239.69</v>
      </c>
      <c r="D84" s="1">
        <v>241.38</v>
      </c>
      <c r="E84" s="1">
        <v>1.69</v>
      </c>
      <c r="F84" s="1">
        <v>0.0</v>
      </c>
      <c r="G84" s="1">
        <v>1.69</v>
      </c>
      <c r="H84" s="1">
        <v>48.0</v>
      </c>
      <c r="I84" s="1">
        <v>28.46</v>
      </c>
      <c r="J84" s="1">
        <v>28.46</v>
      </c>
      <c r="K84" s="1" t="s">
        <v>43</v>
      </c>
      <c r="L84" s="1">
        <v>-48.0</v>
      </c>
      <c r="M84" s="1">
        <v>0.0</v>
      </c>
    </row>
    <row r="85">
      <c r="A85" s="1" t="s">
        <v>41</v>
      </c>
      <c r="B85" s="1" t="s">
        <v>42</v>
      </c>
      <c r="C85" s="1">
        <v>241.41</v>
      </c>
      <c r="D85" s="1">
        <v>243.37</v>
      </c>
      <c r="E85" s="1">
        <v>1.96</v>
      </c>
      <c r="F85" s="1">
        <v>0.0</v>
      </c>
      <c r="G85" s="1">
        <v>1.96</v>
      </c>
      <c r="H85" s="1">
        <v>48.0</v>
      </c>
      <c r="I85" s="1">
        <v>24.51</v>
      </c>
      <c r="J85" s="1">
        <v>24.51</v>
      </c>
      <c r="K85" s="1" t="s">
        <v>43</v>
      </c>
      <c r="L85" s="1">
        <v>-48.0</v>
      </c>
      <c r="M85" s="1">
        <v>0.0</v>
      </c>
    </row>
    <row r="86">
      <c r="A86" s="1" t="s">
        <v>41</v>
      </c>
      <c r="B86" s="1" t="s">
        <v>42</v>
      </c>
      <c r="C86" s="1">
        <v>243.39</v>
      </c>
      <c r="D86" s="1">
        <v>246.99</v>
      </c>
      <c r="E86" s="1">
        <v>3.6</v>
      </c>
      <c r="F86" s="1">
        <v>0.0</v>
      </c>
      <c r="G86" s="1">
        <v>3.6</v>
      </c>
      <c r="H86" s="1">
        <v>48.0</v>
      </c>
      <c r="I86" s="1">
        <v>13.32</v>
      </c>
      <c r="J86" s="1">
        <v>13.32</v>
      </c>
      <c r="K86" s="1" t="s">
        <v>43</v>
      </c>
      <c r="L86" s="1">
        <v>-48.0</v>
      </c>
      <c r="M86" s="1">
        <v>0.0</v>
      </c>
    </row>
    <row r="87">
      <c r="A87" s="1" t="s">
        <v>41</v>
      </c>
      <c r="B87" s="1" t="s">
        <v>42</v>
      </c>
      <c r="C87" s="1">
        <v>247.06</v>
      </c>
      <c r="D87" s="1">
        <v>248.4</v>
      </c>
      <c r="E87" s="1">
        <v>1.34</v>
      </c>
      <c r="F87" s="1">
        <v>0.0</v>
      </c>
      <c r="G87" s="1">
        <v>1.34</v>
      </c>
      <c r="H87" s="1">
        <v>48.0</v>
      </c>
      <c r="I87" s="1">
        <v>35.89</v>
      </c>
      <c r="J87" s="1">
        <v>35.89</v>
      </c>
      <c r="K87" s="1" t="s">
        <v>43</v>
      </c>
      <c r="L87" s="1">
        <v>-48.0</v>
      </c>
      <c r="M87" s="1">
        <v>0.0</v>
      </c>
    </row>
    <row r="88">
      <c r="A88" s="1" t="s">
        <v>41</v>
      </c>
      <c r="B88" s="1" t="s">
        <v>42</v>
      </c>
      <c r="C88" s="1">
        <v>248.54</v>
      </c>
      <c r="D88" s="1">
        <v>250.92</v>
      </c>
      <c r="E88" s="1">
        <v>2.39</v>
      </c>
      <c r="F88" s="1">
        <v>0.0</v>
      </c>
      <c r="G88" s="1">
        <v>2.39</v>
      </c>
      <c r="H88" s="1">
        <v>48.0</v>
      </c>
      <c r="I88" s="1">
        <v>20.1</v>
      </c>
      <c r="J88" s="1">
        <v>20.1</v>
      </c>
      <c r="K88" s="1" t="s">
        <v>43</v>
      </c>
      <c r="L88" s="1">
        <v>-48.0</v>
      </c>
      <c r="M88" s="1">
        <v>0.0</v>
      </c>
    </row>
    <row r="89">
      <c r="A89" s="1" t="s">
        <v>41</v>
      </c>
      <c r="B89" s="1" t="s">
        <v>42</v>
      </c>
      <c r="C89" s="1">
        <v>251.1</v>
      </c>
      <c r="D89" s="1">
        <v>254.5</v>
      </c>
      <c r="E89" s="1">
        <v>3.4</v>
      </c>
      <c r="F89" s="1">
        <v>0.0</v>
      </c>
      <c r="G89" s="1">
        <v>3.39</v>
      </c>
      <c r="H89" s="1">
        <v>168.0</v>
      </c>
      <c r="I89" s="1">
        <v>49.48</v>
      </c>
      <c r="J89" s="1">
        <v>49.49</v>
      </c>
      <c r="K89" s="1" t="s">
        <v>44</v>
      </c>
      <c r="L89" s="1">
        <v>84.0</v>
      </c>
      <c r="M89" s="1">
        <v>84.0</v>
      </c>
    </row>
    <row r="90">
      <c r="A90" s="1" t="s">
        <v>41</v>
      </c>
      <c r="B90" s="1" t="s">
        <v>42</v>
      </c>
      <c r="C90" s="1">
        <v>254.8</v>
      </c>
      <c r="D90" s="1">
        <v>257.58</v>
      </c>
      <c r="E90" s="1">
        <v>2.79</v>
      </c>
      <c r="F90" s="1">
        <v>0.0</v>
      </c>
      <c r="G90" s="1">
        <v>2.79</v>
      </c>
      <c r="H90" s="1">
        <v>48.0</v>
      </c>
      <c r="I90" s="1">
        <v>17.23</v>
      </c>
      <c r="J90" s="1">
        <v>17.23</v>
      </c>
      <c r="K90" s="1" t="s">
        <v>43</v>
      </c>
      <c r="L90" s="1">
        <v>-48.0</v>
      </c>
      <c r="M90" s="1">
        <v>0.0</v>
      </c>
    </row>
    <row r="91">
      <c r="A91" s="1" t="s">
        <v>41</v>
      </c>
      <c r="B91" s="1" t="s">
        <v>42</v>
      </c>
      <c r="C91" s="1">
        <v>257.73</v>
      </c>
      <c r="D91" s="1">
        <v>260.27</v>
      </c>
      <c r="E91" s="1">
        <v>2.54</v>
      </c>
      <c r="F91" s="1">
        <v>0.0</v>
      </c>
      <c r="G91" s="1">
        <v>2.54</v>
      </c>
      <c r="H91" s="1">
        <v>48.0</v>
      </c>
      <c r="I91" s="1">
        <v>18.93</v>
      </c>
      <c r="J91" s="1">
        <v>18.93</v>
      </c>
      <c r="K91" s="1" t="s">
        <v>43</v>
      </c>
      <c r="L91" s="1">
        <v>-48.0</v>
      </c>
      <c r="M91" s="1">
        <v>0.0</v>
      </c>
    </row>
    <row r="92">
      <c r="A92" s="1" t="s">
        <v>41</v>
      </c>
      <c r="B92" s="1" t="s">
        <v>42</v>
      </c>
      <c r="C92" s="1">
        <v>260.37</v>
      </c>
      <c r="D92" s="1">
        <v>262.8</v>
      </c>
      <c r="E92" s="1">
        <v>2.43</v>
      </c>
      <c r="F92" s="1">
        <v>0.0</v>
      </c>
      <c r="G92" s="1">
        <v>2.43</v>
      </c>
      <c r="H92" s="1">
        <v>48.0</v>
      </c>
      <c r="I92" s="1">
        <v>19.71</v>
      </c>
      <c r="J92" s="1">
        <v>19.71</v>
      </c>
      <c r="K92" s="1" t="s">
        <v>43</v>
      </c>
      <c r="L92" s="1">
        <v>-48.0</v>
      </c>
      <c r="M92" s="1">
        <v>0.0</v>
      </c>
    </row>
    <row r="93">
      <c r="A93" s="1" t="s">
        <v>41</v>
      </c>
      <c r="B93" s="1" t="s">
        <v>42</v>
      </c>
      <c r="C93" s="1">
        <v>262.84</v>
      </c>
      <c r="D93" s="1">
        <v>264.96</v>
      </c>
      <c r="E93" s="1">
        <v>2.11</v>
      </c>
      <c r="F93" s="1">
        <v>0.0</v>
      </c>
      <c r="G93" s="1">
        <v>2.11</v>
      </c>
      <c r="H93" s="1">
        <v>48.0</v>
      </c>
      <c r="I93" s="1">
        <v>22.7</v>
      </c>
      <c r="J93" s="1">
        <v>22.7</v>
      </c>
      <c r="K93" s="1" t="s">
        <v>43</v>
      </c>
      <c r="L93" s="1">
        <v>-48.0</v>
      </c>
      <c r="M93" s="1">
        <v>0.0</v>
      </c>
    </row>
    <row r="94">
      <c r="A94" s="1" t="s">
        <v>41</v>
      </c>
      <c r="B94" s="1" t="s">
        <v>42</v>
      </c>
      <c r="C94" s="1">
        <v>264.98</v>
      </c>
      <c r="D94" s="1">
        <v>268.1</v>
      </c>
      <c r="E94" s="1">
        <v>3.12</v>
      </c>
      <c r="F94" s="1">
        <v>0.0</v>
      </c>
      <c r="G94" s="1">
        <v>3.12</v>
      </c>
      <c r="H94" s="1">
        <v>48.0</v>
      </c>
      <c r="I94" s="1">
        <v>15.4</v>
      </c>
      <c r="J94" s="1">
        <v>15.4</v>
      </c>
      <c r="K94" s="1" t="s">
        <v>43</v>
      </c>
      <c r="L94" s="1">
        <v>-48.0</v>
      </c>
      <c r="M94" s="1">
        <v>0.0</v>
      </c>
    </row>
    <row r="95">
      <c r="A95" s="1" t="s">
        <v>41</v>
      </c>
      <c r="B95" s="1" t="s">
        <v>42</v>
      </c>
      <c r="C95" s="1">
        <v>268.21</v>
      </c>
      <c r="D95" s="1">
        <v>271.25</v>
      </c>
      <c r="E95" s="1">
        <v>3.04</v>
      </c>
      <c r="F95" s="1">
        <v>0.0</v>
      </c>
      <c r="G95" s="1">
        <v>3.04</v>
      </c>
      <c r="H95" s="1">
        <v>48.0</v>
      </c>
      <c r="I95" s="1">
        <v>15.79</v>
      </c>
      <c r="J95" s="1">
        <v>15.79</v>
      </c>
      <c r="K95" s="1" t="s">
        <v>43</v>
      </c>
      <c r="L95" s="1">
        <v>-48.0</v>
      </c>
      <c r="M95" s="1">
        <v>0.0</v>
      </c>
    </row>
    <row r="96">
      <c r="A96" s="1" t="s">
        <v>41</v>
      </c>
      <c r="B96" s="1" t="s">
        <v>42</v>
      </c>
      <c r="C96" s="1">
        <v>271.32</v>
      </c>
      <c r="D96" s="1">
        <v>275.13</v>
      </c>
      <c r="E96" s="1">
        <v>3.81</v>
      </c>
      <c r="F96" s="1">
        <v>0.0</v>
      </c>
      <c r="G96" s="1">
        <v>3.81</v>
      </c>
      <c r="H96" s="1">
        <v>48.0</v>
      </c>
      <c r="I96" s="1">
        <v>12.61</v>
      </c>
      <c r="J96" s="1">
        <v>12.61</v>
      </c>
      <c r="K96" s="1" t="s">
        <v>43</v>
      </c>
      <c r="L96" s="1">
        <v>-48.0</v>
      </c>
      <c r="M96" s="1">
        <v>0.0</v>
      </c>
    </row>
    <row r="97">
      <c r="A97" s="1" t="s">
        <v>41</v>
      </c>
      <c r="B97" s="1" t="s">
        <v>42</v>
      </c>
      <c r="C97" s="1">
        <v>275.67</v>
      </c>
      <c r="D97" s="1">
        <v>278.72</v>
      </c>
      <c r="E97" s="1">
        <v>3.05</v>
      </c>
      <c r="F97" s="1">
        <v>0.0</v>
      </c>
      <c r="G97" s="1">
        <v>3.05</v>
      </c>
      <c r="H97" s="1">
        <v>48.0</v>
      </c>
      <c r="I97" s="1">
        <v>15.72</v>
      </c>
      <c r="J97" s="1">
        <v>15.72</v>
      </c>
      <c r="K97" s="1" t="s">
        <v>43</v>
      </c>
      <c r="L97" s="1">
        <v>-48.0</v>
      </c>
      <c r="M97" s="1">
        <v>0.0</v>
      </c>
    </row>
    <row r="98">
      <c r="A98" s="1" t="s">
        <v>41</v>
      </c>
      <c r="B98" s="1" t="s">
        <v>42</v>
      </c>
      <c r="C98" s="1">
        <v>278.79</v>
      </c>
      <c r="D98" s="1">
        <v>280.33</v>
      </c>
      <c r="E98" s="1">
        <v>1.54</v>
      </c>
      <c r="F98" s="1">
        <v>0.0</v>
      </c>
      <c r="G98" s="1">
        <v>1.54</v>
      </c>
      <c r="H98" s="1">
        <v>48.0</v>
      </c>
      <c r="I98" s="1">
        <v>31.26</v>
      </c>
      <c r="J98" s="1">
        <v>31.26</v>
      </c>
      <c r="K98" s="1" t="s">
        <v>43</v>
      </c>
      <c r="L98" s="1">
        <v>-48.0</v>
      </c>
      <c r="M98" s="1">
        <v>0.0</v>
      </c>
    </row>
    <row r="99">
      <c r="A99" s="1" t="s">
        <v>41</v>
      </c>
      <c r="B99" s="1" t="s">
        <v>42</v>
      </c>
      <c r="C99" s="1">
        <v>280.37</v>
      </c>
      <c r="D99" s="1">
        <v>283.24</v>
      </c>
      <c r="E99" s="1">
        <v>2.88</v>
      </c>
      <c r="F99" s="1">
        <v>0.0</v>
      </c>
      <c r="G99" s="1">
        <v>2.88</v>
      </c>
      <c r="H99" s="1">
        <v>48.0</v>
      </c>
      <c r="I99" s="1">
        <v>16.69</v>
      </c>
      <c r="J99" s="1">
        <v>16.69</v>
      </c>
      <c r="K99" s="1" t="s">
        <v>43</v>
      </c>
      <c r="L99" s="1">
        <v>-48.0</v>
      </c>
      <c r="M99" s="1">
        <v>0.0</v>
      </c>
    </row>
    <row r="100">
      <c r="A100" s="1" t="s">
        <v>41</v>
      </c>
      <c r="B100" s="1" t="s">
        <v>42</v>
      </c>
      <c r="C100" s="1">
        <v>283.3</v>
      </c>
      <c r="D100" s="1">
        <v>286.34</v>
      </c>
      <c r="E100" s="1">
        <v>3.04</v>
      </c>
      <c r="F100" s="1">
        <v>0.0</v>
      </c>
      <c r="G100" s="1">
        <v>3.04</v>
      </c>
      <c r="H100" s="1">
        <v>168.0</v>
      </c>
      <c r="I100" s="1">
        <v>55.25</v>
      </c>
      <c r="J100" s="1">
        <v>55.27</v>
      </c>
      <c r="K100" s="1" t="s">
        <v>44</v>
      </c>
      <c r="L100" s="1">
        <v>84.0</v>
      </c>
      <c r="M100" s="1">
        <v>84.0</v>
      </c>
    </row>
    <row r="101">
      <c r="A101" s="1" t="s">
        <v>41</v>
      </c>
      <c r="B101" s="1" t="s">
        <v>42</v>
      </c>
      <c r="C101" s="1">
        <v>286.91</v>
      </c>
      <c r="D101" s="1">
        <v>291.36</v>
      </c>
      <c r="E101" s="1">
        <v>4.45</v>
      </c>
      <c r="F101" s="1">
        <v>0.0</v>
      </c>
      <c r="G101" s="1">
        <v>4.45</v>
      </c>
      <c r="H101" s="1">
        <v>48.0</v>
      </c>
      <c r="I101" s="1">
        <v>10.78</v>
      </c>
      <c r="J101" s="1">
        <v>10.78</v>
      </c>
      <c r="K101" s="1" t="s">
        <v>43</v>
      </c>
      <c r="L101" s="1">
        <v>-48.0</v>
      </c>
      <c r="M101" s="1">
        <v>0.0</v>
      </c>
    </row>
    <row r="102">
      <c r="A102" s="1" t="s">
        <v>41</v>
      </c>
      <c r="B102" s="1" t="s">
        <v>42</v>
      </c>
      <c r="C102" s="1">
        <v>291.44</v>
      </c>
      <c r="D102" s="1">
        <v>293.39</v>
      </c>
      <c r="E102" s="1">
        <v>1.95</v>
      </c>
      <c r="F102" s="1">
        <v>0.0</v>
      </c>
      <c r="G102" s="1">
        <v>1.95</v>
      </c>
      <c r="H102" s="1">
        <v>48.0</v>
      </c>
      <c r="I102" s="1">
        <v>24.68</v>
      </c>
      <c r="J102" s="1">
        <v>24.68</v>
      </c>
      <c r="K102" s="1" t="s">
        <v>43</v>
      </c>
      <c r="L102" s="1">
        <v>-48.0</v>
      </c>
      <c r="M102" s="1">
        <v>0.0</v>
      </c>
    </row>
    <row r="103">
      <c r="A103" s="1" t="s">
        <v>41</v>
      </c>
      <c r="B103" s="1" t="s">
        <v>42</v>
      </c>
      <c r="C103" s="1">
        <v>293.46</v>
      </c>
      <c r="D103" s="1">
        <v>294.93</v>
      </c>
      <c r="E103" s="1">
        <v>1.46</v>
      </c>
      <c r="F103" s="1">
        <v>0.0</v>
      </c>
      <c r="G103" s="1">
        <v>1.46</v>
      </c>
      <c r="H103" s="1">
        <v>48.0</v>
      </c>
      <c r="I103" s="1">
        <v>32.8</v>
      </c>
      <c r="J103" s="1">
        <v>32.8</v>
      </c>
      <c r="K103" s="1" t="s">
        <v>43</v>
      </c>
      <c r="L103" s="1">
        <v>-48.0</v>
      </c>
      <c r="M103" s="1">
        <v>0.0</v>
      </c>
    </row>
    <row r="104">
      <c r="A104" s="1" t="s">
        <v>41</v>
      </c>
      <c r="B104" s="1" t="s">
        <v>42</v>
      </c>
      <c r="C104" s="1">
        <v>294.94</v>
      </c>
      <c r="D104" s="1">
        <v>297.25</v>
      </c>
      <c r="E104" s="1">
        <v>2.31</v>
      </c>
      <c r="F104" s="1">
        <v>0.0</v>
      </c>
      <c r="G104" s="1">
        <v>2.31</v>
      </c>
      <c r="H104" s="1">
        <v>48.0</v>
      </c>
      <c r="I104" s="1">
        <v>20.75</v>
      </c>
      <c r="J104" s="1">
        <v>20.75</v>
      </c>
      <c r="K104" s="1" t="s">
        <v>43</v>
      </c>
      <c r="L104" s="1">
        <v>-48.0</v>
      </c>
      <c r="M104" s="1">
        <v>0.0</v>
      </c>
    </row>
    <row r="105">
      <c r="A105" s="1" t="s">
        <v>41</v>
      </c>
      <c r="B105" s="1" t="s">
        <v>42</v>
      </c>
      <c r="C105" s="1">
        <v>297.27</v>
      </c>
      <c r="D105" s="1">
        <v>300.96</v>
      </c>
      <c r="E105" s="1">
        <v>3.69</v>
      </c>
      <c r="F105" s="1">
        <v>0.0</v>
      </c>
      <c r="G105" s="1">
        <v>3.69</v>
      </c>
      <c r="H105" s="1">
        <v>48.0</v>
      </c>
      <c r="I105" s="1">
        <v>13.0</v>
      </c>
      <c r="J105" s="1">
        <v>13.0</v>
      </c>
      <c r="K105" s="1" t="s">
        <v>43</v>
      </c>
      <c r="L105" s="1">
        <v>-48.0</v>
      </c>
      <c r="M105" s="1">
        <v>0.0</v>
      </c>
    </row>
    <row r="130">
      <c r="A130" s="77" t="s">
        <v>53</v>
      </c>
      <c r="B130" s="3">
        <f>SUMIF(K2:K103, "epr",H2:H103)</f>
        <v>4464</v>
      </c>
    </row>
    <row r="131">
      <c r="A131" s="77" t="s">
        <v>54</v>
      </c>
      <c r="B131" s="3">
        <f>SUM(H2:H103)-B130</f>
        <v>1512</v>
      </c>
    </row>
    <row r="132">
      <c r="A132" s="77" t="s">
        <v>55</v>
      </c>
      <c r="B132" s="3">
        <f>SUM(M2:M103)</f>
        <v>756</v>
      </c>
    </row>
    <row r="133">
      <c r="A133" s="77" t="s">
        <v>56</v>
      </c>
      <c r="B133" s="3">
        <f>B131/B132</f>
        <v>2</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2.22</v>
      </c>
      <c r="D2" s="1">
        <v>3.66</v>
      </c>
      <c r="E2" s="1">
        <v>1.44</v>
      </c>
      <c r="F2" s="1">
        <v>0.0</v>
      </c>
      <c r="G2" s="1">
        <v>1.44</v>
      </c>
      <c r="H2" s="1">
        <v>56.0</v>
      </c>
      <c r="I2" s="1">
        <v>38.85</v>
      </c>
      <c r="J2" s="1">
        <v>38.85</v>
      </c>
      <c r="K2" s="1" t="s">
        <v>43</v>
      </c>
      <c r="L2" s="1">
        <v>-56.0</v>
      </c>
      <c r="M2" s="1">
        <v>0.0</v>
      </c>
    </row>
    <row r="3">
      <c r="A3" s="1" t="s">
        <v>41</v>
      </c>
      <c r="B3" s="1" t="s">
        <v>42</v>
      </c>
      <c r="C3" s="1">
        <v>3.72</v>
      </c>
      <c r="D3" s="1">
        <v>5.59</v>
      </c>
      <c r="E3" s="1">
        <v>1.87</v>
      </c>
      <c r="F3" s="1">
        <v>0.0</v>
      </c>
      <c r="G3" s="1">
        <v>1.87</v>
      </c>
      <c r="H3" s="1">
        <v>56.0</v>
      </c>
      <c r="I3" s="1">
        <v>29.95</v>
      </c>
      <c r="J3" s="1">
        <v>29.95</v>
      </c>
      <c r="K3" s="1" t="s">
        <v>43</v>
      </c>
      <c r="L3" s="1">
        <v>-56.0</v>
      </c>
      <c r="M3" s="1">
        <v>0.0</v>
      </c>
    </row>
    <row r="4">
      <c r="A4" s="1" t="s">
        <v>41</v>
      </c>
      <c r="B4" s="1" t="s">
        <v>42</v>
      </c>
      <c r="C4" s="1">
        <v>5.65</v>
      </c>
      <c r="D4" s="1">
        <v>7.58</v>
      </c>
      <c r="E4" s="1">
        <v>1.93</v>
      </c>
      <c r="F4" s="1">
        <v>0.0</v>
      </c>
      <c r="G4" s="1">
        <v>1.93</v>
      </c>
      <c r="H4" s="1">
        <v>56.0</v>
      </c>
      <c r="I4" s="1">
        <v>29.03</v>
      </c>
      <c r="J4" s="1">
        <v>29.03</v>
      </c>
      <c r="K4" s="1" t="s">
        <v>43</v>
      </c>
      <c r="L4" s="1">
        <v>-56.0</v>
      </c>
      <c r="M4" s="1">
        <v>0.0</v>
      </c>
    </row>
    <row r="5">
      <c r="A5" s="1" t="s">
        <v>41</v>
      </c>
      <c r="B5" s="1" t="s">
        <v>42</v>
      </c>
      <c r="C5" s="1">
        <v>7.63</v>
      </c>
      <c r="D5" s="1">
        <v>12.8</v>
      </c>
      <c r="E5" s="1">
        <v>5.16</v>
      </c>
      <c r="F5" s="1">
        <v>0.0</v>
      </c>
      <c r="G5" s="1">
        <v>5.16</v>
      </c>
      <c r="H5" s="1">
        <v>56.0</v>
      </c>
      <c r="I5" s="1">
        <v>10.85</v>
      </c>
      <c r="J5" s="1">
        <v>10.85</v>
      </c>
      <c r="K5" s="1" t="s">
        <v>43</v>
      </c>
      <c r="L5" s="1">
        <v>-56.0</v>
      </c>
      <c r="M5" s="1">
        <v>0.0</v>
      </c>
    </row>
    <row r="6">
      <c r="A6" s="1" t="s">
        <v>41</v>
      </c>
      <c r="B6" s="1" t="s">
        <v>42</v>
      </c>
      <c r="C6" s="1">
        <v>12.85</v>
      </c>
      <c r="D6" s="1">
        <v>17.12</v>
      </c>
      <c r="E6" s="1">
        <v>4.27</v>
      </c>
      <c r="F6" s="1">
        <v>0.0</v>
      </c>
      <c r="G6" s="1">
        <v>4.27</v>
      </c>
      <c r="H6" s="1">
        <v>56.0</v>
      </c>
      <c r="I6" s="1">
        <v>13.11</v>
      </c>
      <c r="J6" s="1">
        <v>13.11</v>
      </c>
      <c r="K6" s="1" t="s">
        <v>43</v>
      </c>
      <c r="L6" s="1">
        <v>-56.0</v>
      </c>
      <c r="M6" s="1">
        <v>0.0</v>
      </c>
    </row>
    <row r="7">
      <c r="A7" s="1" t="s">
        <v>41</v>
      </c>
      <c r="B7" s="1" t="s">
        <v>42</v>
      </c>
      <c r="C7" s="1">
        <v>17.28</v>
      </c>
      <c r="D7" s="1">
        <v>21.39</v>
      </c>
      <c r="E7" s="1">
        <v>4.11</v>
      </c>
      <c r="F7" s="1">
        <v>0.0</v>
      </c>
      <c r="G7" s="1">
        <v>4.11</v>
      </c>
      <c r="H7" s="1">
        <v>56.0</v>
      </c>
      <c r="I7" s="1">
        <v>13.63</v>
      </c>
      <c r="J7" s="1">
        <v>13.63</v>
      </c>
      <c r="K7" s="1" t="s">
        <v>43</v>
      </c>
      <c r="L7" s="1">
        <v>-56.0</v>
      </c>
      <c r="M7" s="1">
        <v>0.0</v>
      </c>
    </row>
    <row r="8">
      <c r="A8" s="1" t="s">
        <v>41</v>
      </c>
      <c r="B8" s="1" t="s">
        <v>42</v>
      </c>
      <c r="C8" s="1">
        <v>21.45</v>
      </c>
      <c r="D8" s="1">
        <v>23.71</v>
      </c>
      <c r="E8" s="1">
        <v>2.26</v>
      </c>
      <c r="F8" s="1">
        <v>0.0</v>
      </c>
      <c r="G8" s="1">
        <v>2.26</v>
      </c>
      <c r="H8" s="1">
        <v>56.0</v>
      </c>
      <c r="I8" s="1">
        <v>24.8</v>
      </c>
      <c r="J8" s="1">
        <v>24.8</v>
      </c>
      <c r="K8" s="1" t="s">
        <v>43</v>
      </c>
      <c r="L8" s="1">
        <v>-56.0</v>
      </c>
      <c r="M8" s="1">
        <v>0.0</v>
      </c>
    </row>
    <row r="9">
      <c r="A9" s="1" t="s">
        <v>41</v>
      </c>
      <c r="B9" s="1" t="s">
        <v>42</v>
      </c>
      <c r="C9" s="1">
        <v>23.79</v>
      </c>
      <c r="D9" s="1">
        <v>28.84</v>
      </c>
      <c r="E9" s="1">
        <v>5.05</v>
      </c>
      <c r="F9" s="1">
        <v>0.0</v>
      </c>
      <c r="G9" s="1">
        <v>5.05</v>
      </c>
      <c r="H9" s="1">
        <v>56.0</v>
      </c>
      <c r="I9" s="1">
        <v>11.08</v>
      </c>
      <c r="J9" s="1">
        <v>11.08</v>
      </c>
      <c r="K9" s="1" t="s">
        <v>43</v>
      </c>
      <c r="L9" s="1">
        <v>-56.0</v>
      </c>
      <c r="M9" s="1">
        <v>0.0</v>
      </c>
    </row>
    <row r="10">
      <c r="A10" s="1" t="s">
        <v>41</v>
      </c>
      <c r="B10" s="1" t="s">
        <v>42</v>
      </c>
      <c r="C10" s="1">
        <v>28.89</v>
      </c>
      <c r="D10" s="1">
        <v>31.15</v>
      </c>
      <c r="E10" s="1">
        <v>2.26</v>
      </c>
      <c r="F10" s="1">
        <v>0.0</v>
      </c>
      <c r="G10" s="1">
        <v>2.26</v>
      </c>
      <c r="H10" s="1">
        <v>56.0</v>
      </c>
      <c r="I10" s="1">
        <v>24.79</v>
      </c>
      <c r="J10" s="1">
        <v>24.79</v>
      </c>
      <c r="K10" s="1" t="s">
        <v>43</v>
      </c>
      <c r="L10" s="1">
        <v>-56.0</v>
      </c>
      <c r="M10" s="1">
        <v>0.0</v>
      </c>
    </row>
    <row r="11">
      <c r="A11" s="1" t="s">
        <v>41</v>
      </c>
      <c r="B11" s="1" t="s">
        <v>42</v>
      </c>
      <c r="C11" s="1">
        <v>31.21</v>
      </c>
      <c r="D11" s="1">
        <v>35.33</v>
      </c>
      <c r="E11" s="1">
        <v>4.12</v>
      </c>
      <c r="F11" s="1">
        <v>0.0</v>
      </c>
      <c r="G11" s="1">
        <v>4.12</v>
      </c>
      <c r="H11" s="1">
        <v>56.0</v>
      </c>
      <c r="I11" s="1">
        <v>13.6</v>
      </c>
      <c r="J11" s="1">
        <v>13.6</v>
      </c>
      <c r="K11" s="1" t="s">
        <v>43</v>
      </c>
      <c r="L11" s="1">
        <v>-56.0</v>
      </c>
      <c r="M11" s="1">
        <v>0.0</v>
      </c>
    </row>
    <row r="12">
      <c r="A12" s="1" t="s">
        <v>41</v>
      </c>
      <c r="B12" s="1" t="s">
        <v>42</v>
      </c>
      <c r="C12" s="1">
        <v>35.39</v>
      </c>
      <c r="D12" s="1">
        <v>37.75</v>
      </c>
      <c r="E12" s="1">
        <v>2.36</v>
      </c>
      <c r="F12" s="1">
        <v>0.0</v>
      </c>
      <c r="G12" s="1">
        <v>2.36</v>
      </c>
      <c r="H12" s="1">
        <v>168.0</v>
      </c>
      <c r="I12" s="1">
        <v>71.08</v>
      </c>
      <c r="J12" s="1">
        <v>71.13</v>
      </c>
      <c r="K12" s="1" t="s">
        <v>44</v>
      </c>
      <c r="L12" s="1">
        <v>84.0</v>
      </c>
      <c r="M12" s="1">
        <v>84.0</v>
      </c>
    </row>
    <row r="13">
      <c r="A13" s="1" t="s">
        <v>41</v>
      </c>
      <c r="B13" s="1" t="s">
        <v>42</v>
      </c>
      <c r="C13" s="1">
        <v>38.27</v>
      </c>
      <c r="D13" s="1">
        <v>40.85</v>
      </c>
      <c r="E13" s="1">
        <v>2.58</v>
      </c>
      <c r="F13" s="1">
        <v>0.0</v>
      </c>
      <c r="G13" s="1">
        <v>2.58</v>
      </c>
      <c r="H13" s="1">
        <v>56.0</v>
      </c>
      <c r="I13" s="1">
        <v>21.71</v>
      </c>
      <c r="J13" s="1">
        <v>21.71</v>
      </c>
      <c r="K13" s="1" t="s">
        <v>43</v>
      </c>
      <c r="L13" s="1">
        <v>-56.0</v>
      </c>
      <c r="M13" s="1">
        <v>0.0</v>
      </c>
    </row>
    <row r="14">
      <c r="A14" s="1" t="s">
        <v>41</v>
      </c>
      <c r="B14" s="1" t="s">
        <v>42</v>
      </c>
      <c r="C14" s="1">
        <v>41.01</v>
      </c>
      <c r="D14" s="1">
        <v>44.57</v>
      </c>
      <c r="E14" s="1">
        <v>3.57</v>
      </c>
      <c r="F14" s="1">
        <v>0.0</v>
      </c>
      <c r="G14" s="1">
        <v>3.57</v>
      </c>
      <c r="H14" s="1">
        <v>56.0</v>
      </c>
      <c r="I14" s="1">
        <v>15.71</v>
      </c>
      <c r="J14" s="1">
        <v>15.71</v>
      </c>
      <c r="K14" s="1" t="s">
        <v>43</v>
      </c>
      <c r="L14" s="1">
        <v>-56.0</v>
      </c>
      <c r="M14" s="1">
        <v>0.0</v>
      </c>
    </row>
    <row r="15">
      <c r="A15" s="1" t="s">
        <v>41</v>
      </c>
      <c r="B15" s="1" t="s">
        <v>42</v>
      </c>
      <c r="C15" s="1">
        <v>44.72</v>
      </c>
      <c r="D15" s="1">
        <v>45.97</v>
      </c>
      <c r="E15" s="1">
        <v>1.25</v>
      </c>
      <c r="F15" s="1">
        <v>0.0</v>
      </c>
      <c r="G15" s="1">
        <v>1.25</v>
      </c>
      <c r="H15" s="1">
        <v>56.0</v>
      </c>
      <c r="I15" s="1">
        <v>44.79</v>
      </c>
      <c r="J15" s="1">
        <v>44.79</v>
      </c>
      <c r="K15" s="1" t="s">
        <v>43</v>
      </c>
      <c r="L15" s="1">
        <v>-56.0</v>
      </c>
      <c r="M15" s="1">
        <v>0.0</v>
      </c>
    </row>
    <row r="16">
      <c r="A16" s="1" t="s">
        <v>41</v>
      </c>
      <c r="B16" s="1" t="s">
        <v>42</v>
      </c>
      <c r="C16" s="1">
        <v>46.07</v>
      </c>
      <c r="D16" s="1">
        <v>48.43</v>
      </c>
      <c r="E16" s="1">
        <v>2.35</v>
      </c>
      <c r="F16" s="1">
        <v>0.0</v>
      </c>
      <c r="G16" s="1">
        <v>2.35</v>
      </c>
      <c r="H16" s="1">
        <v>56.0</v>
      </c>
      <c r="I16" s="1">
        <v>23.79</v>
      </c>
      <c r="J16" s="1">
        <v>23.79</v>
      </c>
      <c r="K16" s="1" t="s">
        <v>43</v>
      </c>
      <c r="L16" s="1">
        <v>-56.0</v>
      </c>
      <c r="M16" s="1">
        <v>0.0</v>
      </c>
    </row>
    <row r="17">
      <c r="A17" s="1" t="s">
        <v>41</v>
      </c>
      <c r="B17" s="1" t="s">
        <v>42</v>
      </c>
      <c r="C17" s="1">
        <v>48.5</v>
      </c>
      <c r="D17" s="1">
        <v>51.87</v>
      </c>
      <c r="E17" s="1">
        <v>3.37</v>
      </c>
      <c r="F17" s="1">
        <v>0.0</v>
      </c>
      <c r="G17" s="1">
        <v>3.37</v>
      </c>
      <c r="H17" s="1">
        <v>56.0</v>
      </c>
      <c r="I17" s="1">
        <v>16.64</v>
      </c>
      <c r="J17" s="1">
        <v>16.64</v>
      </c>
      <c r="K17" s="1" t="s">
        <v>43</v>
      </c>
      <c r="L17" s="1">
        <v>-56.0</v>
      </c>
      <c r="M17" s="1">
        <v>0.0</v>
      </c>
    </row>
    <row r="18">
      <c r="A18" s="1" t="s">
        <v>41</v>
      </c>
      <c r="B18" s="1" t="s">
        <v>42</v>
      </c>
      <c r="C18" s="1">
        <v>52.05</v>
      </c>
      <c r="D18" s="1">
        <v>54.77</v>
      </c>
      <c r="E18" s="1">
        <v>2.73</v>
      </c>
      <c r="F18" s="1">
        <v>0.0</v>
      </c>
      <c r="G18" s="1">
        <v>2.73</v>
      </c>
      <c r="H18" s="1">
        <v>56.0</v>
      </c>
      <c r="I18" s="1">
        <v>20.54</v>
      </c>
      <c r="J18" s="1">
        <v>20.54</v>
      </c>
      <c r="K18" s="1" t="s">
        <v>43</v>
      </c>
      <c r="L18" s="1">
        <v>-56.0</v>
      </c>
      <c r="M18" s="1">
        <v>0.0</v>
      </c>
    </row>
    <row r="19">
      <c r="A19" s="1" t="s">
        <v>41</v>
      </c>
      <c r="B19" s="1" t="s">
        <v>42</v>
      </c>
      <c r="C19" s="1">
        <v>54.93</v>
      </c>
      <c r="D19" s="1">
        <v>56.81</v>
      </c>
      <c r="E19" s="1">
        <v>1.88</v>
      </c>
      <c r="F19" s="1">
        <v>0.0</v>
      </c>
      <c r="G19" s="1">
        <v>1.88</v>
      </c>
      <c r="H19" s="1">
        <v>56.0</v>
      </c>
      <c r="I19" s="1">
        <v>29.74</v>
      </c>
      <c r="J19" s="1">
        <v>29.74</v>
      </c>
      <c r="K19" s="1" t="s">
        <v>43</v>
      </c>
      <c r="L19" s="1">
        <v>-56.0</v>
      </c>
      <c r="M19" s="1">
        <v>0.0</v>
      </c>
    </row>
    <row r="20">
      <c r="A20" s="1" t="s">
        <v>41</v>
      </c>
      <c r="B20" s="1" t="s">
        <v>42</v>
      </c>
      <c r="C20" s="1">
        <v>56.97</v>
      </c>
      <c r="D20" s="1">
        <v>59.14</v>
      </c>
      <c r="E20" s="1">
        <v>2.17</v>
      </c>
      <c r="F20" s="1">
        <v>0.0</v>
      </c>
      <c r="G20" s="1">
        <v>2.17</v>
      </c>
      <c r="H20" s="1">
        <v>56.0</v>
      </c>
      <c r="I20" s="1">
        <v>25.83</v>
      </c>
      <c r="J20" s="1">
        <v>25.83</v>
      </c>
      <c r="K20" s="1" t="s">
        <v>43</v>
      </c>
      <c r="L20" s="1">
        <v>-56.0</v>
      </c>
      <c r="M20" s="1">
        <v>0.0</v>
      </c>
    </row>
    <row r="21">
      <c r="A21" s="1" t="s">
        <v>41</v>
      </c>
      <c r="B21" s="1" t="s">
        <v>42</v>
      </c>
      <c r="C21" s="1">
        <v>59.23</v>
      </c>
      <c r="D21" s="1">
        <v>61.9</v>
      </c>
      <c r="E21" s="1">
        <v>2.67</v>
      </c>
      <c r="F21" s="1">
        <v>0.0</v>
      </c>
      <c r="G21" s="1">
        <v>2.67</v>
      </c>
      <c r="H21" s="1">
        <v>56.0</v>
      </c>
      <c r="I21" s="1">
        <v>21.01</v>
      </c>
      <c r="J21" s="1">
        <v>21.01</v>
      </c>
      <c r="K21" s="1" t="s">
        <v>43</v>
      </c>
      <c r="L21" s="1">
        <v>-56.0</v>
      </c>
      <c r="M21" s="1">
        <v>0.0</v>
      </c>
    </row>
    <row r="22">
      <c r="A22" s="1" t="s">
        <v>41</v>
      </c>
      <c r="B22" s="1" t="s">
        <v>42</v>
      </c>
      <c r="C22" s="1">
        <v>62.39</v>
      </c>
      <c r="D22" s="1">
        <v>65.28</v>
      </c>
      <c r="E22" s="1">
        <v>2.89</v>
      </c>
      <c r="F22" s="1">
        <v>0.0</v>
      </c>
      <c r="G22" s="1">
        <v>2.89</v>
      </c>
      <c r="H22" s="1">
        <v>56.0</v>
      </c>
      <c r="I22" s="1">
        <v>19.38</v>
      </c>
      <c r="J22" s="1">
        <v>19.38</v>
      </c>
      <c r="K22" s="1" t="s">
        <v>43</v>
      </c>
      <c r="L22" s="1">
        <v>-56.0</v>
      </c>
      <c r="M22" s="1">
        <v>0.0</v>
      </c>
    </row>
    <row r="23">
      <c r="A23" s="1" t="s">
        <v>41</v>
      </c>
      <c r="B23" s="1" t="s">
        <v>42</v>
      </c>
      <c r="C23" s="1">
        <v>65.31</v>
      </c>
      <c r="D23" s="1">
        <v>68.06</v>
      </c>
      <c r="E23" s="1">
        <v>2.75</v>
      </c>
      <c r="F23" s="1">
        <v>0.0</v>
      </c>
      <c r="G23" s="1">
        <v>2.75</v>
      </c>
      <c r="H23" s="1">
        <v>168.0</v>
      </c>
      <c r="I23" s="1">
        <v>61.1</v>
      </c>
      <c r="J23" s="1">
        <v>61.13</v>
      </c>
      <c r="K23" s="1" t="s">
        <v>44</v>
      </c>
      <c r="L23" s="1">
        <v>84.0</v>
      </c>
      <c r="M23" s="1">
        <v>84.0</v>
      </c>
    </row>
    <row r="24">
      <c r="A24" s="1" t="s">
        <v>41</v>
      </c>
      <c r="B24" s="1" t="s">
        <v>42</v>
      </c>
      <c r="C24" s="1">
        <v>68.24</v>
      </c>
      <c r="D24" s="1">
        <v>70.64</v>
      </c>
      <c r="E24" s="1">
        <v>2.4</v>
      </c>
      <c r="F24" s="1">
        <v>0.0</v>
      </c>
      <c r="G24" s="1">
        <v>2.4</v>
      </c>
      <c r="H24" s="1">
        <v>56.0</v>
      </c>
      <c r="I24" s="1">
        <v>23.31</v>
      </c>
      <c r="J24" s="1">
        <v>23.31</v>
      </c>
      <c r="K24" s="1" t="s">
        <v>43</v>
      </c>
      <c r="L24" s="1">
        <v>-56.0</v>
      </c>
      <c r="M24" s="1">
        <v>0.0</v>
      </c>
    </row>
    <row r="25">
      <c r="A25" s="1" t="s">
        <v>41</v>
      </c>
      <c r="B25" s="1" t="s">
        <v>42</v>
      </c>
      <c r="C25" s="1">
        <v>70.79</v>
      </c>
      <c r="D25" s="1">
        <v>74.75</v>
      </c>
      <c r="E25" s="1">
        <v>3.97</v>
      </c>
      <c r="F25" s="1">
        <v>0.0</v>
      </c>
      <c r="G25" s="1">
        <v>3.97</v>
      </c>
      <c r="H25" s="1">
        <v>56.0</v>
      </c>
      <c r="I25" s="1">
        <v>14.12</v>
      </c>
      <c r="J25" s="1">
        <v>14.12</v>
      </c>
      <c r="K25" s="1" t="s">
        <v>43</v>
      </c>
      <c r="L25" s="1">
        <v>-56.0</v>
      </c>
      <c r="M25" s="1">
        <v>0.0</v>
      </c>
    </row>
    <row r="26">
      <c r="A26" s="1" t="s">
        <v>41</v>
      </c>
      <c r="B26" s="1" t="s">
        <v>42</v>
      </c>
      <c r="C26" s="1">
        <v>74.82</v>
      </c>
      <c r="D26" s="1">
        <v>79.71</v>
      </c>
      <c r="E26" s="1">
        <v>4.89</v>
      </c>
      <c r="F26" s="1">
        <v>0.0</v>
      </c>
      <c r="G26" s="1">
        <v>4.89</v>
      </c>
      <c r="H26" s="1">
        <v>56.0</v>
      </c>
      <c r="I26" s="1">
        <v>11.46</v>
      </c>
      <c r="J26" s="1">
        <v>11.46</v>
      </c>
      <c r="K26" s="1" t="s">
        <v>43</v>
      </c>
      <c r="L26" s="1">
        <v>-56.0</v>
      </c>
      <c r="M26" s="1">
        <v>0.0</v>
      </c>
    </row>
    <row r="27">
      <c r="A27" s="1" t="s">
        <v>41</v>
      </c>
      <c r="B27" s="1" t="s">
        <v>42</v>
      </c>
      <c r="C27" s="1">
        <v>79.75</v>
      </c>
      <c r="D27" s="1">
        <v>82.89</v>
      </c>
      <c r="E27" s="1">
        <v>3.14</v>
      </c>
      <c r="F27" s="1">
        <v>0.0</v>
      </c>
      <c r="G27" s="1">
        <v>3.14</v>
      </c>
      <c r="H27" s="1">
        <v>56.0</v>
      </c>
      <c r="I27" s="1">
        <v>17.83</v>
      </c>
      <c r="J27" s="1">
        <v>17.83</v>
      </c>
      <c r="K27" s="1" t="s">
        <v>43</v>
      </c>
      <c r="L27" s="1">
        <v>-56.0</v>
      </c>
      <c r="M27" s="1">
        <v>0.0</v>
      </c>
    </row>
    <row r="28">
      <c r="A28" s="1" t="s">
        <v>41</v>
      </c>
      <c r="B28" s="1" t="s">
        <v>42</v>
      </c>
      <c r="C28" s="1">
        <v>82.93</v>
      </c>
      <c r="D28" s="1">
        <v>86.8</v>
      </c>
      <c r="E28" s="1">
        <v>3.87</v>
      </c>
      <c r="F28" s="1">
        <v>0.0</v>
      </c>
      <c r="G28" s="1">
        <v>3.87</v>
      </c>
      <c r="H28" s="1">
        <v>56.0</v>
      </c>
      <c r="I28" s="1">
        <v>14.49</v>
      </c>
      <c r="J28" s="1">
        <v>14.49</v>
      </c>
      <c r="K28" s="1" t="s">
        <v>43</v>
      </c>
      <c r="L28" s="1">
        <v>-56.0</v>
      </c>
      <c r="M28" s="1">
        <v>0.0</v>
      </c>
    </row>
    <row r="29">
      <c r="A29" s="1" t="s">
        <v>41</v>
      </c>
      <c r="B29" s="1" t="s">
        <v>42</v>
      </c>
      <c r="C29" s="1">
        <v>86.83</v>
      </c>
      <c r="D29" s="1">
        <v>89.08</v>
      </c>
      <c r="E29" s="1">
        <v>2.24</v>
      </c>
      <c r="F29" s="1">
        <v>0.0</v>
      </c>
      <c r="G29" s="1">
        <v>2.24</v>
      </c>
      <c r="H29" s="1">
        <v>56.0</v>
      </c>
      <c r="I29" s="1">
        <v>24.95</v>
      </c>
      <c r="J29" s="1">
        <v>24.95</v>
      </c>
      <c r="K29" s="1" t="s">
        <v>43</v>
      </c>
      <c r="L29" s="1">
        <v>-56.0</v>
      </c>
      <c r="M29" s="1">
        <v>0.0</v>
      </c>
    </row>
    <row r="30">
      <c r="A30" s="1" t="s">
        <v>41</v>
      </c>
      <c r="B30" s="1" t="s">
        <v>42</v>
      </c>
      <c r="C30" s="1">
        <v>89.11</v>
      </c>
      <c r="D30" s="1">
        <v>91.71</v>
      </c>
      <c r="E30" s="1">
        <v>2.6</v>
      </c>
      <c r="F30" s="1">
        <v>0.0</v>
      </c>
      <c r="G30" s="1">
        <v>2.6</v>
      </c>
      <c r="H30" s="1">
        <v>56.0</v>
      </c>
      <c r="I30" s="1">
        <v>21.51</v>
      </c>
      <c r="J30" s="1">
        <v>21.51</v>
      </c>
      <c r="K30" s="1" t="s">
        <v>43</v>
      </c>
      <c r="L30" s="1">
        <v>-56.0</v>
      </c>
      <c r="M30" s="1">
        <v>0.0</v>
      </c>
    </row>
    <row r="31">
      <c r="A31" s="1" t="s">
        <v>41</v>
      </c>
      <c r="B31" s="1" t="s">
        <v>42</v>
      </c>
      <c r="C31" s="1">
        <v>91.73</v>
      </c>
      <c r="D31" s="1">
        <v>93.74</v>
      </c>
      <c r="E31" s="1">
        <v>2.01</v>
      </c>
      <c r="F31" s="1">
        <v>0.0</v>
      </c>
      <c r="G31" s="1">
        <v>2.01</v>
      </c>
      <c r="H31" s="1">
        <v>56.0</v>
      </c>
      <c r="I31" s="1">
        <v>27.93</v>
      </c>
      <c r="J31" s="1">
        <v>27.93</v>
      </c>
      <c r="K31" s="1" t="s">
        <v>43</v>
      </c>
      <c r="L31" s="1">
        <v>-56.0</v>
      </c>
      <c r="M31" s="1">
        <v>0.0</v>
      </c>
    </row>
    <row r="32">
      <c r="A32" s="1" t="s">
        <v>41</v>
      </c>
      <c r="B32" s="1" t="s">
        <v>42</v>
      </c>
      <c r="C32" s="1">
        <v>93.77</v>
      </c>
      <c r="D32" s="1">
        <v>95.81</v>
      </c>
      <c r="E32" s="1">
        <v>2.04</v>
      </c>
      <c r="F32" s="1">
        <v>0.0</v>
      </c>
      <c r="G32" s="1">
        <v>2.04</v>
      </c>
      <c r="H32" s="1">
        <v>56.0</v>
      </c>
      <c r="I32" s="1">
        <v>27.45</v>
      </c>
      <c r="J32" s="1">
        <v>27.45</v>
      </c>
      <c r="K32" s="1" t="s">
        <v>43</v>
      </c>
      <c r="L32" s="1">
        <v>-56.0</v>
      </c>
      <c r="M32" s="1">
        <v>0.0</v>
      </c>
    </row>
    <row r="33">
      <c r="A33" s="1" t="s">
        <v>41</v>
      </c>
      <c r="B33" s="1" t="s">
        <v>42</v>
      </c>
      <c r="C33" s="1">
        <v>95.84</v>
      </c>
      <c r="D33" s="1">
        <v>98.14</v>
      </c>
      <c r="E33" s="1">
        <v>2.3</v>
      </c>
      <c r="F33" s="1">
        <v>0.0</v>
      </c>
      <c r="G33" s="1">
        <v>2.3</v>
      </c>
      <c r="H33" s="1">
        <v>56.0</v>
      </c>
      <c r="I33" s="1">
        <v>24.37</v>
      </c>
      <c r="J33" s="1">
        <v>24.37</v>
      </c>
      <c r="K33" s="1" t="s">
        <v>43</v>
      </c>
      <c r="L33" s="1">
        <v>-56.0</v>
      </c>
      <c r="M33" s="1">
        <v>0.0</v>
      </c>
    </row>
    <row r="34">
      <c r="A34" s="1" t="s">
        <v>41</v>
      </c>
      <c r="B34" s="1" t="s">
        <v>42</v>
      </c>
      <c r="C34" s="1">
        <v>98.17</v>
      </c>
      <c r="D34" s="1">
        <v>100.31</v>
      </c>
      <c r="E34" s="1">
        <v>2.14</v>
      </c>
      <c r="F34" s="1">
        <v>0.0</v>
      </c>
      <c r="G34" s="1">
        <v>2.14</v>
      </c>
      <c r="H34" s="1">
        <v>168.0</v>
      </c>
      <c r="I34" s="1">
        <v>78.45</v>
      </c>
      <c r="J34" s="1">
        <v>78.49</v>
      </c>
      <c r="K34" s="1" t="s">
        <v>44</v>
      </c>
      <c r="L34" s="1">
        <v>84.0</v>
      </c>
      <c r="M34" s="1">
        <v>84.0</v>
      </c>
    </row>
    <row r="35">
      <c r="A35" s="1" t="s">
        <v>41</v>
      </c>
      <c r="B35" s="1" t="s">
        <v>42</v>
      </c>
      <c r="C35" s="1">
        <v>100.46</v>
      </c>
      <c r="D35" s="1">
        <v>102.34</v>
      </c>
      <c r="E35" s="1">
        <v>1.88</v>
      </c>
      <c r="F35" s="1">
        <v>0.0</v>
      </c>
      <c r="G35" s="1">
        <v>1.88</v>
      </c>
      <c r="H35" s="1">
        <v>56.0</v>
      </c>
      <c r="I35" s="1">
        <v>29.75</v>
      </c>
      <c r="J35" s="1">
        <v>29.75</v>
      </c>
      <c r="K35" s="1" t="s">
        <v>43</v>
      </c>
      <c r="L35" s="1">
        <v>-56.0</v>
      </c>
      <c r="M35" s="1">
        <v>0.0</v>
      </c>
    </row>
    <row r="36">
      <c r="A36" s="1" t="s">
        <v>41</v>
      </c>
      <c r="B36" s="1" t="s">
        <v>42</v>
      </c>
      <c r="C36" s="1">
        <v>102.39</v>
      </c>
      <c r="D36" s="1">
        <v>105.65</v>
      </c>
      <c r="E36" s="1">
        <v>3.26</v>
      </c>
      <c r="F36" s="1">
        <v>0.0</v>
      </c>
      <c r="G36" s="1">
        <v>3.26</v>
      </c>
      <c r="H36" s="1">
        <v>56.0</v>
      </c>
      <c r="I36" s="1">
        <v>17.16</v>
      </c>
      <c r="J36" s="1">
        <v>17.16</v>
      </c>
      <c r="K36" s="1" t="s">
        <v>43</v>
      </c>
      <c r="L36" s="1">
        <v>-56.0</v>
      </c>
      <c r="M36" s="1">
        <v>0.0</v>
      </c>
    </row>
    <row r="37">
      <c r="A37" s="1" t="s">
        <v>41</v>
      </c>
      <c r="B37" s="1" t="s">
        <v>42</v>
      </c>
      <c r="C37" s="1">
        <v>105.68</v>
      </c>
      <c r="D37" s="1">
        <v>109.13</v>
      </c>
      <c r="E37" s="1">
        <v>3.45</v>
      </c>
      <c r="F37" s="1">
        <v>0.0</v>
      </c>
      <c r="G37" s="1">
        <v>3.45</v>
      </c>
      <c r="H37" s="1">
        <v>56.0</v>
      </c>
      <c r="I37" s="1">
        <v>16.23</v>
      </c>
      <c r="J37" s="1">
        <v>16.23</v>
      </c>
      <c r="K37" s="1" t="s">
        <v>43</v>
      </c>
      <c r="L37" s="1">
        <v>-56.0</v>
      </c>
      <c r="M37" s="1">
        <v>0.0</v>
      </c>
    </row>
    <row r="38">
      <c r="A38" s="1" t="s">
        <v>41</v>
      </c>
      <c r="B38" s="1" t="s">
        <v>42</v>
      </c>
      <c r="C38" s="1">
        <v>109.18</v>
      </c>
      <c r="D38" s="1">
        <v>111.74</v>
      </c>
      <c r="E38" s="1">
        <v>2.56</v>
      </c>
      <c r="F38" s="1">
        <v>0.0</v>
      </c>
      <c r="G38" s="1">
        <v>2.56</v>
      </c>
      <c r="H38" s="1">
        <v>56.0</v>
      </c>
      <c r="I38" s="1">
        <v>21.86</v>
      </c>
      <c r="J38" s="1">
        <v>21.86</v>
      </c>
      <c r="K38" s="1" t="s">
        <v>43</v>
      </c>
      <c r="L38" s="1">
        <v>-56.0</v>
      </c>
      <c r="M38" s="1">
        <v>0.0</v>
      </c>
    </row>
    <row r="39">
      <c r="A39" s="1" t="s">
        <v>41</v>
      </c>
      <c r="B39" s="1" t="s">
        <v>42</v>
      </c>
      <c r="C39" s="1">
        <v>111.8</v>
      </c>
      <c r="D39" s="1">
        <v>117.09</v>
      </c>
      <c r="E39" s="1">
        <v>5.29</v>
      </c>
      <c r="F39" s="1">
        <v>0.0</v>
      </c>
      <c r="G39" s="1">
        <v>5.29</v>
      </c>
      <c r="H39" s="1">
        <v>56.0</v>
      </c>
      <c r="I39" s="1">
        <v>10.58</v>
      </c>
      <c r="J39" s="1">
        <v>10.58</v>
      </c>
      <c r="K39" s="1" t="s">
        <v>43</v>
      </c>
      <c r="L39" s="1">
        <v>-56.0</v>
      </c>
      <c r="M39" s="1">
        <v>0.0</v>
      </c>
    </row>
    <row r="40">
      <c r="A40" s="1" t="s">
        <v>41</v>
      </c>
      <c r="B40" s="1" t="s">
        <v>42</v>
      </c>
      <c r="C40" s="1">
        <v>117.11</v>
      </c>
      <c r="D40" s="1">
        <v>120.34</v>
      </c>
      <c r="E40" s="1">
        <v>3.23</v>
      </c>
      <c r="F40" s="1">
        <v>0.0</v>
      </c>
      <c r="G40" s="1">
        <v>3.23</v>
      </c>
      <c r="H40" s="1">
        <v>56.0</v>
      </c>
      <c r="I40" s="1">
        <v>17.35</v>
      </c>
      <c r="J40" s="1">
        <v>17.35</v>
      </c>
      <c r="K40" s="1" t="s">
        <v>43</v>
      </c>
      <c r="L40" s="1">
        <v>-56.0</v>
      </c>
      <c r="M40" s="1">
        <v>0.0</v>
      </c>
    </row>
    <row r="41">
      <c r="A41" s="1" t="s">
        <v>41</v>
      </c>
      <c r="B41" s="1" t="s">
        <v>42</v>
      </c>
      <c r="C41" s="1">
        <v>120.62</v>
      </c>
      <c r="D41" s="1">
        <v>123.64</v>
      </c>
      <c r="E41" s="1">
        <v>3.02</v>
      </c>
      <c r="F41" s="1">
        <v>0.0</v>
      </c>
      <c r="G41" s="1">
        <v>3.02</v>
      </c>
      <c r="H41" s="1">
        <v>56.0</v>
      </c>
      <c r="I41" s="1">
        <v>18.54</v>
      </c>
      <c r="J41" s="1">
        <v>18.54</v>
      </c>
      <c r="K41" s="1" t="s">
        <v>43</v>
      </c>
      <c r="L41" s="1">
        <v>-56.0</v>
      </c>
      <c r="M41" s="1">
        <v>0.0</v>
      </c>
    </row>
    <row r="42">
      <c r="A42" s="1" t="s">
        <v>41</v>
      </c>
      <c r="B42" s="1" t="s">
        <v>42</v>
      </c>
      <c r="C42" s="1">
        <v>123.88</v>
      </c>
      <c r="D42" s="1">
        <v>126.74</v>
      </c>
      <c r="E42" s="1">
        <v>2.86</v>
      </c>
      <c r="F42" s="1">
        <v>0.0</v>
      </c>
      <c r="G42" s="1">
        <v>2.86</v>
      </c>
      <c r="H42" s="1">
        <v>56.0</v>
      </c>
      <c r="I42" s="1">
        <v>19.59</v>
      </c>
      <c r="J42" s="1">
        <v>19.59</v>
      </c>
      <c r="K42" s="1" t="s">
        <v>43</v>
      </c>
      <c r="L42" s="1">
        <v>-56.0</v>
      </c>
      <c r="M42" s="1">
        <v>0.0</v>
      </c>
    </row>
    <row r="43">
      <c r="A43" s="1" t="s">
        <v>41</v>
      </c>
      <c r="B43" s="1" t="s">
        <v>42</v>
      </c>
      <c r="C43" s="1">
        <v>126.78</v>
      </c>
      <c r="D43" s="1">
        <v>129.53</v>
      </c>
      <c r="E43" s="1">
        <v>2.75</v>
      </c>
      <c r="F43" s="1">
        <v>0.0</v>
      </c>
      <c r="G43" s="1">
        <v>2.75</v>
      </c>
      <c r="H43" s="1">
        <v>56.0</v>
      </c>
      <c r="I43" s="1">
        <v>20.39</v>
      </c>
      <c r="J43" s="1">
        <v>20.39</v>
      </c>
      <c r="K43" s="1" t="s">
        <v>43</v>
      </c>
      <c r="L43" s="1">
        <v>-56.0</v>
      </c>
      <c r="M43" s="1">
        <v>0.0</v>
      </c>
    </row>
    <row r="44">
      <c r="A44" s="1" t="s">
        <v>41</v>
      </c>
      <c r="B44" s="1" t="s">
        <v>42</v>
      </c>
      <c r="C44" s="1">
        <v>129.65</v>
      </c>
      <c r="D44" s="1">
        <v>132.87</v>
      </c>
      <c r="E44" s="1">
        <v>3.21</v>
      </c>
      <c r="F44" s="1">
        <v>0.0</v>
      </c>
      <c r="G44" s="1">
        <v>3.21</v>
      </c>
      <c r="H44" s="1">
        <v>56.0</v>
      </c>
      <c r="I44" s="1">
        <v>17.42</v>
      </c>
      <c r="J44" s="1">
        <v>17.42</v>
      </c>
      <c r="K44" s="1" t="s">
        <v>43</v>
      </c>
      <c r="L44" s="1">
        <v>-56.0</v>
      </c>
      <c r="M44" s="1">
        <v>0.0</v>
      </c>
    </row>
    <row r="45">
      <c r="A45" s="1" t="s">
        <v>41</v>
      </c>
      <c r="B45" s="1" t="s">
        <v>42</v>
      </c>
      <c r="C45" s="1">
        <v>132.91</v>
      </c>
      <c r="D45" s="1">
        <v>135.03</v>
      </c>
      <c r="E45" s="1">
        <v>2.12</v>
      </c>
      <c r="F45" s="1">
        <v>0.0</v>
      </c>
      <c r="G45" s="1">
        <v>2.12</v>
      </c>
      <c r="H45" s="1">
        <v>168.0</v>
      </c>
      <c r="I45" s="1">
        <v>79.15</v>
      </c>
      <c r="J45" s="1">
        <v>79.2</v>
      </c>
      <c r="K45" s="1" t="s">
        <v>44</v>
      </c>
      <c r="L45" s="1">
        <v>84.0</v>
      </c>
      <c r="M45" s="1">
        <v>84.0</v>
      </c>
    </row>
    <row r="46">
      <c r="A46" s="1" t="s">
        <v>41</v>
      </c>
      <c r="B46" s="1" t="s">
        <v>42</v>
      </c>
      <c r="C46" s="1">
        <v>135.12</v>
      </c>
      <c r="D46" s="1">
        <v>138.23</v>
      </c>
      <c r="E46" s="1">
        <v>3.11</v>
      </c>
      <c r="F46" s="1">
        <v>0.0</v>
      </c>
      <c r="G46" s="1">
        <v>3.11</v>
      </c>
      <c r="H46" s="1">
        <v>56.0</v>
      </c>
      <c r="I46" s="1">
        <v>18.01</v>
      </c>
      <c r="J46" s="1">
        <v>18.01</v>
      </c>
      <c r="K46" s="1" t="s">
        <v>43</v>
      </c>
      <c r="L46" s="1">
        <v>-56.0</v>
      </c>
      <c r="M46" s="1">
        <v>0.0</v>
      </c>
    </row>
    <row r="47">
      <c r="A47" s="1" t="s">
        <v>41</v>
      </c>
      <c r="B47" s="1" t="s">
        <v>42</v>
      </c>
      <c r="C47" s="1">
        <v>138.28</v>
      </c>
      <c r="D47" s="1">
        <v>141.87</v>
      </c>
      <c r="E47" s="1">
        <v>3.6</v>
      </c>
      <c r="F47" s="1">
        <v>0.0</v>
      </c>
      <c r="G47" s="1">
        <v>3.6</v>
      </c>
      <c r="H47" s="1">
        <v>56.0</v>
      </c>
      <c r="I47" s="1">
        <v>15.57</v>
      </c>
      <c r="J47" s="1">
        <v>15.57</v>
      </c>
      <c r="K47" s="1" t="s">
        <v>43</v>
      </c>
      <c r="L47" s="1">
        <v>-56.0</v>
      </c>
      <c r="M47" s="1">
        <v>0.0</v>
      </c>
    </row>
    <row r="48">
      <c r="A48" s="1" t="s">
        <v>41</v>
      </c>
      <c r="B48" s="1" t="s">
        <v>42</v>
      </c>
      <c r="C48" s="1">
        <v>141.99</v>
      </c>
      <c r="D48" s="1">
        <v>144.64</v>
      </c>
      <c r="E48" s="1">
        <v>2.65</v>
      </c>
      <c r="F48" s="1">
        <v>0.0</v>
      </c>
      <c r="G48" s="1">
        <v>2.65</v>
      </c>
      <c r="H48" s="1">
        <v>56.0</v>
      </c>
      <c r="I48" s="1">
        <v>21.17</v>
      </c>
      <c r="J48" s="1">
        <v>21.17</v>
      </c>
      <c r="K48" s="1" t="s">
        <v>43</v>
      </c>
      <c r="L48" s="1">
        <v>-56.0</v>
      </c>
      <c r="M48" s="1">
        <v>0.0</v>
      </c>
    </row>
    <row r="49">
      <c r="A49" s="1" t="s">
        <v>41</v>
      </c>
      <c r="B49" s="1" t="s">
        <v>42</v>
      </c>
      <c r="C49" s="1">
        <v>144.82</v>
      </c>
      <c r="D49" s="1">
        <v>147.42</v>
      </c>
      <c r="E49" s="1">
        <v>2.6</v>
      </c>
      <c r="F49" s="1">
        <v>0.0</v>
      </c>
      <c r="G49" s="1">
        <v>2.6</v>
      </c>
      <c r="H49" s="1">
        <v>56.0</v>
      </c>
      <c r="I49" s="1">
        <v>21.57</v>
      </c>
      <c r="J49" s="1">
        <v>21.57</v>
      </c>
      <c r="K49" s="1" t="s">
        <v>43</v>
      </c>
      <c r="L49" s="1">
        <v>-56.0</v>
      </c>
      <c r="M49" s="1">
        <v>0.0</v>
      </c>
    </row>
    <row r="50">
      <c r="A50" s="1" t="s">
        <v>41</v>
      </c>
      <c r="B50" s="1" t="s">
        <v>42</v>
      </c>
      <c r="C50" s="1">
        <v>147.67</v>
      </c>
      <c r="D50" s="1">
        <v>150.28</v>
      </c>
      <c r="E50" s="1">
        <v>2.62</v>
      </c>
      <c r="F50" s="1">
        <v>0.0</v>
      </c>
      <c r="G50" s="1">
        <v>2.62</v>
      </c>
      <c r="H50" s="1">
        <v>56.0</v>
      </c>
      <c r="I50" s="1">
        <v>21.39</v>
      </c>
      <c r="J50" s="1">
        <v>21.39</v>
      </c>
      <c r="K50" s="1" t="s">
        <v>43</v>
      </c>
      <c r="L50" s="1">
        <v>-56.0</v>
      </c>
      <c r="M50" s="1">
        <v>0.0</v>
      </c>
    </row>
    <row r="51">
      <c r="A51" s="1" t="s">
        <v>41</v>
      </c>
      <c r="B51" s="1" t="s">
        <v>42</v>
      </c>
      <c r="C51" s="1">
        <v>150.36</v>
      </c>
      <c r="D51" s="1">
        <v>151.09</v>
      </c>
      <c r="E51" s="1">
        <v>0.73</v>
      </c>
      <c r="F51" s="1">
        <v>0.0</v>
      </c>
      <c r="G51" s="1">
        <v>0.73</v>
      </c>
      <c r="H51" s="1">
        <v>56.0</v>
      </c>
      <c r="I51" s="1">
        <v>77.1</v>
      </c>
      <c r="J51" s="1">
        <v>77.1</v>
      </c>
      <c r="K51" s="1" t="s">
        <v>43</v>
      </c>
      <c r="L51" s="1">
        <v>-56.0</v>
      </c>
      <c r="M51" s="1">
        <v>0.0</v>
      </c>
    </row>
    <row r="52">
      <c r="A52" s="1" t="s">
        <v>41</v>
      </c>
      <c r="B52" s="1" t="s">
        <v>42</v>
      </c>
      <c r="C52" s="1">
        <v>151.09</v>
      </c>
      <c r="D52" s="1">
        <v>154.77</v>
      </c>
      <c r="E52" s="1">
        <v>3.68</v>
      </c>
      <c r="F52" s="1">
        <v>0.0</v>
      </c>
      <c r="G52" s="1">
        <v>3.68</v>
      </c>
      <c r="H52" s="1">
        <v>56.0</v>
      </c>
      <c r="I52" s="1">
        <v>15.24</v>
      </c>
      <c r="J52" s="1">
        <v>15.24</v>
      </c>
      <c r="K52" s="1" t="s">
        <v>43</v>
      </c>
      <c r="L52" s="1">
        <v>-56.0</v>
      </c>
      <c r="M52" s="1">
        <v>0.0</v>
      </c>
    </row>
    <row r="53">
      <c r="A53" s="1" t="s">
        <v>41</v>
      </c>
      <c r="B53" s="1" t="s">
        <v>42</v>
      </c>
      <c r="C53" s="1">
        <v>154.93</v>
      </c>
      <c r="D53" s="1">
        <v>158.07</v>
      </c>
      <c r="E53" s="1">
        <v>3.14</v>
      </c>
      <c r="F53" s="1">
        <v>0.0</v>
      </c>
      <c r="G53" s="1">
        <v>3.14</v>
      </c>
      <c r="H53" s="1">
        <v>56.0</v>
      </c>
      <c r="I53" s="1">
        <v>17.81</v>
      </c>
      <c r="J53" s="1">
        <v>17.81</v>
      </c>
      <c r="K53" s="1" t="s">
        <v>43</v>
      </c>
      <c r="L53" s="1">
        <v>-56.0</v>
      </c>
      <c r="M53" s="1">
        <v>0.0</v>
      </c>
    </row>
    <row r="54">
      <c r="A54" s="1" t="s">
        <v>41</v>
      </c>
      <c r="B54" s="1" t="s">
        <v>42</v>
      </c>
      <c r="C54" s="1">
        <v>158.21</v>
      </c>
      <c r="D54" s="1">
        <v>162.08</v>
      </c>
      <c r="E54" s="1">
        <v>3.87</v>
      </c>
      <c r="F54" s="1">
        <v>0.0</v>
      </c>
      <c r="G54" s="1">
        <v>3.87</v>
      </c>
      <c r="H54" s="1">
        <v>56.0</v>
      </c>
      <c r="I54" s="1">
        <v>14.47</v>
      </c>
      <c r="J54" s="1">
        <v>14.47</v>
      </c>
      <c r="K54" s="1" t="s">
        <v>43</v>
      </c>
      <c r="L54" s="1">
        <v>-56.0</v>
      </c>
      <c r="M54" s="1">
        <v>0.0</v>
      </c>
    </row>
    <row r="55">
      <c r="A55" s="1" t="s">
        <v>41</v>
      </c>
      <c r="B55" s="1" t="s">
        <v>42</v>
      </c>
      <c r="C55" s="1">
        <v>162.27</v>
      </c>
      <c r="D55" s="1">
        <v>164.93</v>
      </c>
      <c r="E55" s="1">
        <v>2.66</v>
      </c>
      <c r="F55" s="1">
        <v>0.0</v>
      </c>
      <c r="G55" s="1">
        <v>2.66</v>
      </c>
      <c r="H55" s="1">
        <v>56.0</v>
      </c>
      <c r="I55" s="1">
        <v>21.07</v>
      </c>
      <c r="J55" s="1">
        <v>21.07</v>
      </c>
      <c r="K55" s="1" t="s">
        <v>43</v>
      </c>
      <c r="L55" s="1">
        <v>-56.0</v>
      </c>
      <c r="M55" s="1">
        <v>0.0</v>
      </c>
    </row>
    <row r="56">
      <c r="A56" s="1" t="s">
        <v>41</v>
      </c>
      <c r="B56" s="1" t="s">
        <v>42</v>
      </c>
      <c r="C56" s="1">
        <v>164.98</v>
      </c>
      <c r="D56" s="1">
        <v>168.3</v>
      </c>
      <c r="E56" s="1">
        <v>3.32</v>
      </c>
      <c r="F56" s="1">
        <v>0.0</v>
      </c>
      <c r="G56" s="1">
        <v>3.32</v>
      </c>
      <c r="H56" s="1">
        <v>168.0</v>
      </c>
      <c r="I56" s="1">
        <v>50.61</v>
      </c>
      <c r="J56" s="1">
        <v>50.63</v>
      </c>
      <c r="K56" s="1" t="s">
        <v>44</v>
      </c>
      <c r="L56" s="1">
        <v>84.0</v>
      </c>
      <c r="M56" s="1">
        <v>84.0</v>
      </c>
    </row>
    <row r="57">
      <c r="A57" s="1" t="s">
        <v>41</v>
      </c>
      <c r="B57" s="1" t="s">
        <v>42</v>
      </c>
      <c r="C57" s="1">
        <v>168.85</v>
      </c>
      <c r="D57" s="1">
        <v>171.21</v>
      </c>
      <c r="E57" s="1">
        <v>2.36</v>
      </c>
      <c r="F57" s="1">
        <v>0.0</v>
      </c>
      <c r="G57" s="1">
        <v>2.36</v>
      </c>
      <c r="H57" s="1">
        <v>56.0</v>
      </c>
      <c r="I57" s="1">
        <v>23.77</v>
      </c>
      <c r="J57" s="1">
        <v>23.77</v>
      </c>
      <c r="K57" s="1" t="s">
        <v>43</v>
      </c>
      <c r="L57" s="1">
        <v>-56.0</v>
      </c>
      <c r="M57" s="1">
        <v>0.0</v>
      </c>
    </row>
    <row r="58">
      <c r="A58" s="1" t="s">
        <v>41</v>
      </c>
      <c r="B58" s="1" t="s">
        <v>42</v>
      </c>
      <c r="C58" s="1">
        <v>171.38</v>
      </c>
      <c r="D58" s="1">
        <v>175.4</v>
      </c>
      <c r="E58" s="1">
        <v>4.03</v>
      </c>
      <c r="F58" s="1">
        <v>0.0</v>
      </c>
      <c r="G58" s="1">
        <v>4.03</v>
      </c>
      <c r="H58" s="1">
        <v>56.0</v>
      </c>
      <c r="I58" s="1">
        <v>13.91</v>
      </c>
      <c r="J58" s="1">
        <v>13.91</v>
      </c>
      <c r="K58" s="1" t="s">
        <v>43</v>
      </c>
      <c r="L58" s="1">
        <v>-56.0</v>
      </c>
      <c r="M58" s="1">
        <v>0.0</v>
      </c>
    </row>
    <row r="59">
      <c r="A59" s="1" t="s">
        <v>41</v>
      </c>
      <c r="B59" s="1" t="s">
        <v>42</v>
      </c>
      <c r="C59" s="1">
        <v>175.52</v>
      </c>
      <c r="D59" s="1">
        <v>179.31</v>
      </c>
      <c r="E59" s="1">
        <v>3.79</v>
      </c>
      <c r="F59" s="1">
        <v>0.0</v>
      </c>
      <c r="G59" s="1">
        <v>3.79</v>
      </c>
      <c r="H59" s="1">
        <v>56.0</v>
      </c>
      <c r="I59" s="1">
        <v>14.79</v>
      </c>
      <c r="J59" s="1">
        <v>14.79</v>
      </c>
      <c r="K59" s="1" t="s">
        <v>43</v>
      </c>
      <c r="L59" s="1">
        <v>-56.0</v>
      </c>
      <c r="M59" s="1">
        <v>0.0</v>
      </c>
    </row>
    <row r="60">
      <c r="A60" s="1" t="s">
        <v>41</v>
      </c>
      <c r="B60" s="1" t="s">
        <v>42</v>
      </c>
      <c r="C60" s="1">
        <v>179.34</v>
      </c>
      <c r="D60" s="1">
        <v>181.38</v>
      </c>
      <c r="E60" s="1">
        <v>2.04</v>
      </c>
      <c r="F60" s="1">
        <v>0.0</v>
      </c>
      <c r="G60" s="1">
        <v>2.04</v>
      </c>
      <c r="H60" s="1">
        <v>56.0</v>
      </c>
      <c r="I60" s="1">
        <v>27.39</v>
      </c>
      <c r="J60" s="1">
        <v>27.39</v>
      </c>
      <c r="K60" s="1" t="s">
        <v>43</v>
      </c>
      <c r="L60" s="1">
        <v>-56.0</v>
      </c>
      <c r="M60" s="1">
        <v>0.0</v>
      </c>
    </row>
    <row r="61">
      <c r="A61" s="1" t="s">
        <v>41</v>
      </c>
      <c r="B61" s="1" t="s">
        <v>42</v>
      </c>
      <c r="C61" s="1">
        <v>181.47</v>
      </c>
      <c r="D61" s="1">
        <v>184.45</v>
      </c>
      <c r="E61" s="1">
        <v>2.98</v>
      </c>
      <c r="F61" s="1">
        <v>0.0</v>
      </c>
      <c r="G61" s="1">
        <v>2.98</v>
      </c>
      <c r="H61" s="1">
        <v>56.0</v>
      </c>
      <c r="I61" s="1">
        <v>18.81</v>
      </c>
      <c r="J61" s="1">
        <v>18.81</v>
      </c>
      <c r="K61" s="1" t="s">
        <v>43</v>
      </c>
      <c r="L61" s="1">
        <v>-56.0</v>
      </c>
      <c r="M61" s="1">
        <v>0.0</v>
      </c>
    </row>
    <row r="62">
      <c r="A62" s="1" t="s">
        <v>41</v>
      </c>
      <c r="B62" s="1" t="s">
        <v>42</v>
      </c>
      <c r="C62" s="1">
        <v>184.71</v>
      </c>
      <c r="D62" s="1">
        <v>188.67</v>
      </c>
      <c r="E62" s="1">
        <v>3.96</v>
      </c>
      <c r="F62" s="1">
        <v>0.0</v>
      </c>
      <c r="G62" s="1">
        <v>3.96</v>
      </c>
      <c r="H62" s="1">
        <v>56.0</v>
      </c>
      <c r="I62" s="1">
        <v>14.14</v>
      </c>
      <c r="J62" s="1">
        <v>14.14</v>
      </c>
      <c r="K62" s="1" t="s">
        <v>43</v>
      </c>
      <c r="L62" s="1">
        <v>-56.0</v>
      </c>
      <c r="M62" s="1">
        <v>0.0</v>
      </c>
    </row>
    <row r="63">
      <c r="A63" s="1" t="s">
        <v>41</v>
      </c>
      <c r="B63" s="1" t="s">
        <v>42</v>
      </c>
      <c r="C63" s="1">
        <v>188.71</v>
      </c>
      <c r="D63" s="1">
        <v>192.01</v>
      </c>
      <c r="E63" s="1">
        <v>3.3</v>
      </c>
      <c r="F63" s="1">
        <v>0.0</v>
      </c>
      <c r="G63" s="1">
        <v>3.3</v>
      </c>
      <c r="H63" s="1">
        <v>56.0</v>
      </c>
      <c r="I63" s="1">
        <v>16.97</v>
      </c>
      <c r="J63" s="1">
        <v>16.97</v>
      </c>
      <c r="K63" s="1" t="s">
        <v>43</v>
      </c>
      <c r="L63" s="1">
        <v>-56.0</v>
      </c>
      <c r="M63" s="1">
        <v>0.0</v>
      </c>
    </row>
    <row r="64">
      <c r="A64" s="1" t="s">
        <v>41</v>
      </c>
      <c r="B64" s="1" t="s">
        <v>42</v>
      </c>
      <c r="C64" s="1">
        <v>192.12</v>
      </c>
      <c r="D64" s="1">
        <v>194.74</v>
      </c>
      <c r="E64" s="1">
        <v>2.63</v>
      </c>
      <c r="F64" s="1">
        <v>0.0</v>
      </c>
      <c r="G64" s="1">
        <v>2.63</v>
      </c>
      <c r="H64" s="1">
        <v>56.0</v>
      </c>
      <c r="I64" s="1">
        <v>21.33</v>
      </c>
      <c r="J64" s="1">
        <v>21.33</v>
      </c>
      <c r="K64" s="1" t="s">
        <v>43</v>
      </c>
      <c r="L64" s="1">
        <v>-56.0</v>
      </c>
      <c r="M64" s="1">
        <v>0.0</v>
      </c>
    </row>
    <row r="65">
      <c r="A65" s="1" t="s">
        <v>41</v>
      </c>
      <c r="B65" s="1" t="s">
        <v>42</v>
      </c>
      <c r="C65" s="1">
        <v>194.82</v>
      </c>
      <c r="D65" s="1">
        <v>198.14</v>
      </c>
      <c r="E65" s="1">
        <v>3.32</v>
      </c>
      <c r="F65" s="1">
        <v>0.0</v>
      </c>
      <c r="G65" s="1">
        <v>3.32</v>
      </c>
      <c r="H65" s="1">
        <v>56.0</v>
      </c>
      <c r="I65" s="1">
        <v>16.87</v>
      </c>
      <c r="J65" s="1">
        <v>16.87</v>
      </c>
      <c r="K65" s="1" t="s">
        <v>43</v>
      </c>
      <c r="L65" s="1">
        <v>-56.0</v>
      </c>
      <c r="M65" s="1">
        <v>0.0</v>
      </c>
    </row>
    <row r="66">
      <c r="A66" s="1" t="s">
        <v>41</v>
      </c>
      <c r="B66" s="1" t="s">
        <v>42</v>
      </c>
      <c r="C66" s="1">
        <v>198.32</v>
      </c>
      <c r="D66" s="1">
        <v>200.91</v>
      </c>
      <c r="E66" s="1">
        <v>2.59</v>
      </c>
      <c r="F66" s="1">
        <v>0.0</v>
      </c>
      <c r="G66" s="1">
        <v>2.59</v>
      </c>
      <c r="H66" s="1">
        <v>56.0</v>
      </c>
      <c r="I66" s="1">
        <v>21.6</v>
      </c>
      <c r="J66" s="1">
        <v>21.6</v>
      </c>
      <c r="K66" s="1" t="s">
        <v>43</v>
      </c>
      <c r="L66" s="1">
        <v>-56.0</v>
      </c>
      <c r="M66" s="1">
        <v>0.0</v>
      </c>
    </row>
    <row r="67">
      <c r="A67" s="1" t="s">
        <v>41</v>
      </c>
      <c r="B67" s="1" t="s">
        <v>42</v>
      </c>
      <c r="C67" s="1">
        <v>201.0</v>
      </c>
      <c r="D67" s="1">
        <v>203.78</v>
      </c>
      <c r="E67" s="1">
        <v>2.78</v>
      </c>
      <c r="F67" s="1">
        <v>0.0</v>
      </c>
      <c r="G67" s="1">
        <v>2.77</v>
      </c>
      <c r="H67" s="1">
        <v>168.0</v>
      </c>
      <c r="I67" s="1">
        <v>60.53</v>
      </c>
      <c r="J67" s="1">
        <v>60.56</v>
      </c>
      <c r="K67" s="1" t="s">
        <v>44</v>
      </c>
      <c r="L67" s="1">
        <v>84.0</v>
      </c>
      <c r="M67" s="1">
        <v>84.0</v>
      </c>
    </row>
    <row r="68">
      <c r="A68" s="1" t="s">
        <v>41</v>
      </c>
      <c r="B68" s="1" t="s">
        <v>42</v>
      </c>
      <c r="C68" s="1">
        <v>204.25</v>
      </c>
      <c r="D68" s="1">
        <v>206.62</v>
      </c>
      <c r="E68" s="1">
        <v>2.37</v>
      </c>
      <c r="F68" s="1">
        <v>0.0</v>
      </c>
      <c r="G68" s="1">
        <v>2.37</v>
      </c>
      <c r="H68" s="1">
        <v>56.0</v>
      </c>
      <c r="I68" s="1">
        <v>23.61</v>
      </c>
      <c r="J68" s="1">
        <v>23.61</v>
      </c>
      <c r="K68" s="1" t="s">
        <v>43</v>
      </c>
      <c r="L68" s="1">
        <v>-56.0</v>
      </c>
      <c r="M68" s="1">
        <v>0.0</v>
      </c>
    </row>
    <row r="69">
      <c r="A69" s="1" t="s">
        <v>41</v>
      </c>
      <c r="B69" s="1" t="s">
        <v>42</v>
      </c>
      <c r="C69" s="1">
        <v>207.19</v>
      </c>
      <c r="D69" s="1">
        <v>209.15</v>
      </c>
      <c r="E69" s="1">
        <v>1.96</v>
      </c>
      <c r="F69" s="1">
        <v>0.0</v>
      </c>
      <c r="G69" s="1">
        <v>1.96</v>
      </c>
      <c r="H69" s="1">
        <v>56.0</v>
      </c>
      <c r="I69" s="1">
        <v>28.59</v>
      </c>
      <c r="J69" s="1">
        <v>28.59</v>
      </c>
      <c r="K69" s="1" t="s">
        <v>43</v>
      </c>
      <c r="L69" s="1">
        <v>-56.0</v>
      </c>
      <c r="M69" s="1">
        <v>0.0</v>
      </c>
    </row>
    <row r="70">
      <c r="A70" s="1" t="s">
        <v>41</v>
      </c>
      <c r="B70" s="1" t="s">
        <v>42</v>
      </c>
      <c r="C70" s="1">
        <v>209.19</v>
      </c>
      <c r="D70" s="1">
        <v>213.82</v>
      </c>
      <c r="E70" s="1">
        <v>4.64</v>
      </c>
      <c r="F70" s="1">
        <v>0.0</v>
      </c>
      <c r="G70" s="1">
        <v>4.64</v>
      </c>
      <c r="H70" s="1">
        <v>56.0</v>
      </c>
      <c r="I70" s="1">
        <v>12.08</v>
      </c>
      <c r="J70" s="1">
        <v>12.08</v>
      </c>
      <c r="K70" s="1" t="s">
        <v>43</v>
      </c>
      <c r="L70" s="1">
        <v>-56.0</v>
      </c>
      <c r="M70" s="1">
        <v>0.0</v>
      </c>
    </row>
    <row r="71">
      <c r="A71" s="1" t="s">
        <v>41</v>
      </c>
      <c r="B71" s="1" t="s">
        <v>42</v>
      </c>
      <c r="C71" s="1">
        <v>213.89</v>
      </c>
      <c r="D71" s="1">
        <v>215.88</v>
      </c>
      <c r="E71" s="1">
        <v>1.99</v>
      </c>
      <c r="F71" s="1">
        <v>0.0</v>
      </c>
      <c r="G71" s="1">
        <v>1.99</v>
      </c>
      <c r="H71" s="1">
        <v>56.0</v>
      </c>
      <c r="I71" s="1">
        <v>28.08</v>
      </c>
      <c r="J71" s="1">
        <v>28.08</v>
      </c>
      <c r="K71" s="1" t="s">
        <v>43</v>
      </c>
      <c r="L71" s="1">
        <v>-56.0</v>
      </c>
      <c r="M71" s="1">
        <v>0.0</v>
      </c>
    </row>
    <row r="72">
      <c r="A72" s="1" t="s">
        <v>41</v>
      </c>
      <c r="B72" s="1" t="s">
        <v>42</v>
      </c>
      <c r="C72" s="1">
        <v>215.88</v>
      </c>
      <c r="D72" s="1">
        <v>219.53</v>
      </c>
      <c r="E72" s="1">
        <v>3.64</v>
      </c>
      <c r="F72" s="1">
        <v>0.0</v>
      </c>
      <c r="G72" s="1">
        <v>3.64</v>
      </c>
      <c r="H72" s="1">
        <v>56.0</v>
      </c>
      <c r="I72" s="1">
        <v>15.37</v>
      </c>
      <c r="J72" s="1">
        <v>15.37</v>
      </c>
      <c r="K72" s="1" t="s">
        <v>43</v>
      </c>
      <c r="L72" s="1">
        <v>-56.0</v>
      </c>
      <c r="M72" s="1">
        <v>0.0</v>
      </c>
    </row>
    <row r="73">
      <c r="A73" s="1" t="s">
        <v>41</v>
      </c>
      <c r="B73" s="1" t="s">
        <v>42</v>
      </c>
      <c r="C73" s="1">
        <v>219.81</v>
      </c>
      <c r="D73" s="1">
        <v>224.49</v>
      </c>
      <c r="E73" s="1">
        <v>4.68</v>
      </c>
      <c r="F73" s="1">
        <v>0.0</v>
      </c>
      <c r="G73" s="1">
        <v>4.68</v>
      </c>
      <c r="H73" s="1">
        <v>56.0</v>
      </c>
      <c r="I73" s="1">
        <v>11.96</v>
      </c>
      <c r="J73" s="1">
        <v>11.96</v>
      </c>
      <c r="K73" s="1" t="s">
        <v>43</v>
      </c>
      <c r="L73" s="1">
        <v>-56.0</v>
      </c>
      <c r="M73" s="1">
        <v>0.0</v>
      </c>
    </row>
    <row r="74">
      <c r="A74" s="1" t="s">
        <v>41</v>
      </c>
      <c r="B74" s="1" t="s">
        <v>42</v>
      </c>
      <c r="C74" s="1">
        <v>224.69</v>
      </c>
      <c r="D74" s="1">
        <v>228.2</v>
      </c>
      <c r="E74" s="1">
        <v>3.51</v>
      </c>
      <c r="F74" s="1">
        <v>0.0</v>
      </c>
      <c r="G74" s="1">
        <v>3.51</v>
      </c>
      <c r="H74" s="1">
        <v>56.0</v>
      </c>
      <c r="I74" s="1">
        <v>15.95</v>
      </c>
      <c r="J74" s="1">
        <v>15.95</v>
      </c>
      <c r="K74" s="1" t="s">
        <v>43</v>
      </c>
      <c r="L74" s="1">
        <v>-56.0</v>
      </c>
      <c r="M74" s="1">
        <v>0.0</v>
      </c>
    </row>
    <row r="75">
      <c r="A75" s="1" t="s">
        <v>41</v>
      </c>
      <c r="B75" s="1" t="s">
        <v>42</v>
      </c>
      <c r="C75" s="1">
        <v>228.4</v>
      </c>
      <c r="D75" s="1">
        <v>231.79</v>
      </c>
      <c r="E75" s="1">
        <v>3.39</v>
      </c>
      <c r="F75" s="1">
        <v>0.0</v>
      </c>
      <c r="G75" s="1">
        <v>3.39</v>
      </c>
      <c r="H75" s="1">
        <v>56.0</v>
      </c>
      <c r="I75" s="1">
        <v>16.51</v>
      </c>
      <c r="J75" s="1">
        <v>16.51</v>
      </c>
      <c r="K75" s="1" t="s">
        <v>43</v>
      </c>
      <c r="L75" s="1">
        <v>-56.0</v>
      </c>
      <c r="M75" s="1">
        <v>0.0</v>
      </c>
    </row>
    <row r="76">
      <c r="A76" s="1" t="s">
        <v>41</v>
      </c>
      <c r="B76" s="1" t="s">
        <v>42</v>
      </c>
      <c r="C76" s="1">
        <v>232.12</v>
      </c>
      <c r="D76" s="1">
        <v>234.97</v>
      </c>
      <c r="E76" s="1">
        <v>2.86</v>
      </c>
      <c r="F76" s="1">
        <v>0.0</v>
      </c>
      <c r="G76" s="1">
        <v>2.86</v>
      </c>
      <c r="H76" s="1">
        <v>56.0</v>
      </c>
      <c r="I76" s="1">
        <v>19.6</v>
      </c>
      <c r="J76" s="1">
        <v>19.6</v>
      </c>
      <c r="K76" s="1" t="s">
        <v>43</v>
      </c>
      <c r="L76" s="1">
        <v>-56.0</v>
      </c>
      <c r="M76" s="1">
        <v>0.0</v>
      </c>
    </row>
    <row r="77">
      <c r="A77" s="1" t="s">
        <v>41</v>
      </c>
      <c r="B77" s="1" t="s">
        <v>42</v>
      </c>
      <c r="C77" s="1">
        <v>235.64</v>
      </c>
      <c r="D77" s="1">
        <v>239.81</v>
      </c>
      <c r="E77" s="1">
        <v>4.17</v>
      </c>
      <c r="F77" s="1">
        <v>0.0</v>
      </c>
      <c r="G77" s="1">
        <v>4.17</v>
      </c>
      <c r="H77" s="1">
        <v>56.0</v>
      </c>
      <c r="I77" s="1">
        <v>13.43</v>
      </c>
      <c r="J77" s="1">
        <v>13.43</v>
      </c>
      <c r="K77" s="1" t="s">
        <v>43</v>
      </c>
      <c r="L77" s="1">
        <v>-56.0</v>
      </c>
      <c r="M77" s="1">
        <v>0.0</v>
      </c>
    </row>
    <row r="78">
      <c r="A78" s="1" t="s">
        <v>41</v>
      </c>
      <c r="B78" s="1" t="s">
        <v>42</v>
      </c>
      <c r="C78" s="1">
        <v>239.85</v>
      </c>
      <c r="D78" s="1">
        <v>242.75</v>
      </c>
      <c r="E78" s="1">
        <v>2.9</v>
      </c>
      <c r="F78" s="1">
        <v>0.0</v>
      </c>
      <c r="G78" s="1">
        <v>2.9</v>
      </c>
      <c r="H78" s="1">
        <v>168.0</v>
      </c>
      <c r="I78" s="1">
        <v>57.91</v>
      </c>
      <c r="J78" s="1">
        <v>57.93</v>
      </c>
      <c r="K78" s="1" t="s">
        <v>44</v>
      </c>
      <c r="L78" s="1">
        <v>84.0</v>
      </c>
      <c r="M78" s="1">
        <v>84.0</v>
      </c>
    </row>
    <row r="79">
      <c r="A79" s="1" t="s">
        <v>41</v>
      </c>
      <c r="B79" s="1" t="s">
        <v>42</v>
      </c>
      <c r="C79" s="1">
        <v>243.02</v>
      </c>
      <c r="D79" s="1">
        <v>245.5</v>
      </c>
      <c r="E79" s="1">
        <v>2.48</v>
      </c>
      <c r="F79" s="1">
        <v>0.0</v>
      </c>
      <c r="G79" s="1">
        <v>2.48</v>
      </c>
      <c r="H79" s="1">
        <v>56.0</v>
      </c>
      <c r="I79" s="1">
        <v>22.58</v>
      </c>
      <c r="J79" s="1">
        <v>22.58</v>
      </c>
      <c r="K79" s="1" t="s">
        <v>43</v>
      </c>
      <c r="L79" s="1">
        <v>-56.0</v>
      </c>
      <c r="M79" s="1">
        <v>0.0</v>
      </c>
    </row>
    <row r="80">
      <c r="A80" s="1" t="s">
        <v>41</v>
      </c>
      <c r="B80" s="1" t="s">
        <v>42</v>
      </c>
      <c r="C80" s="1">
        <v>245.77</v>
      </c>
      <c r="D80" s="1">
        <v>248.25</v>
      </c>
      <c r="E80" s="1">
        <v>2.48</v>
      </c>
      <c r="F80" s="1">
        <v>0.0</v>
      </c>
      <c r="G80" s="1">
        <v>2.48</v>
      </c>
      <c r="H80" s="1">
        <v>56.0</v>
      </c>
      <c r="I80" s="1">
        <v>22.57</v>
      </c>
      <c r="J80" s="1">
        <v>22.57</v>
      </c>
      <c r="K80" s="1" t="s">
        <v>43</v>
      </c>
      <c r="L80" s="1">
        <v>-56.0</v>
      </c>
      <c r="M80" s="1">
        <v>0.0</v>
      </c>
    </row>
    <row r="81">
      <c r="A81" s="1" t="s">
        <v>41</v>
      </c>
      <c r="B81" s="1" t="s">
        <v>42</v>
      </c>
      <c r="C81" s="1">
        <v>248.28</v>
      </c>
      <c r="D81" s="1">
        <v>251.09</v>
      </c>
      <c r="E81" s="1">
        <v>2.82</v>
      </c>
      <c r="F81" s="1">
        <v>0.0</v>
      </c>
      <c r="G81" s="1">
        <v>2.82</v>
      </c>
      <c r="H81" s="1">
        <v>56.0</v>
      </c>
      <c r="I81" s="1">
        <v>19.89</v>
      </c>
      <c r="J81" s="1">
        <v>19.89</v>
      </c>
      <c r="K81" s="1" t="s">
        <v>43</v>
      </c>
      <c r="L81" s="1">
        <v>-56.0</v>
      </c>
      <c r="M81" s="1">
        <v>0.0</v>
      </c>
    </row>
    <row r="82">
      <c r="A82" s="1" t="s">
        <v>41</v>
      </c>
      <c r="B82" s="1" t="s">
        <v>42</v>
      </c>
      <c r="C82" s="1">
        <v>251.29</v>
      </c>
      <c r="D82" s="1">
        <v>256.26</v>
      </c>
      <c r="E82" s="1">
        <v>4.96</v>
      </c>
      <c r="F82" s="1">
        <v>0.0</v>
      </c>
      <c r="G82" s="1">
        <v>4.96</v>
      </c>
      <c r="H82" s="1">
        <v>56.0</v>
      </c>
      <c r="I82" s="1">
        <v>11.28</v>
      </c>
      <c r="J82" s="1">
        <v>11.28</v>
      </c>
      <c r="K82" s="1" t="s">
        <v>43</v>
      </c>
      <c r="L82" s="1">
        <v>-56.0</v>
      </c>
      <c r="M82" s="1">
        <v>0.0</v>
      </c>
    </row>
    <row r="83">
      <c r="A83" s="1" t="s">
        <v>41</v>
      </c>
      <c r="B83" s="1" t="s">
        <v>42</v>
      </c>
      <c r="C83" s="1">
        <v>256.37</v>
      </c>
      <c r="D83" s="1">
        <v>258.94</v>
      </c>
      <c r="E83" s="1">
        <v>2.57</v>
      </c>
      <c r="F83" s="1">
        <v>0.0</v>
      </c>
      <c r="G83" s="1">
        <v>2.57</v>
      </c>
      <c r="H83" s="1">
        <v>56.0</v>
      </c>
      <c r="I83" s="1">
        <v>21.82</v>
      </c>
      <c r="J83" s="1">
        <v>21.82</v>
      </c>
      <c r="K83" s="1" t="s">
        <v>43</v>
      </c>
      <c r="L83" s="1">
        <v>-56.0</v>
      </c>
      <c r="M83" s="1">
        <v>0.0</v>
      </c>
    </row>
    <row r="84">
      <c r="A84" s="1" t="s">
        <v>41</v>
      </c>
      <c r="B84" s="1" t="s">
        <v>42</v>
      </c>
      <c r="C84" s="1">
        <v>259.45</v>
      </c>
      <c r="D84" s="1">
        <v>261.05</v>
      </c>
      <c r="E84" s="1">
        <v>1.61</v>
      </c>
      <c r="F84" s="1">
        <v>0.0</v>
      </c>
      <c r="G84" s="1">
        <v>1.61</v>
      </c>
      <c r="H84" s="1">
        <v>56.0</v>
      </c>
      <c r="I84" s="1">
        <v>34.88</v>
      </c>
      <c r="J84" s="1">
        <v>34.88</v>
      </c>
      <c r="K84" s="1" t="s">
        <v>43</v>
      </c>
      <c r="L84" s="1">
        <v>-56.0</v>
      </c>
      <c r="M84" s="1">
        <v>0.0</v>
      </c>
    </row>
    <row r="85">
      <c r="A85" s="1" t="s">
        <v>41</v>
      </c>
      <c r="B85" s="1" t="s">
        <v>42</v>
      </c>
      <c r="C85" s="1">
        <v>261.05</v>
      </c>
      <c r="D85" s="1">
        <v>264.31</v>
      </c>
      <c r="E85" s="1">
        <v>3.26</v>
      </c>
      <c r="F85" s="1">
        <v>0.0</v>
      </c>
      <c r="G85" s="1">
        <v>3.26</v>
      </c>
      <c r="H85" s="1">
        <v>56.0</v>
      </c>
      <c r="I85" s="1">
        <v>17.17</v>
      </c>
      <c r="J85" s="1">
        <v>17.17</v>
      </c>
      <c r="K85" s="1" t="s">
        <v>43</v>
      </c>
      <c r="L85" s="1">
        <v>-56.0</v>
      </c>
      <c r="M85" s="1">
        <v>0.0</v>
      </c>
    </row>
    <row r="86">
      <c r="A86" s="1" t="s">
        <v>41</v>
      </c>
      <c r="B86" s="1" t="s">
        <v>42</v>
      </c>
      <c r="C86" s="1">
        <v>264.35</v>
      </c>
      <c r="D86" s="1">
        <v>267.46</v>
      </c>
      <c r="E86" s="1">
        <v>3.11</v>
      </c>
      <c r="F86" s="1">
        <v>0.0</v>
      </c>
      <c r="G86" s="1">
        <v>3.11</v>
      </c>
      <c r="H86" s="1">
        <v>56.0</v>
      </c>
      <c r="I86" s="1">
        <v>17.99</v>
      </c>
      <c r="J86" s="1">
        <v>17.99</v>
      </c>
      <c r="K86" s="1" t="s">
        <v>43</v>
      </c>
      <c r="L86" s="1">
        <v>-56.0</v>
      </c>
      <c r="M86" s="1">
        <v>0.0</v>
      </c>
    </row>
    <row r="87">
      <c r="A87" s="1" t="s">
        <v>41</v>
      </c>
      <c r="B87" s="1" t="s">
        <v>42</v>
      </c>
      <c r="C87" s="1">
        <v>267.52</v>
      </c>
      <c r="D87" s="1">
        <v>271.39</v>
      </c>
      <c r="E87" s="1">
        <v>3.87</v>
      </c>
      <c r="F87" s="1">
        <v>0.0</v>
      </c>
      <c r="G87" s="1">
        <v>3.87</v>
      </c>
      <c r="H87" s="1">
        <v>56.0</v>
      </c>
      <c r="I87" s="1">
        <v>14.46</v>
      </c>
      <c r="J87" s="1">
        <v>14.46</v>
      </c>
      <c r="K87" s="1" t="s">
        <v>43</v>
      </c>
      <c r="L87" s="1">
        <v>-56.0</v>
      </c>
      <c r="M87" s="1">
        <v>0.0</v>
      </c>
    </row>
    <row r="88">
      <c r="A88" s="1" t="s">
        <v>41</v>
      </c>
      <c r="B88" s="1" t="s">
        <v>42</v>
      </c>
      <c r="C88" s="1">
        <v>271.48</v>
      </c>
      <c r="D88" s="1">
        <v>274.5</v>
      </c>
      <c r="E88" s="1">
        <v>3.02</v>
      </c>
      <c r="F88" s="1">
        <v>0.0</v>
      </c>
      <c r="G88" s="1">
        <v>3.02</v>
      </c>
      <c r="H88" s="1">
        <v>56.0</v>
      </c>
      <c r="I88" s="1">
        <v>18.56</v>
      </c>
      <c r="J88" s="1">
        <v>18.56</v>
      </c>
      <c r="K88" s="1" t="s">
        <v>43</v>
      </c>
      <c r="L88" s="1">
        <v>-56.0</v>
      </c>
      <c r="M88" s="1">
        <v>0.0</v>
      </c>
    </row>
    <row r="89">
      <c r="A89" s="1" t="s">
        <v>41</v>
      </c>
      <c r="B89" s="1" t="s">
        <v>42</v>
      </c>
      <c r="C89" s="1">
        <v>274.55</v>
      </c>
      <c r="D89" s="1">
        <v>276.82</v>
      </c>
      <c r="E89" s="1">
        <v>2.27</v>
      </c>
      <c r="F89" s="1">
        <v>0.0</v>
      </c>
      <c r="G89" s="1">
        <v>2.27</v>
      </c>
      <c r="H89" s="1">
        <v>168.0</v>
      </c>
      <c r="I89" s="1">
        <v>73.93</v>
      </c>
      <c r="J89" s="1">
        <v>73.96</v>
      </c>
      <c r="K89" s="1" t="s">
        <v>44</v>
      </c>
      <c r="L89" s="1">
        <v>84.0</v>
      </c>
      <c r="M89" s="1">
        <v>84.0</v>
      </c>
    </row>
    <row r="90">
      <c r="A90" s="1" t="s">
        <v>41</v>
      </c>
      <c r="B90" s="1" t="s">
        <v>42</v>
      </c>
      <c r="C90" s="1">
        <v>277.03</v>
      </c>
      <c r="D90" s="1">
        <v>278.52</v>
      </c>
      <c r="E90" s="1">
        <v>1.5</v>
      </c>
      <c r="F90" s="1">
        <v>0.0</v>
      </c>
      <c r="G90" s="1">
        <v>1.5</v>
      </c>
      <c r="H90" s="1">
        <v>56.0</v>
      </c>
      <c r="I90" s="1">
        <v>37.44</v>
      </c>
      <c r="J90" s="1">
        <v>37.44</v>
      </c>
      <c r="K90" s="1" t="s">
        <v>43</v>
      </c>
      <c r="L90" s="1">
        <v>-56.0</v>
      </c>
      <c r="M90" s="1">
        <v>0.0</v>
      </c>
    </row>
    <row r="91">
      <c r="A91" s="1" t="s">
        <v>41</v>
      </c>
      <c r="B91" s="1" t="s">
        <v>42</v>
      </c>
      <c r="C91" s="1">
        <v>278.58</v>
      </c>
      <c r="D91" s="1">
        <v>283.09</v>
      </c>
      <c r="E91" s="1">
        <v>4.51</v>
      </c>
      <c r="F91" s="1">
        <v>0.0</v>
      </c>
      <c r="G91" s="1">
        <v>4.51</v>
      </c>
      <c r="H91" s="1">
        <v>56.0</v>
      </c>
      <c r="I91" s="1">
        <v>12.41</v>
      </c>
      <c r="J91" s="1">
        <v>12.41</v>
      </c>
      <c r="K91" s="1" t="s">
        <v>43</v>
      </c>
      <c r="L91" s="1">
        <v>-56.0</v>
      </c>
      <c r="M91" s="1">
        <v>0.0</v>
      </c>
    </row>
    <row r="92">
      <c r="A92" s="1" t="s">
        <v>41</v>
      </c>
      <c r="B92" s="1" t="s">
        <v>42</v>
      </c>
      <c r="C92" s="1">
        <v>283.11</v>
      </c>
      <c r="D92" s="1">
        <v>285.61</v>
      </c>
      <c r="E92" s="1">
        <v>2.5</v>
      </c>
      <c r="F92" s="1">
        <v>0.0</v>
      </c>
      <c r="G92" s="1">
        <v>2.5</v>
      </c>
      <c r="H92" s="1">
        <v>56.0</v>
      </c>
      <c r="I92" s="1">
        <v>22.41</v>
      </c>
      <c r="J92" s="1">
        <v>22.41</v>
      </c>
      <c r="K92" s="1" t="s">
        <v>43</v>
      </c>
      <c r="L92" s="1">
        <v>-56.0</v>
      </c>
      <c r="M92" s="1">
        <v>0.0</v>
      </c>
    </row>
    <row r="93">
      <c r="A93" s="1" t="s">
        <v>41</v>
      </c>
      <c r="B93" s="1" t="s">
        <v>42</v>
      </c>
      <c r="C93" s="1">
        <v>285.66</v>
      </c>
      <c r="D93" s="1">
        <v>290.32</v>
      </c>
      <c r="E93" s="1">
        <v>4.66</v>
      </c>
      <c r="F93" s="1">
        <v>0.0</v>
      </c>
      <c r="G93" s="1">
        <v>4.66</v>
      </c>
      <c r="H93" s="1">
        <v>56.0</v>
      </c>
      <c r="I93" s="1">
        <v>12.02</v>
      </c>
      <c r="J93" s="1">
        <v>12.02</v>
      </c>
      <c r="K93" s="1" t="s">
        <v>43</v>
      </c>
      <c r="L93" s="1">
        <v>-56.0</v>
      </c>
      <c r="M93" s="1">
        <v>0.0</v>
      </c>
    </row>
    <row r="94">
      <c r="A94" s="1" t="s">
        <v>41</v>
      </c>
      <c r="B94" s="1" t="s">
        <v>42</v>
      </c>
      <c r="C94" s="1">
        <v>290.36</v>
      </c>
      <c r="D94" s="1">
        <v>293.89</v>
      </c>
      <c r="E94" s="1">
        <v>3.53</v>
      </c>
      <c r="F94" s="1">
        <v>0.0</v>
      </c>
      <c r="G94" s="1">
        <v>3.53</v>
      </c>
      <c r="H94" s="1">
        <v>56.0</v>
      </c>
      <c r="I94" s="1">
        <v>15.88</v>
      </c>
      <c r="J94" s="1">
        <v>15.88</v>
      </c>
      <c r="K94" s="1" t="s">
        <v>43</v>
      </c>
      <c r="L94" s="1">
        <v>-56.0</v>
      </c>
      <c r="M94" s="1">
        <v>0.0</v>
      </c>
    </row>
    <row r="95">
      <c r="A95" s="1" t="s">
        <v>41</v>
      </c>
      <c r="B95" s="1" t="s">
        <v>42</v>
      </c>
      <c r="C95" s="1">
        <v>293.92</v>
      </c>
      <c r="D95" s="1">
        <v>298.94</v>
      </c>
      <c r="E95" s="1">
        <v>5.02</v>
      </c>
      <c r="F95" s="1">
        <v>0.0</v>
      </c>
      <c r="G95" s="1">
        <v>5.02</v>
      </c>
      <c r="H95" s="1">
        <v>56.0</v>
      </c>
      <c r="I95" s="1">
        <v>11.16</v>
      </c>
      <c r="J95" s="1">
        <v>11.16</v>
      </c>
      <c r="K95" s="1" t="s">
        <v>43</v>
      </c>
      <c r="L95" s="1">
        <v>-56.0</v>
      </c>
      <c r="M95" s="1">
        <v>0.0</v>
      </c>
    </row>
    <row r="96">
      <c r="A96" s="1" t="s">
        <v>41</v>
      </c>
      <c r="B96" s="1" t="s">
        <v>42</v>
      </c>
      <c r="C96" s="1">
        <v>299.15</v>
      </c>
      <c r="D96" s="1">
        <v>303.1</v>
      </c>
      <c r="E96" s="1">
        <v>3.95</v>
      </c>
      <c r="F96" s="1">
        <v>0.0</v>
      </c>
      <c r="G96" s="1">
        <v>3.95</v>
      </c>
      <c r="H96" s="1">
        <v>56.0</v>
      </c>
      <c r="I96" s="1">
        <v>14.17</v>
      </c>
      <c r="J96" s="1">
        <v>14.17</v>
      </c>
      <c r="K96" s="1" t="s">
        <v>43</v>
      </c>
      <c r="L96" s="1">
        <v>-56.0</v>
      </c>
      <c r="M96" s="1">
        <v>0.0</v>
      </c>
    </row>
    <row r="97">
      <c r="A97" s="1" t="s">
        <v>41</v>
      </c>
      <c r="B97" s="1" t="s">
        <v>42</v>
      </c>
      <c r="C97" s="1">
        <v>303.18</v>
      </c>
      <c r="D97" s="1">
        <v>306.58</v>
      </c>
      <c r="E97" s="1">
        <v>3.4</v>
      </c>
      <c r="F97" s="1">
        <v>0.0</v>
      </c>
      <c r="G97" s="1">
        <v>3.4</v>
      </c>
      <c r="H97" s="1">
        <v>56.0</v>
      </c>
      <c r="I97" s="1">
        <v>16.49</v>
      </c>
      <c r="J97" s="1">
        <v>16.49</v>
      </c>
      <c r="K97" s="1" t="s">
        <v>43</v>
      </c>
      <c r="L97" s="1">
        <v>-56.0</v>
      </c>
      <c r="M97" s="1">
        <v>0.0</v>
      </c>
    </row>
    <row r="98">
      <c r="A98" s="1" t="s">
        <v>41</v>
      </c>
      <c r="B98" s="1" t="s">
        <v>42</v>
      </c>
      <c r="C98" s="1">
        <v>306.61</v>
      </c>
      <c r="D98" s="1">
        <v>310.35</v>
      </c>
      <c r="E98" s="1">
        <v>3.74</v>
      </c>
      <c r="F98" s="1">
        <v>0.0</v>
      </c>
      <c r="G98" s="1">
        <v>3.74</v>
      </c>
      <c r="H98" s="1">
        <v>56.0</v>
      </c>
      <c r="I98" s="1">
        <v>14.98</v>
      </c>
      <c r="J98" s="1">
        <v>14.98</v>
      </c>
      <c r="K98" s="1" t="s">
        <v>43</v>
      </c>
      <c r="L98" s="1">
        <v>-56.0</v>
      </c>
      <c r="M98" s="1">
        <v>0.0</v>
      </c>
    </row>
    <row r="99">
      <c r="A99" s="1" t="s">
        <v>41</v>
      </c>
      <c r="B99" s="1" t="s">
        <v>42</v>
      </c>
      <c r="C99" s="1">
        <v>310.44</v>
      </c>
      <c r="D99" s="1">
        <v>313.86</v>
      </c>
      <c r="E99" s="1">
        <v>3.42</v>
      </c>
      <c r="F99" s="1">
        <v>0.0</v>
      </c>
      <c r="G99" s="1">
        <v>3.42</v>
      </c>
      <c r="H99" s="1">
        <v>56.0</v>
      </c>
      <c r="I99" s="1">
        <v>16.37</v>
      </c>
      <c r="J99" s="1">
        <v>16.37</v>
      </c>
      <c r="K99" s="1" t="s">
        <v>43</v>
      </c>
      <c r="L99" s="1">
        <v>-56.0</v>
      </c>
      <c r="M99" s="1">
        <v>0.0</v>
      </c>
    </row>
    <row r="100">
      <c r="A100" s="1" t="s">
        <v>41</v>
      </c>
      <c r="B100" s="1" t="s">
        <v>42</v>
      </c>
      <c r="C100" s="1">
        <v>314.0</v>
      </c>
      <c r="D100" s="1">
        <v>316.58</v>
      </c>
      <c r="E100" s="1">
        <v>2.58</v>
      </c>
      <c r="F100" s="1">
        <v>0.0</v>
      </c>
      <c r="G100" s="1">
        <v>2.57</v>
      </c>
      <c r="H100" s="1">
        <v>168.0</v>
      </c>
      <c r="I100" s="1">
        <v>65.23</v>
      </c>
      <c r="J100" s="1">
        <v>65.25</v>
      </c>
      <c r="K100" s="1" t="s">
        <v>44</v>
      </c>
      <c r="L100" s="1">
        <v>84.0</v>
      </c>
      <c r="M100" s="1">
        <v>84.0</v>
      </c>
    </row>
    <row r="101">
      <c r="A101" s="1" t="s">
        <v>41</v>
      </c>
      <c r="B101" s="1" t="s">
        <v>42</v>
      </c>
      <c r="C101" s="1">
        <v>317.21</v>
      </c>
      <c r="D101" s="1">
        <v>318.49</v>
      </c>
      <c r="E101" s="1">
        <v>1.28</v>
      </c>
      <c r="F101" s="1">
        <v>0.0</v>
      </c>
      <c r="G101" s="1">
        <v>1.28</v>
      </c>
      <c r="H101" s="1">
        <v>56.0</v>
      </c>
      <c r="I101" s="1">
        <v>43.85</v>
      </c>
      <c r="J101" s="1">
        <v>43.85</v>
      </c>
      <c r="K101" s="1" t="s">
        <v>43</v>
      </c>
      <c r="L101" s="1">
        <v>-56.0</v>
      </c>
      <c r="M101" s="1">
        <v>0.0</v>
      </c>
    </row>
    <row r="102">
      <c r="A102" s="1" t="s">
        <v>41</v>
      </c>
      <c r="B102" s="1" t="s">
        <v>42</v>
      </c>
      <c r="C102" s="1">
        <v>318.53</v>
      </c>
      <c r="D102" s="1">
        <v>321.31</v>
      </c>
      <c r="E102" s="1">
        <v>2.78</v>
      </c>
      <c r="F102" s="1">
        <v>0.0</v>
      </c>
      <c r="G102" s="1">
        <v>2.78</v>
      </c>
      <c r="H102" s="1">
        <v>56.0</v>
      </c>
      <c r="I102" s="1">
        <v>20.15</v>
      </c>
      <c r="J102" s="1">
        <v>20.15</v>
      </c>
      <c r="K102" s="1" t="s">
        <v>43</v>
      </c>
      <c r="L102" s="1">
        <v>-56.0</v>
      </c>
      <c r="M102" s="1">
        <v>0.0</v>
      </c>
    </row>
    <row r="103">
      <c r="A103" s="1" t="s">
        <v>41</v>
      </c>
      <c r="B103" s="1" t="s">
        <v>42</v>
      </c>
      <c r="C103" s="1">
        <v>321.34</v>
      </c>
      <c r="D103" s="1">
        <v>324.17</v>
      </c>
      <c r="E103" s="1">
        <v>2.83</v>
      </c>
      <c r="F103" s="1">
        <v>0.0</v>
      </c>
      <c r="G103" s="1">
        <v>2.83</v>
      </c>
      <c r="H103" s="1">
        <v>56.0</v>
      </c>
      <c r="I103" s="1">
        <v>19.82</v>
      </c>
      <c r="J103" s="1">
        <v>19.82</v>
      </c>
      <c r="K103" s="1" t="s">
        <v>43</v>
      </c>
      <c r="L103" s="1">
        <v>-56.0</v>
      </c>
      <c r="M103" s="1">
        <v>0.0</v>
      </c>
    </row>
    <row r="104">
      <c r="A104" s="1" t="s">
        <v>41</v>
      </c>
      <c r="B104" s="1" t="s">
        <v>42</v>
      </c>
      <c r="C104" s="1">
        <v>324.24</v>
      </c>
      <c r="D104" s="1">
        <v>329.03</v>
      </c>
      <c r="E104" s="1">
        <v>4.79</v>
      </c>
      <c r="F104" s="1">
        <v>0.0</v>
      </c>
      <c r="G104" s="1">
        <v>4.79</v>
      </c>
      <c r="H104" s="1">
        <v>56.0</v>
      </c>
      <c r="I104" s="1">
        <v>11.69</v>
      </c>
      <c r="J104" s="1">
        <v>11.69</v>
      </c>
      <c r="K104" s="1" t="s">
        <v>43</v>
      </c>
      <c r="L104" s="1">
        <v>-56.0</v>
      </c>
      <c r="M104" s="1">
        <v>0.0</v>
      </c>
    </row>
    <row r="105">
      <c r="A105" s="1" t="s">
        <v>41</v>
      </c>
      <c r="B105" s="1" t="s">
        <v>42</v>
      </c>
      <c r="C105" s="1">
        <v>329.06</v>
      </c>
      <c r="D105" s="1">
        <v>332.64</v>
      </c>
      <c r="E105" s="1">
        <v>3.58</v>
      </c>
      <c r="F105" s="1">
        <v>0.0</v>
      </c>
      <c r="G105" s="1">
        <v>3.58</v>
      </c>
      <c r="H105" s="1">
        <v>56.0</v>
      </c>
      <c r="I105" s="1">
        <v>15.64</v>
      </c>
      <c r="J105" s="1">
        <v>15.64</v>
      </c>
      <c r="K105" s="1" t="s">
        <v>43</v>
      </c>
      <c r="L105" s="1">
        <v>-56.0</v>
      </c>
      <c r="M105" s="1">
        <v>0.0</v>
      </c>
    </row>
    <row r="130">
      <c r="A130" s="77" t="s">
        <v>53</v>
      </c>
      <c r="B130" s="3">
        <f>SUMIF(K2:K103, "epr",H2:H103)</f>
        <v>5208</v>
      </c>
    </row>
    <row r="131">
      <c r="A131" s="77" t="s">
        <v>54</v>
      </c>
      <c r="B131" s="3">
        <f>SUM(H2:H103)-B130</f>
        <v>1512</v>
      </c>
    </row>
    <row r="132">
      <c r="A132" s="77" t="s">
        <v>55</v>
      </c>
      <c r="B132" s="3">
        <f>SUM(M2:M103)</f>
        <v>756</v>
      </c>
    </row>
    <row r="133">
      <c r="A133" s="77" t="s">
        <v>56</v>
      </c>
      <c r="B133" s="3">
        <f>B131/B132</f>
        <v>2</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1.26</v>
      </c>
      <c r="D2" s="1">
        <v>5.84</v>
      </c>
      <c r="E2" s="1">
        <v>4.59</v>
      </c>
      <c r="F2" s="1">
        <v>0.0</v>
      </c>
      <c r="G2" s="1">
        <v>4.59</v>
      </c>
      <c r="H2" s="1">
        <v>64.0</v>
      </c>
      <c r="I2" s="1">
        <v>13.96</v>
      </c>
      <c r="J2" s="1">
        <v>13.96</v>
      </c>
      <c r="K2" s="1" t="s">
        <v>43</v>
      </c>
      <c r="L2" s="1">
        <v>-64.0</v>
      </c>
      <c r="M2" s="1">
        <v>0.0</v>
      </c>
    </row>
    <row r="3">
      <c r="A3" s="1" t="s">
        <v>41</v>
      </c>
      <c r="B3" s="1" t="s">
        <v>42</v>
      </c>
      <c r="C3" s="1">
        <v>5.86</v>
      </c>
      <c r="D3" s="1">
        <v>8.23</v>
      </c>
      <c r="E3" s="1">
        <v>2.36</v>
      </c>
      <c r="F3" s="1">
        <v>0.0</v>
      </c>
      <c r="G3" s="1">
        <v>2.36</v>
      </c>
      <c r="H3" s="1">
        <v>64.0</v>
      </c>
      <c r="I3" s="1">
        <v>27.08</v>
      </c>
      <c r="J3" s="1">
        <v>27.08</v>
      </c>
      <c r="K3" s="1" t="s">
        <v>43</v>
      </c>
      <c r="L3" s="1">
        <v>-64.0</v>
      </c>
      <c r="M3" s="1">
        <v>0.0</v>
      </c>
    </row>
    <row r="4">
      <c r="A4" s="1" t="s">
        <v>41</v>
      </c>
      <c r="B4" s="1" t="s">
        <v>42</v>
      </c>
      <c r="C4" s="1">
        <v>8.25</v>
      </c>
      <c r="D4" s="1">
        <v>12.33</v>
      </c>
      <c r="E4" s="1">
        <v>4.07</v>
      </c>
      <c r="F4" s="1">
        <v>0.0</v>
      </c>
      <c r="G4" s="1">
        <v>4.07</v>
      </c>
      <c r="H4" s="1">
        <v>64.0</v>
      </c>
      <c r="I4" s="1">
        <v>15.71</v>
      </c>
      <c r="J4" s="1">
        <v>15.71</v>
      </c>
      <c r="K4" s="1" t="s">
        <v>43</v>
      </c>
      <c r="L4" s="1">
        <v>-64.0</v>
      </c>
      <c r="M4" s="1">
        <v>0.0</v>
      </c>
    </row>
    <row r="5">
      <c r="A5" s="1" t="s">
        <v>41</v>
      </c>
      <c r="B5" s="1" t="s">
        <v>42</v>
      </c>
      <c r="C5" s="1">
        <v>12.39</v>
      </c>
      <c r="D5" s="1">
        <v>16.27</v>
      </c>
      <c r="E5" s="1">
        <v>3.89</v>
      </c>
      <c r="F5" s="1">
        <v>0.0</v>
      </c>
      <c r="G5" s="1">
        <v>3.89</v>
      </c>
      <c r="H5" s="1">
        <v>64.0</v>
      </c>
      <c r="I5" s="1">
        <v>16.47</v>
      </c>
      <c r="J5" s="1">
        <v>16.47</v>
      </c>
      <c r="K5" s="1" t="s">
        <v>43</v>
      </c>
      <c r="L5" s="1">
        <v>-64.0</v>
      </c>
      <c r="M5" s="1">
        <v>0.0</v>
      </c>
    </row>
    <row r="6">
      <c r="A6" s="1" t="s">
        <v>41</v>
      </c>
      <c r="B6" s="1" t="s">
        <v>42</v>
      </c>
      <c r="C6" s="1">
        <v>16.31</v>
      </c>
      <c r="D6" s="1">
        <v>19.64</v>
      </c>
      <c r="E6" s="1">
        <v>3.33</v>
      </c>
      <c r="F6" s="1">
        <v>0.0</v>
      </c>
      <c r="G6" s="1">
        <v>3.33</v>
      </c>
      <c r="H6" s="1">
        <v>64.0</v>
      </c>
      <c r="I6" s="1">
        <v>19.22</v>
      </c>
      <c r="J6" s="1">
        <v>19.22</v>
      </c>
      <c r="K6" s="1" t="s">
        <v>43</v>
      </c>
      <c r="L6" s="1">
        <v>-64.0</v>
      </c>
      <c r="M6" s="1">
        <v>0.0</v>
      </c>
    </row>
    <row r="7">
      <c r="A7" s="1" t="s">
        <v>41</v>
      </c>
      <c r="B7" s="1" t="s">
        <v>42</v>
      </c>
      <c r="C7" s="1">
        <v>19.66</v>
      </c>
      <c r="D7" s="1">
        <v>23.28</v>
      </c>
      <c r="E7" s="1">
        <v>3.61</v>
      </c>
      <c r="F7" s="1">
        <v>0.0</v>
      </c>
      <c r="G7" s="1">
        <v>3.61</v>
      </c>
      <c r="H7" s="1">
        <v>64.0</v>
      </c>
      <c r="I7" s="1">
        <v>17.72</v>
      </c>
      <c r="J7" s="1">
        <v>17.72</v>
      </c>
      <c r="K7" s="1" t="s">
        <v>43</v>
      </c>
      <c r="L7" s="1">
        <v>-64.0</v>
      </c>
      <c r="M7" s="1">
        <v>0.0</v>
      </c>
    </row>
    <row r="8">
      <c r="A8" s="1" t="s">
        <v>41</v>
      </c>
      <c r="B8" s="1" t="s">
        <v>42</v>
      </c>
      <c r="C8" s="1">
        <v>23.29</v>
      </c>
      <c r="D8" s="1">
        <v>26.65</v>
      </c>
      <c r="E8" s="1">
        <v>3.36</v>
      </c>
      <c r="F8" s="1">
        <v>0.0</v>
      </c>
      <c r="G8" s="1">
        <v>3.36</v>
      </c>
      <c r="H8" s="1">
        <v>64.0</v>
      </c>
      <c r="I8" s="1">
        <v>19.04</v>
      </c>
      <c r="J8" s="1">
        <v>19.04</v>
      </c>
      <c r="K8" s="1" t="s">
        <v>43</v>
      </c>
      <c r="L8" s="1">
        <v>-64.0</v>
      </c>
      <c r="M8" s="1">
        <v>0.0</v>
      </c>
    </row>
    <row r="9">
      <c r="A9" s="1" t="s">
        <v>41</v>
      </c>
      <c r="B9" s="1" t="s">
        <v>42</v>
      </c>
      <c r="C9" s="1">
        <v>26.73</v>
      </c>
      <c r="D9" s="1">
        <v>30.46</v>
      </c>
      <c r="E9" s="1">
        <v>3.73</v>
      </c>
      <c r="F9" s="1">
        <v>0.0</v>
      </c>
      <c r="G9" s="1">
        <v>3.73</v>
      </c>
      <c r="H9" s="1">
        <v>64.0</v>
      </c>
      <c r="I9" s="1">
        <v>17.16</v>
      </c>
      <c r="J9" s="1">
        <v>17.16</v>
      </c>
      <c r="K9" s="1" t="s">
        <v>43</v>
      </c>
      <c r="L9" s="1">
        <v>-64.0</v>
      </c>
      <c r="M9" s="1">
        <v>0.0</v>
      </c>
    </row>
    <row r="10">
      <c r="A10" s="1" t="s">
        <v>41</v>
      </c>
      <c r="B10" s="1" t="s">
        <v>42</v>
      </c>
      <c r="C10" s="1">
        <v>30.48</v>
      </c>
      <c r="D10" s="1">
        <v>32.64</v>
      </c>
      <c r="E10" s="1">
        <v>2.15</v>
      </c>
      <c r="F10" s="1">
        <v>0.0</v>
      </c>
      <c r="G10" s="1">
        <v>2.15</v>
      </c>
      <c r="H10" s="1">
        <v>64.0</v>
      </c>
      <c r="I10" s="1">
        <v>29.71</v>
      </c>
      <c r="J10" s="1">
        <v>29.71</v>
      </c>
      <c r="K10" s="1" t="s">
        <v>43</v>
      </c>
      <c r="L10" s="1">
        <v>-64.0</v>
      </c>
      <c r="M10" s="1">
        <v>0.0</v>
      </c>
    </row>
    <row r="11">
      <c r="A11" s="1" t="s">
        <v>41</v>
      </c>
      <c r="B11" s="1" t="s">
        <v>42</v>
      </c>
      <c r="C11" s="1">
        <v>32.66</v>
      </c>
      <c r="D11" s="1">
        <v>35.74</v>
      </c>
      <c r="E11" s="1">
        <v>3.08</v>
      </c>
      <c r="F11" s="1">
        <v>0.0</v>
      </c>
      <c r="G11" s="1">
        <v>3.08</v>
      </c>
      <c r="H11" s="1">
        <v>64.0</v>
      </c>
      <c r="I11" s="1">
        <v>20.78</v>
      </c>
      <c r="J11" s="1">
        <v>20.78</v>
      </c>
      <c r="K11" s="1" t="s">
        <v>43</v>
      </c>
      <c r="L11" s="1">
        <v>-64.0</v>
      </c>
      <c r="M11" s="1">
        <v>0.0</v>
      </c>
    </row>
    <row r="12">
      <c r="A12" s="1" t="s">
        <v>41</v>
      </c>
      <c r="B12" s="1" t="s">
        <v>42</v>
      </c>
      <c r="C12" s="1">
        <v>35.75</v>
      </c>
      <c r="D12" s="1">
        <v>38.35</v>
      </c>
      <c r="E12" s="1">
        <v>2.6</v>
      </c>
      <c r="F12" s="1">
        <v>0.0</v>
      </c>
      <c r="G12" s="1">
        <v>2.6</v>
      </c>
      <c r="H12" s="1">
        <v>168.0</v>
      </c>
      <c r="I12" s="1">
        <v>64.69</v>
      </c>
      <c r="J12" s="1">
        <v>64.71</v>
      </c>
      <c r="K12" s="1" t="s">
        <v>44</v>
      </c>
      <c r="L12" s="1">
        <v>84.0</v>
      </c>
      <c r="M12" s="1">
        <v>84.0</v>
      </c>
    </row>
    <row r="13">
      <c r="A13" s="1" t="s">
        <v>41</v>
      </c>
      <c r="B13" s="1" t="s">
        <v>42</v>
      </c>
      <c r="C13" s="1">
        <v>39.11</v>
      </c>
      <c r="D13" s="1">
        <v>42.12</v>
      </c>
      <c r="E13" s="1">
        <v>3.02</v>
      </c>
      <c r="F13" s="1">
        <v>0.0</v>
      </c>
      <c r="G13" s="1">
        <v>3.02</v>
      </c>
      <c r="H13" s="1">
        <v>64.0</v>
      </c>
      <c r="I13" s="1">
        <v>21.21</v>
      </c>
      <c r="J13" s="1">
        <v>21.21</v>
      </c>
      <c r="K13" s="1" t="s">
        <v>43</v>
      </c>
      <c r="L13" s="1">
        <v>-64.0</v>
      </c>
      <c r="M13" s="1">
        <v>0.0</v>
      </c>
    </row>
    <row r="14">
      <c r="A14" s="1" t="s">
        <v>41</v>
      </c>
      <c r="B14" s="1" t="s">
        <v>42</v>
      </c>
      <c r="C14" s="1">
        <v>42.15</v>
      </c>
      <c r="D14" s="1">
        <v>45.1</v>
      </c>
      <c r="E14" s="1">
        <v>2.96</v>
      </c>
      <c r="F14" s="1">
        <v>0.0</v>
      </c>
      <c r="G14" s="1">
        <v>2.96</v>
      </c>
      <c r="H14" s="1">
        <v>64.0</v>
      </c>
      <c r="I14" s="1">
        <v>21.66</v>
      </c>
      <c r="J14" s="1">
        <v>21.66</v>
      </c>
      <c r="K14" s="1" t="s">
        <v>43</v>
      </c>
      <c r="L14" s="1">
        <v>-64.0</v>
      </c>
      <c r="M14" s="1">
        <v>0.0</v>
      </c>
    </row>
    <row r="15">
      <c r="A15" s="1" t="s">
        <v>41</v>
      </c>
      <c r="B15" s="1" t="s">
        <v>42</v>
      </c>
      <c r="C15" s="1">
        <v>45.11</v>
      </c>
      <c r="D15" s="1">
        <v>48.09</v>
      </c>
      <c r="E15" s="1">
        <v>2.97</v>
      </c>
      <c r="F15" s="1">
        <v>0.0</v>
      </c>
      <c r="G15" s="1">
        <v>2.97</v>
      </c>
      <c r="H15" s="1">
        <v>64.0</v>
      </c>
      <c r="I15" s="1">
        <v>21.53</v>
      </c>
      <c r="J15" s="1">
        <v>21.53</v>
      </c>
      <c r="K15" s="1" t="s">
        <v>43</v>
      </c>
      <c r="L15" s="1">
        <v>-64.0</v>
      </c>
      <c r="M15" s="1">
        <v>0.0</v>
      </c>
    </row>
    <row r="16">
      <c r="A16" s="1" t="s">
        <v>41</v>
      </c>
      <c r="B16" s="1" t="s">
        <v>42</v>
      </c>
      <c r="C16" s="1">
        <v>48.11</v>
      </c>
      <c r="D16" s="1">
        <v>52.16</v>
      </c>
      <c r="E16" s="1">
        <v>4.05</v>
      </c>
      <c r="F16" s="1">
        <v>0.0</v>
      </c>
      <c r="G16" s="1">
        <v>4.05</v>
      </c>
      <c r="H16" s="1">
        <v>64.0</v>
      </c>
      <c r="I16" s="1">
        <v>15.8</v>
      </c>
      <c r="J16" s="1">
        <v>15.8</v>
      </c>
      <c r="K16" s="1" t="s">
        <v>43</v>
      </c>
      <c r="L16" s="1">
        <v>-64.0</v>
      </c>
      <c r="M16" s="1">
        <v>0.0</v>
      </c>
    </row>
    <row r="17">
      <c r="A17" s="1" t="s">
        <v>41</v>
      </c>
      <c r="B17" s="1" t="s">
        <v>42</v>
      </c>
      <c r="C17" s="1">
        <v>52.2</v>
      </c>
      <c r="D17" s="1">
        <v>54.47</v>
      </c>
      <c r="E17" s="1">
        <v>2.26</v>
      </c>
      <c r="F17" s="1">
        <v>0.0</v>
      </c>
      <c r="G17" s="1">
        <v>2.26</v>
      </c>
      <c r="H17" s="1">
        <v>64.0</v>
      </c>
      <c r="I17" s="1">
        <v>28.32</v>
      </c>
      <c r="J17" s="1">
        <v>28.32</v>
      </c>
      <c r="K17" s="1" t="s">
        <v>43</v>
      </c>
      <c r="L17" s="1">
        <v>-64.0</v>
      </c>
      <c r="M17" s="1">
        <v>0.0</v>
      </c>
    </row>
    <row r="18">
      <c r="A18" s="1" t="s">
        <v>41</v>
      </c>
      <c r="B18" s="1" t="s">
        <v>42</v>
      </c>
      <c r="C18" s="1">
        <v>54.51</v>
      </c>
      <c r="D18" s="1">
        <v>57.37</v>
      </c>
      <c r="E18" s="1">
        <v>2.86</v>
      </c>
      <c r="F18" s="1">
        <v>0.0</v>
      </c>
      <c r="G18" s="1">
        <v>2.86</v>
      </c>
      <c r="H18" s="1">
        <v>64.0</v>
      </c>
      <c r="I18" s="1">
        <v>22.36</v>
      </c>
      <c r="J18" s="1">
        <v>22.36</v>
      </c>
      <c r="K18" s="1" t="s">
        <v>43</v>
      </c>
      <c r="L18" s="1">
        <v>-64.0</v>
      </c>
      <c r="M18" s="1">
        <v>0.0</v>
      </c>
    </row>
    <row r="19">
      <c r="A19" s="1" t="s">
        <v>41</v>
      </c>
      <c r="B19" s="1" t="s">
        <v>42</v>
      </c>
      <c r="C19" s="1">
        <v>57.47</v>
      </c>
      <c r="D19" s="1">
        <v>59.52</v>
      </c>
      <c r="E19" s="1">
        <v>2.05</v>
      </c>
      <c r="F19" s="1">
        <v>0.0</v>
      </c>
      <c r="G19" s="1">
        <v>2.05</v>
      </c>
      <c r="H19" s="1">
        <v>64.0</v>
      </c>
      <c r="I19" s="1">
        <v>31.23</v>
      </c>
      <c r="J19" s="1">
        <v>31.23</v>
      </c>
      <c r="K19" s="1" t="s">
        <v>43</v>
      </c>
      <c r="L19" s="1">
        <v>-64.0</v>
      </c>
      <c r="M19" s="1">
        <v>0.0</v>
      </c>
    </row>
    <row r="20">
      <c r="A20" s="1" t="s">
        <v>41</v>
      </c>
      <c r="B20" s="1" t="s">
        <v>42</v>
      </c>
      <c r="C20" s="1">
        <v>59.88</v>
      </c>
      <c r="D20" s="1">
        <v>63.86</v>
      </c>
      <c r="E20" s="1">
        <v>3.98</v>
      </c>
      <c r="F20" s="1">
        <v>0.0</v>
      </c>
      <c r="G20" s="1">
        <v>3.98</v>
      </c>
      <c r="H20" s="1">
        <v>64.0</v>
      </c>
      <c r="I20" s="1">
        <v>16.06</v>
      </c>
      <c r="J20" s="1">
        <v>16.06</v>
      </c>
      <c r="K20" s="1" t="s">
        <v>43</v>
      </c>
      <c r="L20" s="1">
        <v>-64.0</v>
      </c>
      <c r="M20" s="1">
        <v>0.0</v>
      </c>
    </row>
    <row r="21">
      <c r="A21" s="1" t="s">
        <v>41</v>
      </c>
      <c r="B21" s="1" t="s">
        <v>42</v>
      </c>
      <c r="C21" s="1">
        <v>64.34</v>
      </c>
      <c r="D21" s="1">
        <v>68.33</v>
      </c>
      <c r="E21" s="1">
        <v>3.99</v>
      </c>
      <c r="F21" s="1">
        <v>0.0</v>
      </c>
      <c r="G21" s="1">
        <v>3.99</v>
      </c>
      <c r="H21" s="1">
        <v>64.0</v>
      </c>
      <c r="I21" s="1">
        <v>16.02</v>
      </c>
      <c r="J21" s="1">
        <v>16.02</v>
      </c>
      <c r="K21" s="1" t="s">
        <v>43</v>
      </c>
      <c r="L21" s="1">
        <v>-64.0</v>
      </c>
      <c r="M21" s="1">
        <v>0.0</v>
      </c>
    </row>
    <row r="22">
      <c r="A22" s="1" t="s">
        <v>41</v>
      </c>
      <c r="B22" s="1" t="s">
        <v>42</v>
      </c>
      <c r="C22" s="1">
        <v>68.33</v>
      </c>
      <c r="D22" s="1">
        <v>73.03</v>
      </c>
      <c r="E22" s="1">
        <v>4.7</v>
      </c>
      <c r="F22" s="1">
        <v>0.0</v>
      </c>
      <c r="G22" s="1">
        <v>4.7</v>
      </c>
      <c r="H22" s="1">
        <v>64.0</v>
      </c>
      <c r="I22" s="1">
        <v>13.62</v>
      </c>
      <c r="J22" s="1">
        <v>13.62</v>
      </c>
      <c r="K22" s="1" t="s">
        <v>43</v>
      </c>
      <c r="L22" s="1">
        <v>-64.0</v>
      </c>
      <c r="M22" s="1">
        <v>0.0</v>
      </c>
    </row>
    <row r="23">
      <c r="A23" s="1" t="s">
        <v>41</v>
      </c>
      <c r="B23" s="1" t="s">
        <v>42</v>
      </c>
      <c r="C23" s="1">
        <v>73.06</v>
      </c>
      <c r="D23" s="1">
        <v>76.41</v>
      </c>
      <c r="E23" s="1">
        <v>3.35</v>
      </c>
      <c r="F23" s="1">
        <v>0.0</v>
      </c>
      <c r="G23" s="1">
        <v>3.35</v>
      </c>
      <c r="H23" s="1">
        <v>168.0</v>
      </c>
      <c r="I23" s="1">
        <v>50.09</v>
      </c>
      <c r="J23" s="1">
        <v>50.1</v>
      </c>
      <c r="K23" s="1" t="s">
        <v>44</v>
      </c>
      <c r="L23" s="1">
        <v>84.0</v>
      </c>
      <c r="M23" s="1">
        <v>84.0</v>
      </c>
    </row>
    <row r="24">
      <c r="A24" s="1" t="s">
        <v>41</v>
      </c>
      <c r="B24" s="1" t="s">
        <v>42</v>
      </c>
      <c r="C24" s="1">
        <v>76.96</v>
      </c>
      <c r="D24" s="1">
        <v>81.2</v>
      </c>
      <c r="E24" s="1">
        <v>4.24</v>
      </c>
      <c r="F24" s="1">
        <v>0.0</v>
      </c>
      <c r="G24" s="1">
        <v>4.24</v>
      </c>
      <c r="H24" s="1">
        <v>64.0</v>
      </c>
      <c r="I24" s="1">
        <v>15.09</v>
      </c>
      <c r="J24" s="1">
        <v>15.09</v>
      </c>
      <c r="K24" s="1" t="s">
        <v>43</v>
      </c>
      <c r="L24" s="1">
        <v>-64.0</v>
      </c>
      <c r="M24" s="1">
        <v>0.0</v>
      </c>
    </row>
    <row r="25">
      <c r="A25" s="1" t="s">
        <v>41</v>
      </c>
      <c r="B25" s="1" t="s">
        <v>42</v>
      </c>
      <c r="C25" s="1">
        <v>81.29</v>
      </c>
      <c r="D25" s="1">
        <v>85.89</v>
      </c>
      <c r="E25" s="1">
        <v>4.6</v>
      </c>
      <c r="F25" s="1">
        <v>0.0</v>
      </c>
      <c r="G25" s="1">
        <v>4.6</v>
      </c>
      <c r="H25" s="1">
        <v>64.0</v>
      </c>
      <c r="I25" s="1">
        <v>13.9</v>
      </c>
      <c r="J25" s="1">
        <v>13.9</v>
      </c>
      <c r="K25" s="1" t="s">
        <v>43</v>
      </c>
      <c r="L25" s="1">
        <v>-64.0</v>
      </c>
      <c r="M25" s="1">
        <v>0.0</v>
      </c>
    </row>
    <row r="26">
      <c r="A26" s="1" t="s">
        <v>41</v>
      </c>
      <c r="B26" s="1" t="s">
        <v>42</v>
      </c>
      <c r="C26" s="1">
        <v>86.01</v>
      </c>
      <c r="D26" s="1">
        <v>89.93</v>
      </c>
      <c r="E26" s="1">
        <v>3.92</v>
      </c>
      <c r="F26" s="1">
        <v>0.0</v>
      </c>
      <c r="G26" s="1">
        <v>3.92</v>
      </c>
      <c r="H26" s="1">
        <v>64.0</v>
      </c>
      <c r="I26" s="1">
        <v>16.33</v>
      </c>
      <c r="J26" s="1">
        <v>16.33</v>
      </c>
      <c r="K26" s="1" t="s">
        <v>43</v>
      </c>
      <c r="L26" s="1">
        <v>-64.0</v>
      </c>
      <c r="M26" s="1">
        <v>0.0</v>
      </c>
    </row>
    <row r="27">
      <c r="A27" s="1" t="s">
        <v>41</v>
      </c>
      <c r="B27" s="1" t="s">
        <v>42</v>
      </c>
      <c r="C27" s="1">
        <v>89.97</v>
      </c>
      <c r="D27" s="1">
        <v>94.24</v>
      </c>
      <c r="E27" s="1">
        <v>4.28</v>
      </c>
      <c r="F27" s="1">
        <v>0.0</v>
      </c>
      <c r="G27" s="1">
        <v>4.28</v>
      </c>
      <c r="H27" s="1">
        <v>64.0</v>
      </c>
      <c r="I27" s="1">
        <v>14.97</v>
      </c>
      <c r="J27" s="1">
        <v>14.97</v>
      </c>
      <c r="K27" s="1" t="s">
        <v>43</v>
      </c>
      <c r="L27" s="1">
        <v>-64.0</v>
      </c>
      <c r="M27" s="1">
        <v>0.0</v>
      </c>
    </row>
    <row r="28">
      <c r="A28" s="1" t="s">
        <v>41</v>
      </c>
      <c r="B28" s="1" t="s">
        <v>42</v>
      </c>
      <c r="C28" s="1">
        <v>94.25</v>
      </c>
      <c r="D28" s="1">
        <v>96.38</v>
      </c>
      <c r="E28" s="1">
        <v>2.13</v>
      </c>
      <c r="F28" s="1">
        <v>0.0</v>
      </c>
      <c r="G28" s="1">
        <v>2.13</v>
      </c>
      <c r="H28" s="1">
        <v>64.0</v>
      </c>
      <c r="I28" s="1">
        <v>30.08</v>
      </c>
      <c r="J28" s="1">
        <v>30.08</v>
      </c>
      <c r="K28" s="1" t="s">
        <v>43</v>
      </c>
      <c r="L28" s="1">
        <v>-64.0</v>
      </c>
      <c r="M28" s="1">
        <v>0.0</v>
      </c>
    </row>
    <row r="29">
      <c r="A29" s="1" t="s">
        <v>41</v>
      </c>
      <c r="B29" s="1" t="s">
        <v>42</v>
      </c>
      <c r="C29" s="1">
        <v>96.4</v>
      </c>
      <c r="D29" s="1">
        <v>97.42</v>
      </c>
      <c r="E29" s="1">
        <v>1.02</v>
      </c>
      <c r="F29" s="1">
        <v>0.0</v>
      </c>
      <c r="G29" s="1">
        <v>1.02</v>
      </c>
      <c r="H29" s="1">
        <v>64.0</v>
      </c>
      <c r="I29" s="1">
        <v>62.98</v>
      </c>
      <c r="J29" s="1">
        <v>62.98</v>
      </c>
      <c r="K29" s="1" t="s">
        <v>43</v>
      </c>
      <c r="L29" s="1">
        <v>-64.0</v>
      </c>
      <c r="M29" s="1">
        <v>0.0</v>
      </c>
    </row>
    <row r="30">
      <c r="A30" s="1" t="s">
        <v>41</v>
      </c>
      <c r="B30" s="1" t="s">
        <v>42</v>
      </c>
      <c r="C30" s="1">
        <v>97.43</v>
      </c>
      <c r="D30" s="1">
        <v>100.04</v>
      </c>
      <c r="E30" s="1">
        <v>2.61</v>
      </c>
      <c r="F30" s="1">
        <v>0.0</v>
      </c>
      <c r="G30" s="1">
        <v>2.61</v>
      </c>
      <c r="H30" s="1">
        <v>64.0</v>
      </c>
      <c r="I30" s="1">
        <v>24.54</v>
      </c>
      <c r="J30" s="1">
        <v>24.54</v>
      </c>
      <c r="K30" s="1" t="s">
        <v>43</v>
      </c>
      <c r="L30" s="1">
        <v>-64.0</v>
      </c>
      <c r="M30" s="1">
        <v>0.0</v>
      </c>
    </row>
    <row r="31">
      <c r="A31" s="1" t="s">
        <v>41</v>
      </c>
      <c r="B31" s="1" t="s">
        <v>42</v>
      </c>
      <c r="C31" s="1">
        <v>100.05</v>
      </c>
      <c r="D31" s="1">
        <v>103.19</v>
      </c>
      <c r="E31" s="1">
        <v>3.14</v>
      </c>
      <c r="F31" s="1">
        <v>0.0</v>
      </c>
      <c r="G31" s="1">
        <v>3.14</v>
      </c>
      <c r="H31" s="1">
        <v>64.0</v>
      </c>
      <c r="I31" s="1">
        <v>20.4</v>
      </c>
      <c r="J31" s="1">
        <v>20.4</v>
      </c>
      <c r="K31" s="1" t="s">
        <v>43</v>
      </c>
      <c r="L31" s="1">
        <v>-64.0</v>
      </c>
      <c r="M31" s="1">
        <v>0.0</v>
      </c>
    </row>
    <row r="32">
      <c r="A32" s="1" t="s">
        <v>41</v>
      </c>
      <c r="B32" s="1" t="s">
        <v>42</v>
      </c>
      <c r="C32" s="1">
        <v>103.63</v>
      </c>
      <c r="D32" s="1">
        <v>107.51</v>
      </c>
      <c r="E32" s="1">
        <v>3.88</v>
      </c>
      <c r="F32" s="1">
        <v>0.0</v>
      </c>
      <c r="G32" s="1">
        <v>3.88</v>
      </c>
      <c r="H32" s="1">
        <v>64.0</v>
      </c>
      <c r="I32" s="1">
        <v>16.51</v>
      </c>
      <c r="J32" s="1">
        <v>16.51</v>
      </c>
      <c r="K32" s="1" t="s">
        <v>43</v>
      </c>
      <c r="L32" s="1">
        <v>-64.0</v>
      </c>
      <c r="M32" s="1">
        <v>0.0</v>
      </c>
    </row>
    <row r="33">
      <c r="A33" s="1" t="s">
        <v>41</v>
      </c>
      <c r="B33" s="1" t="s">
        <v>42</v>
      </c>
      <c r="C33" s="1">
        <v>107.84</v>
      </c>
      <c r="D33" s="1">
        <v>111.17</v>
      </c>
      <c r="E33" s="1">
        <v>3.32</v>
      </c>
      <c r="F33" s="1">
        <v>0.0</v>
      </c>
      <c r="G33" s="1">
        <v>3.32</v>
      </c>
      <c r="H33" s="1">
        <v>64.0</v>
      </c>
      <c r="I33" s="1">
        <v>19.25</v>
      </c>
      <c r="J33" s="1">
        <v>19.25</v>
      </c>
      <c r="K33" s="1" t="s">
        <v>43</v>
      </c>
      <c r="L33" s="1">
        <v>-64.0</v>
      </c>
      <c r="M33" s="1">
        <v>0.0</v>
      </c>
    </row>
    <row r="34">
      <c r="A34" s="1" t="s">
        <v>41</v>
      </c>
      <c r="B34" s="1" t="s">
        <v>42</v>
      </c>
      <c r="C34" s="1">
        <v>111.27</v>
      </c>
      <c r="D34" s="1">
        <v>113.5</v>
      </c>
      <c r="E34" s="1">
        <v>2.23</v>
      </c>
      <c r="F34" s="1">
        <v>0.0</v>
      </c>
      <c r="G34" s="1">
        <v>2.23</v>
      </c>
      <c r="H34" s="1">
        <v>168.0</v>
      </c>
      <c r="I34" s="1">
        <v>75.39</v>
      </c>
      <c r="J34" s="1">
        <v>75.42</v>
      </c>
      <c r="K34" s="1" t="s">
        <v>44</v>
      </c>
      <c r="L34" s="1">
        <v>84.0</v>
      </c>
      <c r="M34" s="1">
        <v>84.0</v>
      </c>
    </row>
    <row r="35">
      <c r="A35" s="1" t="s">
        <v>41</v>
      </c>
      <c r="B35" s="1" t="s">
        <v>42</v>
      </c>
      <c r="C35" s="1">
        <v>114.26</v>
      </c>
      <c r="D35" s="1">
        <v>115.88</v>
      </c>
      <c r="E35" s="1">
        <v>1.62</v>
      </c>
      <c r="F35" s="1">
        <v>0.0</v>
      </c>
      <c r="G35" s="1">
        <v>1.62</v>
      </c>
      <c r="H35" s="1">
        <v>64.0</v>
      </c>
      <c r="I35" s="1">
        <v>39.61</v>
      </c>
      <c r="J35" s="1">
        <v>39.61</v>
      </c>
      <c r="K35" s="1" t="s">
        <v>43</v>
      </c>
      <c r="L35" s="1">
        <v>-64.0</v>
      </c>
      <c r="M35" s="1">
        <v>0.0</v>
      </c>
    </row>
    <row r="36">
      <c r="A36" s="1" t="s">
        <v>41</v>
      </c>
      <c r="B36" s="1" t="s">
        <v>42</v>
      </c>
      <c r="C36" s="1">
        <v>115.88</v>
      </c>
      <c r="D36" s="1">
        <v>119.77</v>
      </c>
      <c r="E36" s="1">
        <v>3.9</v>
      </c>
      <c r="F36" s="1">
        <v>0.0</v>
      </c>
      <c r="G36" s="1">
        <v>3.9</v>
      </c>
      <c r="H36" s="1">
        <v>64.0</v>
      </c>
      <c r="I36" s="1">
        <v>16.42</v>
      </c>
      <c r="J36" s="1">
        <v>16.42</v>
      </c>
      <c r="K36" s="1" t="s">
        <v>43</v>
      </c>
      <c r="L36" s="1">
        <v>-64.0</v>
      </c>
      <c r="M36" s="1">
        <v>0.0</v>
      </c>
    </row>
    <row r="37">
      <c r="A37" s="1" t="s">
        <v>41</v>
      </c>
      <c r="B37" s="1" t="s">
        <v>42</v>
      </c>
      <c r="C37" s="1">
        <v>119.85</v>
      </c>
      <c r="D37" s="1">
        <v>122.14</v>
      </c>
      <c r="E37" s="1">
        <v>2.29</v>
      </c>
      <c r="F37" s="1">
        <v>0.0</v>
      </c>
      <c r="G37" s="1">
        <v>2.29</v>
      </c>
      <c r="H37" s="1">
        <v>64.0</v>
      </c>
      <c r="I37" s="1">
        <v>27.91</v>
      </c>
      <c r="J37" s="1">
        <v>27.91</v>
      </c>
      <c r="K37" s="1" t="s">
        <v>43</v>
      </c>
      <c r="L37" s="1">
        <v>-64.0</v>
      </c>
      <c r="M37" s="1">
        <v>0.0</v>
      </c>
    </row>
    <row r="38">
      <c r="A38" s="1" t="s">
        <v>41</v>
      </c>
      <c r="B38" s="1" t="s">
        <v>42</v>
      </c>
      <c r="C38" s="1">
        <v>122.21</v>
      </c>
      <c r="D38" s="1">
        <v>125.7</v>
      </c>
      <c r="E38" s="1">
        <v>3.49</v>
      </c>
      <c r="F38" s="1">
        <v>0.0</v>
      </c>
      <c r="G38" s="1">
        <v>3.49</v>
      </c>
      <c r="H38" s="1">
        <v>64.0</v>
      </c>
      <c r="I38" s="1">
        <v>18.33</v>
      </c>
      <c r="J38" s="1">
        <v>18.33</v>
      </c>
      <c r="K38" s="1" t="s">
        <v>43</v>
      </c>
      <c r="L38" s="1">
        <v>-64.0</v>
      </c>
      <c r="M38" s="1">
        <v>0.0</v>
      </c>
    </row>
    <row r="39">
      <c r="A39" s="1" t="s">
        <v>41</v>
      </c>
      <c r="B39" s="1" t="s">
        <v>42</v>
      </c>
      <c r="C39" s="1">
        <v>125.79</v>
      </c>
      <c r="D39" s="1">
        <v>129.35</v>
      </c>
      <c r="E39" s="1">
        <v>3.56</v>
      </c>
      <c r="F39" s="1">
        <v>0.0</v>
      </c>
      <c r="G39" s="1">
        <v>3.56</v>
      </c>
      <c r="H39" s="1">
        <v>64.0</v>
      </c>
      <c r="I39" s="1">
        <v>17.99</v>
      </c>
      <c r="J39" s="1">
        <v>17.99</v>
      </c>
      <c r="K39" s="1" t="s">
        <v>43</v>
      </c>
      <c r="L39" s="1">
        <v>-64.0</v>
      </c>
      <c r="M39" s="1">
        <v>0.0</v>
      </c>
    </row>
    <row r="40">
      <c r="A40" s="1" t="s">
        <v>41</v>
      </c>
      <c r="B40" s="1" t="s">
        <v>42</v>
      </c>
      <c r="C40" s="1">
        <v>129.46</v>
      </c>
      <c r="D40" s="1">
        <v>133.71</v>
      </c>
      <c r="E40" s="1">
        <v>4.25</v>
      </c>
      <c r="F40" s="1">
        <v>0.0</v>
      </c>
      <c r="G40" s="1">
        <v>4.25</v>
      </c>
      <c r="H40" s="1">
        <v>64.0</v>
      </c>
      <c r="I40" s="1">
        <v>15.07</v>
      </c>
      <c r="J40" s="1">
        <v>15.07</v>
      </c>
      <c r="K40" s="1" t="s">
        <v>43</v>
      </c>
      <c r="L40" s="1">
        <v>-64.0</v>
      </c>
      <c r="M40" s="1">
        <v>0.0</v>
      </c>
    </row>
    <row r="41">
      <c r="A41" s="1" t="s">
        <v>41</v>
      </c>
      <c r="B41" s="1" t="s">
        <v>42</v>
      </c>
      <c r="C41" s="1">
        <v>133.83</v>
      </c>
      <c r="D41" s="1">
        <v>138.11</v>
      </c>
      <c r="E41" s="1">
        <v>4.28</v>
      </c>
      <c r="F41" s="1">
        <v>0.0</v>
      </c>
      <c r="G41" s="1">
        <v>4.28</v>
      </c>
      <c r="H41" s="1">
        <v>64.0</v>
      </c>
      <c r="I41" s="1">
        <v>14.97</v>
      </c>
      <c r="J41" s="1">
        <v>14.97</v>
      </c>
      <c r="K41" s="1" t="s">
        <v>43</v>
      </c>
      <c r="L41" s="1">
        <v>-64.0</v>
      </c>
      <c r="M41" s="1">
        <v>0.0</v>
      </c>
    </row>
    <row r="42">
      <c r="A42" s="1" t="s">
        <v>41</v>
      </c>
      <c r="B42" s="1" t="s">
        <v>42</v>
      </c>
      <c r="C42" s="1">
        <v>138.42</v>
      </c>
      <c r="D42" s="1">
        <v>141.51</v>
      </c>
      <c r="E42" s="1">
        <v>3.08</v>
      </c>
      <c r="F42" s="1">
        <v>0.0</v>
      </c>
      <c r="G42" s="1">
        <v>3.08</v>
      </c>
      <c r="H42" s="1">
        <v>64.0</v>
      </c>
      <c r="I42" s="1">
        <v>20.76</v>
      </c>
      <c r="J42" s="1">
        <v>20.76</v>
      </c>
      <c r="K42" s="1" t="s">
        <v>43</v>
      </c>
      <c r="L42" s="1">
        <v>-64.0</v>
      </c>
      <c r="M42" s="1">
        <v>0.0</v>
      </c>
    </row>
    <row r="43">
      <c r="A43" s="1" t="s">
        <v>41</v>
      </c>
      <c r="B43" s="1" t="s">
        <v>42</v>
      </c>
      <c r="C43" s="1">
        <v>141.55</v>
      </c>
      <c r="D43" s="1">
        <v>145.46</v>
      </c>
      <c r="E43" s="1">
        <v>3.91</v>
      </c>
      <c r="F43" s="1">
        <v>0.0</v>
      </c>
      <c r="G43" s="1">
        <v>3.91</v>
      </c>
      <c r="H43" s="1">
        <v>64.0</v>
      </c>
      <c r="I43" s="1">
        <v>16.36</v>
      </c>
      <c r="J43" s="1">
        <v>16.36</v>
      </c>
      <c r="K43" s="1" t="s">
        <v>43</v>
      </c>
      <c r="L43" s="1">
        <v>-64.0</v>
      </c>
      <c r="M43" s="1">
        <v>0.0</v>
      </c>
    </row>
    <row r="44">
      <c r="A44" s="1" t="s">
        <v>41</v>
      </c>
      <c r="B44" s="1" t="s">
        <v>42</v>
      </c>
      <c r="C44" s="1">
        <v>145.64</v>
      </c>
      <c r="D44" s="1">
        <v>148.91</v>
      </c>
      <c r="E44" s="1">
        <v>3.28</v>
      </c>
      <c r="F44" s="1">
        <v>0.0</v>
      </c>
      <c r="G44" s="1">
        <v>3.28</v>
      </c>
      <c r="H44" s="1">
        <v>64.0</v>
      </c>
      <c r="I44" s="1">
        <v>19.53</v>
      </c>
      <c r="J44" s="1">
        <v>19.53</v>
      </c>
      <c r="K44" s="1" t="s">
        <v>43</v>
      </c>
      <c r="L44" s="1">
        <v>-64.0</v>
      </c>
      <c r="M44" s="1">
        <v>0.0</v>
      </c>
    </row>
    <row r="45">
      <c r="A45" s="1" t="s">
        <v>41</v>
      </c>
      <c r="B45" s="1" t="s">
        <v>42</v>
      </c>
      <c r="C45" s="1">
        <v>149.03</v>
      </c>
      <c r="D45" s="1">
        <v>152.0</v>
      </c>
      <c r="E45" s="1">
        <v>2.97</v>
      </c>
      <c r="F45" s="1">
        <v>0.0</v>
      </c>
      <c r="G45" s="1">
        <v>2.97</v>
      </c>
      <c r="H45" s="1">
        <v>168.0</v>
      </c>
      <c r="I45" s="1">
        <v>56.53</v>
      </c>
      <c r="J45" s="1">
        <v>56.55</v>
      </c>
      <c r="K45" s="1" t="s">
        <v>44</v>
      </c>
      <c r="L45" s="1">
        <v>84.0</v>
      </c>
      <c r="M45" s="1">
        <v>84.0</v>
      </c>
    </row>
    <row r="46">
      <c r="A46" s="1" t="s">
        <v>41</v>
      </c>
      <c r="B46" s="1" t="s">
        <v>42</v>
      </c>
      <c r="C46" s="1">
        <v>152.14</v>
      </c>
      <c r="D46" s="1">
        <v>155.92</v>
      </c>
      <c r="E46" s="1">
        <v>3.78</v>
      </c>
      <c r="F46" s="1">
        <v>0.0</v>
      </c>
      <c r="G46" s="1">
        <v>3.78</v>
      </c>
      <c r="H46" s="1">
        <v>64.0</v>
      </c>
      <c r="I46" s="1">
        <v>16.95</v>
      </c>
      <c r="J46" s="1">
        <v>16.95</v>
      </c>
      <c r="K46" s="1" t="s">
        <v>43</v>
      </c>
      <c r="L46" s="1">
        <v>-64.0</v>
      </c>
      <c r="M46" s="1">
        <v>0.0</v>
      </c>
    </row>
    <row r="47">
      <c r="A47" s="1" t="s">
        <v>41</v>
      </c>
      <c r="B47" s="1" t="s">
        <v>42</v>
      </c>
      <c r="C47" s="1">
        <v>155.94</v>
      </c>
      <c r="D47" s="1">
        <v>159.91</v>
      </c>
      <c r="E47" s="1">
        <v>3.97</v>
      </c>
      <c r="F47" s="1">
        <v>0.0</v>
      </c>
      <c r="G47" s="1">
        <v>3.97</v>
      </c>
      <c r="H47" s="1">
        <v>64.0</v>
      </c>
      <c r="I47" s="1">
        <v>16.11</v>
      </c>
      <c r="J47" s="1">
        <v>16.11</v>
      </c>
      <c r="K47" s="1" t="s">
        <v>43</v>
      </c>
      <c r="L47" s="1">
        <v>-64.0</v>
      </c>
      <c r="M47" s="1">
        <v>0.0</v>
      </c>
    </row>
    <row r="48">
      <c r="A48" s="1" t="s">
        <v>41</v>
      </c>
      <c r="B48" s="1" t="s">
        <v>42</v>
      </c>
      <c r="C48" s="1">
        <v>159.97</v>
      </c>
      <c r="D48" s="1">
        <v>162.99</v>
      </c>
      <c r="E48" s="1">
        <v>3.02</v>
      </c>
      <c r="F48" s="1">
        <v>0.0</v>
      </c>
      <c r="G48" s="1">
        <v>3.02</v>
      </c>
      <c r="H48" s="1">
        <v>64.0</v>
      </c>
      <c r="I48" s="1">
        <v>21.16</v>
      </c>
      <c r="J48" s="1">
        <v>21.16</v>
      </c>
      <c r="K48" s="1" t="s">
        <v>43</v>
      </c>
      <c r="L48" s="1">
        <v>-64.0</v>
      </c>
      <c r="M48" s="1">
        <v>0.0</v>
      </c>
    </row>
    <row r="49">
      <c r="A49" s="1" t="s">
        <v>41</v>
      </c>
      <c r="B49" s="1" t="s">
        <v>42</v>
      </c>
      <c r="C49" s="1">
        <v>163.05</v>
      </c>
      <c r="D49" s="1">
        <v>165.12</v>
      </c>
      <c r="E49" s="1">
        <v>2.07</v>
      </c>
      <c r="F49" s="1">
        <v>0.0</v>
      </c>
      <c r="G49" s="1">
        <v>2.07</v>
      </c>
      <c r="H49" s="1">
        <v>64.0</v>
      </c>
      <c r="I49" s="1">
        <v>30.93</v>
      </c>
      <c r="J49" s="1">
        <v>30.93</v>
      </c>
      <c r="K49" s="1" t="s">
        <v>43</v>
      </c>
      <c r="L49" s="1">
        <v>-64.0</v>
      </c>
      <c r="M49" s="1">
        <v>0.0</v>
      </c>
    </row>
    <row r="50">
      <c r="A50" s="1" t="s">
        <v>41</v>
      </c>
      <c r="B50" s="1" t="s">
        <v>42</v>
      </c>
      <c r="C50" s="1">
        <v>165.12</v>
      </c>
      <c r="D50" s="1">
        <v>168.31</v>
      </c>
      <c r="E50" s="1">
        <v>3.18</v>
      </c>
      <c r="F50" s="1">
        <v>0.0</v>
      </c>
      <c r="G50" s="1">
        <v>3.18</v>
      </c>
      <c r="H50" s="1">
        <v>64.0</v>
      </c>
      <c r="I50" s="1">
        <v>20.12</v>
      </c>
      <c r="J50" s="1">
        <v>20.12</v>
      </c>
      <c r="K50" s="1" t="s">
        <v>43</v>
      </c>
      <c r="L50" s="1">
        <v>-64.0</v>
      </c>
      <c r="M50" s="1">
        <v>0.0</v>
      </c>
    </row>
    <row r="51">
      <c r="A51" s="1" t="s">
        <v>41</v>
      </c>
      <c r="B51" s="1" t="s">
        <v>42</v>
      </c>
      <c r="C51" s="1">
        <v>168.34</v>
      </c>
      <c r="D51" s="1">
        <v>171.97</v>
      </c>
      <c r="E51" s="1">
        <v>3.63</v>
      </c>
      <c r="F51" s="1">
        <v>0.0</v>
      </c>
      <c r="G51" s="1">
        <v>3.63</v>
      </c>
      <c r="H51" s="1">
        <v>64.0</v>
      </c>
      <c r="I51" s="1">
        <v>17.61</v>
      </c>
      <c r="J51" s="1">
        <v>17.61</v>
      </c>
      <c r="K51" s="1" t="s">
        <v>43</v>
      </c>
      <c r="L51" s="1">
        <v>-64.0</v>
      </c>
      <c r="M51" s="1">
        <v>0.0</v>
      </c>
    </row>
    <row r="52">
      <c r="A52" s="1" t="s">
        <v>41</v>
      </c>
      <c r="B52" s="1" t="s">
        <v>42</v>
      </c>
      <c r="C52" s="1">
        <v>172.12</v>
      </c>
      <c r="D52" s="1">
        <v>174.8</v>
      </c>
      <c r="E52" s="1">
        <v>2.68</v>
      </c>
      <c r="F52" s="1">
        <v>0.0</v>
      </c>
      <c r="G52" s="1">
        <v>2.68</v>
      </c>
      <c r="H52" s="1">
        <v>64.0</v>
      </c>
      <c r="I52" s="1">
        <v>23.84</v>
      </c>
      <c r="J52" s="1">
        <v>23.84</v>
      </c>
      <c r="K52" s="1" t="s">
        <v>43</v>
      </c>
      <c r="L52" s="1">
        <v>-64.0</v>
      </c>
      <c r="M52" s="1">
        <v>0.0</v>
      </c>
    </row>
    <row r="53">
      <c r="A53" s="1" t="s">
        <v>41</v>
      </c>
      <c r="B53" s="1" t="s">
        <v>42</v>
      </c>
      <c r="C53" s="1">
        <v>174.83</v>
      </c>
      <c r="D53" s="1">
        <v>178.13</v>
      </c>
      <c r="E53" s="1">
        <v>3.3</v>
      </c>
      <c r="F53" s="1">
        <v>0.0</v>
      </c>
      <c r="G53" s="1">
        <v>3.3</v>
      </c>
      <c r="H53" s="1">
        <v>64.0</v>
      </c>
      <c r="I53" s="1">
        <v>19.39</v>
      </c>
      <c r="J53" s="1">
        <v>19.39</v>
      </c>
      <c r="K53" s="1" t="s">
        <v>43</v>
      </c>
      <c r="L53" s="1">
        <v>-64.0</v>
      </c>
      <c r="M53" s="1">
        <v>0.0</v>
      </c>
    </row>
    <row r="54">
      <c r="A54" s="1" t="s">
        <v>41</v>
      </c>
      <c r="B54" s="1" t="s">
        <v>42</v>
      </c>
      <c r="C54" s="1">
        <v>178.29</v>
      </c>
      <c r="D54" s="1">
        <v>181.75</v>
      </c>
      <c r="E54" s="1">
        <v>3.47</v>
      </c>
      <c r="F54" s="1">
        <v>0.0</v>
      </c>
      <c r="G54" s="1">
        <v>3.47</v>
      </c>
      <c r="H54" s="1">
        <v>64.0</v>
      </c>
      <c r="I54" s="1">
        <v>18.46</v>
      </c>
      <c r="J54" s="1">
        <v>18.46</v>
      </c>
      <c r="K54" s="1" t="s">
        <v>43</v>
      </c>
      <c r="L54" s="1">
        <v>-64.0</v>
      </c>
      <c r="M54" s="1">
        <v>0.0</v>
      </c>
    </row>
    <row r="55">
      <c r="A55" s="1" t="s">
        <v>41</v>
      </c>
      <c r="B55" s="1" t="s">
        <v>42</v>
      </c>
      <c r="C55" s="1">
        <v>181.78</v>
      </c>
      <c r="D55" s="1">
        <v>184.21</v>
      </c>
      <c r="E55" s="1">
        <v>2.43</v>
      </c>
      <c r="F55" s="1">
        <v>0.0</v>
      </c>
      <c r="G55" s="1">
        <v>2.43</v>
      </c>
      <c r="H55" s="1">
        <v>64.0</v>
      </c>
      <c r="I55" s="1">
        <v>26.34</v>
      </c>
      <c r="J55" s="1">
        <v>26.34</v>
      </c>
      <c r="K55" s="1" t="s">
        <v>43</v>
      </c>
      <c r="L55" s="1">
        <v>-64.0</v>
      </c>
      <c r="M55" s="1">
        <v>0.0</v>
      </c>
    </row>
    <row r="56">
      <c r="A56" s="1" t="s">
        <v>41</v>
      </c>
      <c r="B56" s="1" t="s">
        <v>42</v>
      </c>
      <c r="C56" s="1">
        <v>184.23</v>
      </c>
      <c r="D56" s="1">
        <v>187.14</v>
      </c>
      <c r="E56" s="1">
        <v>2.91</v>
      </c>
      <c r="F56" s="1">
        <v>0.0</v>
      </c>
      <c r="G56" s="1">
        <v>2.91</v>
      </c>
      <c r="H56" s="1">
        <v>168.0</v>
      </c>
      <c r="I56" s="1">
        <v>57.7</v>
      </c>
      <c r="J56" s="1">
        <v>57.72</v>
      </c>
      <c r="K56" s="1" t="s">
        <v>44</v>
      </c>
      <c r="L56" s="1">
        <v>84.0</v>
      </c>
      <c r="M56" s="1">
        <v>84.0</v>
      </c>
    </row>
    <row r="57">
      <c r="A57" s="1" t="s">
        <v>41</v>
      </c>
      <c r="B57" s="1" t="s">
        <v>42</v>
      </c>
      <c r="C57" s="1">
        <v>188.22</v>
      </c>
      <c r="D57" s="1">
        <v>192.31</v>
      </c>
      <c r="E57" s="1">
        <v>4.09</v>
      </c>
      <c r="F57" s="1">
        <v>0.0</v>
      </c>
      <c r="G57" s="1">
        <v>4.09</v>
      </c>
      <c r="H57" s="1">
        <v>64.0</v>
      </c>
      <c r="I57" s="1">
        <v>15.65</v>
      </c>
      <c r="J57" s="1">
        <v>15.65</v>
      </c>
      <c r="K57" s="1" t="s">
        <v>43</v>
      </c>
      <c r="L57" s="1">
        <v>-64.0</v>
      </c>
      <c r="M57" s="1">
        <v>0.0</v>
      </c>
    </row>
    <row r="58">
      <c r="A58" s="1" t="s">
        <v>41</v>
      </c>
      <c r="B58" s="1" t="s">
        <v>42</v>
      </c>
      <c r="C58" s="1">
        <v>192.41</v>
      </c>
      <c r="D58" s="1">
        <v>195.33</v>
      </c>
      <c r="E58" s="1">
        <v>2.92</v>
      </c>
      <c r="F58" s="1">
        <v>0.0</v>
      </c>
      <c r="G58" s="1">
        <v>2.92</v>
      </c>
      <c r="H58" s="1">
        <v>64.0</v>
      </c>
      <c r="I58" s="1">
        <v>21.91</v>
      </c>
      <c r="J58" s="1">
        <v>21.91</v>
      </c>
      <c r="K58" s="1" t="s">
        <v>43</v>
      </c>
      <c r="L58" s="1">
        <v>-64.0</v>
      </c>
      <c r="M58" s="1">
        <v>0.0</v>
      </c>
    </row>
    <row r="59">
      <c r="A59" s="1" t="s">
        <v>41</v>
      </c>
      <c r="B59" s="1" t="s">
        <v>42</v>
      </c>
      <c r="C59" s="1">
        <v>195.37</v>
      </c>
      <c r="D59" s="1">
        <v>199.6</v>
      </c>
      <c r="E59" s="1">
        <v>4.23</v>
      </c>
      <c r="F59" s="1">
        <v>0.0</v>
      </c>
      <c r="G59" s="1">
        <v>4.23</v>
      </c>
      <c r="H59" s="1">
        <v>64.0</v>
      </c>
      <c r="I59" s="1">
        <v>15.14</v>
      </c>
      <c r="J59" s="1">
        <v>15.14</v>
      </c>
      <c r="K59" s="1" t="s">
        <v>43</v>
      </c>
      <c r="L59" s="1">
        <v>-64.0</v>
      </c>
      <c r="M59" s="1">
        <v>0.0</v>
      </c>
    </row>
    <row r="60">
      <c r="A60" s="1" t="s">
        <v>41</v>
      </c>
      <c r="B60" s="1" t="s">
        <v>42</v>
      </c>
      <c r="C60" s="1">
        <v>199.96</v>
      </c>
      <c r="D60" s="1">
        <v>203.3</v>
      </c>
      <c r="E60" s="1">
        <v>3.33</v>
      </c>
      <c r="F60" s="1">
        <v>0.0</v>
      </c>
      <c r="G60" s="1">
        <v>3.33</v>
      </c>
      <c r="H60" s="1">
        <v>64.0</v>
      </c>
      <c r="I60" s="1">
        <v>19.2</v>
      </c>
      <c r="J60" s="1">
        <v>19.2</v>
      </c>
      <c r="K60" s="1" t="s">
        <v>43</v>
      </c>
      <c r="L60" s="1">
        <v>-64.0</v>
      </c>
      <c r="M60" s="1">
        <v>0.0</v>
      </c>
    </row>
    <row r="61">
      <c r="A61" s="1" t="s">
        <v>41</v>
      </c>
      <c r="B61" s="1" t="s">
        <v>42</v>
      </c>
      <c r="C61" s="1">
        <v>203.47</v>
      </c>
      <c r="D61" s="1">
        <v>206.33</v>
      </c>
      <c r="E61" s="1">
        <v>2.86</v>
      </c>
      <c r="F61" s="1">
        <v>0.0</v>
      </c>
      <c r="G61" s="1">
        <v>2.86</v>
      </c>
      <c r="H61" s="1">
        <v>64.0</v>
      </c>
      <c r="I61" s="1">
        <v>22.39</v>
      </c>
      <c r="J61" s="1">
        <v>22.39</v>
      </c>
      <c r="K61" s="1" t="s">
        <v>43</v>
      </c>
      <c r="L61" s="1">
        <v>-64.0</v>
      </c>
      <c r="M61" s="1">
        <v>0.0</v>
      </c>
    </row>
    <row r="62">
      <c r="A62" s="1" t="s">
        <v>41</v>
      </c>
      <c r="B62" s="1" t="s">
        <v>42</v>
      </c>
      <c r="C62" s="1">
        <v>206.46</v>
      </c>
      <c r="D62" s="1">
        <v>210.42</v>
      </c>
      <c r="E62" s="1">
        <v>3.96</v>
      </c>
      <c r="F62" s="1">
        <v>0.0</v>
      </c>
      <c r="G62" s="1">
        <v>3.96</v>
      </c>
      <c r="H62" s="1">
        <v>64.0</v>
      </c>
      <c r="I62" s="1">
        <v>16.16</v>
      </c>
      <c r="J62" s="1">
        <v>16.16</v>
      </c>
      <c r="K62" s="1" t="s">
        <v>43</v>
      </c>
      <c r="L62" s="1">
        <v>-64.0</v>
      </c>
      <c r="M62" s="1">
        <v>0.0</v>
      </c>
    </row>
    <row r="63">
      <c r="A63" s="1" t="s">
        <v>41</v>
      </c>
      <c r="B63" s="1" t="s">
        <v>42</v>
      </c>
      <c r="C63" s="1">
        <v>210.61</v>
      </c>
      <c r="D63" s="1">
        <v>213.09</v>
      </c>
      <c r="E63" s="1">
        <v>2.48</v>
      </c>
      <c r="F63" s="1">
        <v>0.0</v>
      </c>
      <c r="G63" s="1">
        <v>2.48</v>
      </c>
      <c r="H63" s="1">
        <v>64.0</v>
      </c>
      <c r="I63" s="1">
        <v>25.84</v>
      </c>
      <c r="J63" s="1">
        <v>25.84</v>
      </c>
      <c r="K63" s="1" t="s">
        <v>43</v>
      </c>
      <c r="L63" s="1">
        <v>-64.0</v>
      </c>
      <c r="M63" s="1">
        <v>0.0</v>
      </c>
    </row>
    <row r="64">
      <c r="A64" s="1" t="s">
        <v>41</v>
      </c>
      <c r="B64" s="1" t="s">
        <v>42</v>
      </c>
      <c r="C64" s="1">
        <v>213.11</v>
      </c>
      <c r="D64" s="1">
        <v>217.37</v>
      </c>
      <c r="E64" s="1">
        <v>4.26</v>
      </c>
      <c r="F64" s="1">
        <v>0.0</v>
      </c>
      <c r="G64" s="1">
        <v>4.26</v>
      </c>
      <c r="H64" s="1">
        <v>64.0</v>
      </c>
      <c r="I64" s="1">
        <v>15.03</v>
      </c>
      <c r="J64" s="1">
        <v>15.03</v>
      </c>
      <c r="K64" s="1" t="s">
        <v>43</v>
      </c>
      <c r="L64" s="1">
        <v>-64.0</v>
      </c>
      <c r="M64" s="1">
        <v>0.0</v>
      </c>
    </row>
    <row r="65">
      <c r="A65" s="1" t="s">
        <v>41</v>
      </c>
      <c r="B65" s="1" t="s">
        <v>42</v>
      </c>
      <c r="C65" s="1">
        <v>217.64</v>
      </c>
      <c r="D65" s="1">
        <v>221.82</v>
      </c>
      <c r="E65" s="1">
        <v>4.18</v>
      </c>
      <c r="F65" s="1">
        <v>0.0</v>
      </c>
      <c r="G65" s="1">
        <v>4.18</v>
      </c>
      <c r="H65" s="1">
        <v>64.0</v>
      </c>
      <c r="I65" s="1">
        <v>15.31</v>
      </c>
      <c r="J65" s="1">
        <v>15.31</v>
      </c>
      <c r="K65" s="1" t="s">
        <v>43</v>
      </c>
      <c r="L65" s="1">
        <v>-64.0</v>
      </c>
      <c r="M65" s="1">
        <v>0.0</v>
      </c>
    </row>
    <row r="66">
      <c r="A66" s="1" t="s">
        <v>41</v>
      </c>
      <c r="B66" s="1" t="s">
        <v>42</v>
      </c>
      <c r="C66" s="1">
        <v>221.83</v>
      </c>
      <c r="D66" s="1">
        <v>223.71</v>
      </c>
      <c r="E66" s="1">
        <v>1.88</v>
      </c>
      <c r="F66" s="1">
        <v>0.0</v>
      </c>
      <c r="G66" s="1">
        <v>1.88</v>
      </c>
      <c r="H66" s="1">
        <v>64.0</v>
      </c>
      <c r="I66" s="1">
        <v>34.07</v>
      </c>
      <c r="J66" s="1">
        <v>34.07</v>
      </c>
      <c r="K66" s="1" t="s">
        <v>43</v>
      </c>
      <c r="L66" s="1">
        <v>-64.0</v>
      </c>
      <c r="M66" s="1">
        <v>0.0</v>
      </c>
    </row>
    <row r="67">
      <c r="A67" s="1" t="s">
        <v>41</v>
      </c>
      <c r="B67" s="1" t="s">
        <v>42</v>
      </c>
      <c r="C67" s="1">
        <v>224.01</v>
      </c>
      <c r="D67" s="1">
        <v>227.65</v>
      </c>
      <c r="E67" s="1">
        <v>3.64</v>
      </c>
      <c r="F67" s="1">
        <v>0.0</v>
      </c>
      <c r="G67" s="1">
        <v>3.63</v>
      </c>
      <c r="H67" s="1">
        <v>168.0</v>
      </c>
      <c r="I67" s="1">
        <v>46.22</v>
      </c>
      <c r="J67" s="1">
        <v>46.23</v>
      </c>
      <c r="K67" s="1" t="s">
        <v>44</v>
      </c>
      <c r="L67" s="1">
        <v>84.0</v>
      </c>
      <c r="M67" s="1">
        <v>84.0</v>
      </c>
    </row>
    <row r="68">
      <c r="A68" s="1" t="s">
        <v>41</v>
      </c>
      <c r="B68" s="1" t="s">
        <v>42</v>
      </c>
      <c r="C68" s="1">
        <v>228.02</v>
      </c>
      <c r="D68" s="1">
        <v>230.88</v>
      </c>
      <c r="E68" s="1">
        <v>2.86</v>
      </c>
      <c r="F68" s="1">
        <v>0.0</v>
      </c>
      <c r="G68" s="1">
        <v>2.86</v>
      </c>
      <c r="H68" s="1">
        <v>64.0</v>
      </c>
      <c r="I68" s="1">
        <v>22.34</v>
      </c>
      <c r="J68" s="1">
        <v>22.34</v>
      </c>
      <c r="K68" s="1" t="s">
        <v>43</v>
      </c>
      <c r="L68" s="1">
        <v>-64.0</v>
      </c>
      <c r="M68" s="1">
        <v>0.0</v>
      </c>
    </row>
    <row r="69">
      <c r="A69" s="1" t="s">
        <v>41</v>
      </c>
      <c r="B69" s="1" t="s">
        <v>42</v>
      </c>
      <c r="C69" s="1">
        <v>231.06</v>
      </c>
      <c r="D69" s="1">
        <v>235.07</v>
      </c>
      <c r="E69" s="1">
        <v>4.01</v>
      </c>
      <c r="F69" s="1">
        <v>0.0</v>
      </c>
      <c r="G69" s="1">
        <v>4.01</v>
      </c>
      <c r="H69" s="1">
        <v>64.0</v>
      </c>
      <c r="I69" s="1">
        <v>15.95</v>
      </c>
      <c r="J69" s="1">
        <v>15.95</v>
      </c>
      <c r="K69" s="1" t="s">
        <v>43</v>
      </c>
      <c r="L69" s="1">
        <v>-64.0</v>
      </c>
      <c r="M69" s="1">
        <v>0.0</v>
      </c>
    </row>
    <row r="70">
      <c r="A70" s="1" t="s">
        <v>41</v>
      </c>
      <c r="B70" s="1" t="s">
        <v>42</v>
      </c>
      <c r="C70" s="1">
        <v>235.69</v>
      </c>
      <c r="D70" s="1">
        <v>238.78</v>
      </c>
      <c r="E70" s="1">
        <v>3.08</v>
      </c>
      <c r="F70" s="1">
        <v>0.0</v>
      </c>
      <c r="G70" s="1">
        <v>3.08</v>
      </c>
      <c r="H70" s="1">
        <v>64.0</v>
      </c>
      <c r="I70" s="1">
        <v>20.77</v>
      </c>
      <c r="J70" s="1">
        <v>20.77</v>
      </c>
      <c r="K70" s="1" t="s">
        <v>43</v>
      </c>
      <c r="L70" s="1">
        <v>-64.0</v>
      </c>
      <c r="M70" s="1">
        <v>0.0</v>
      </c>
    </row>
    <row r="71">
      <c r="A71" s="1" t="s">
        <v>41</v>
      </c>
      <c r="B71" s="1" t="s">
        <v>42</v>
      </c>
      <c r="C71" s="1">
        <v>238.93</v>
      </c>
      <c r="D71" s="1">
        <v>242.04</v>
      </c>
      <c r="E71" s="1">
        <v>3.11</v>
      </c>
      <c r="F71" s="1">
        <v>0.0</v>
      </c>
      <c r="G71" s="1">
        <v>3.11</v>
      </c>
      <c r="H71" s="1">
        <v>64.0</v>
      </c>
      <c r="I71" s="1">
        <v>20.57</v>
      </c>
      <c r="J71" s="1">
        <v>20.57</v>
      </c>
      <c r="K71" s="1" t="s">
        <v>43</v>
      </c>
      <c r="L71" s="1">
        <v>-64.0</v>
      </c>
      <c r="M71" s="1">
        <v>0.0</v>
      </c>
    </row>
    <row r="72">
      <c r="A72" s="1" t="s">
        <v>41</v>
      </c>
      <c r="B72" s="1" t="s">
        <v>42</v>
      </c>
      <c r="C72" s="1">
        <v>242.35</v>
      </c>
      <c r="D72" s="1">
        <v>245.34</v>
      </c>
      <c r="E72" s="1">
        <v>2.99</v>
      </c>
      <c r="F72" s="1">
        <v>0.0</v>
      </c>
      <c r="G72" s="1">
        <v>2.99</v>
      </c>
      <c r="H72" s="1">
        <v>64.0</v>
      </c>
      <c r="I72" s="1">
        <v>21.38</v>
      </c>
      <c r="J72" s="1">
        <v>21.38</v>
      </c>
      <c r="K72" s="1" t="s">
        <v>43</v>
      </c>
      <c r="L72" s="1">
        <v>-64.0</v>
      </c>
      <c r="M72" s="1">
        <v>0.0</v>
      </c>
    </row>
    <row r="73">
      <c r="A73" s="1" t="s">
        <v>41</v>
      </c>
      <c r="B73" s="1" t="s">
        <v>42</v>
      </c>
      <c r="C73" s="1">
        <v>245.48</v>
      </c>
      <c r="D73" s="1">
        <v>248.08</v>
      </c>
      <c r="E73" s="1">
        <v>2.59</v>
      </c>
      <c r="F73" s="1">
        <v>0.0</v>
      </c>
      <c r="G73" s="1">
        <v>2.59</v>
      </c>
      <c r="H73" s="1">
        <v>64.0</v>
      </c>
      <c r="I73" s="1">
        <v>24.68</v>
      </c>
      <c r="J73" s="1">
        <v>24.68</v>
      </c>
      <c r="K73" s="1" t="s">
        <v>43</v>
      </c>
      <c r="L73" s="1">
        <v>-64.0</v>
      </c>
      <c r="M73" s="1">
        <v>0.0</v>
      </c>
    </row>
    <row r="74">
      <c r="A74" s="1" t="s">
        <v>41</v>
      </c>
      <c r="B74" s="1" t="s">
        <v>42</v>
      </c>
      <c r="C74" s="1">
        <v>248.28</v>
      </c>
      <c r="D74" s="1">
        <v>252.48</v>
      </c>
      <c r="E74" s="1">
        <v>4.2</v>
      </c>
      <c r="F74" s="1">
        <v>0.0</v>
      </c>
      <c r="G74" s="1">
        <v>4.2</v>
      </c>
      <c r="H74" s="1">
        <v>64.0</v>
      </c>
      <c r="I74" s="1">
        <v>15.24</v>
      </c>
      <c r="J74" s="1">
        <v>15.24</v>
      </c>
      <c r="K74" s="1" t="s">
        <v>43</v>
      </c>
      <c r="L74" s="1">
        <v>-64.0</v>
      </c>
      <c r="M74" s="1">
        <v>0.0</v>
      </c>
    </row>
    <row r="75">
      <c r="A75" s="1" t="s">
        <v>41</v>
      </c>
      <c r="B75" s="1" t="s">
        <v>42</v>
      </c>
      <c r="C75" s="1">
        <v>252.49</v>
      </c>
      <c r="D75" s="1">
        <v>254.87</v>
      </c>
      <c r="E75" s="1">
        <v>2.38</v>
      </c>
      <c r="F75" s="1">
        <v>0.0</v>
      </c>
      <c r="G75" s="1">
        <v>2.38</v>
      </c>
      <c r="H75" s="1">
        <v>64.0</v>
      </c>
      <c r="I75" s="1">
        <v>26.88</v>
      </c>
      <c r="J75" s="1">
        <v>26.88</v>
      </c>
      <c r="K75" s="1" t="s">
        <v>43</v>
      </c>
      <c r="L75" s="1">
        <v>-64.0</v>
      </c>
      <c r="M75" s="1">
        <v>0.0</v>
      </c>
    </row>
    <row r="76">
      <c r="A76" s="1" t="s">
        <v>41</v>
      </c>
      <c r="B76" s="1" t="s">
        <v>42</v>
      </c>
      <c r="C76" s="1">
        <v>254.91</v>
      </c>
      <c r="D76" s="1">
        <v>256.48</v>
      </c>
      <c r="E76" s="1">
        <v>1.58</v>
      </c>
      <c r="F76" s="1">
        <v>0.0</v>
      </c>
      <c r="G76" s="1">
        <v>1.58</v>
      </c>
      <c r="H76" s="1">
        <v>64.0</v>
      </c>
      <c r="I76" s="1">
        <v>40.61</v>
      </c>
      <c r="J76" s="1">
        <v>40.61</v>
      </c>
      <c r="K76" s="1" t="s">
        <v>43</v>
      </c>
      <c r="L76" s="1">
        <v>-64.0</v>
      </c>
      <c r="M76" s="1">
        <v>0.0</v>
      </c>
    </row>
    <row r="77">
      <c r="A77" s="1" t="s">
        <v>41</v>
      </c>
      <c r="B77" s="1" t="s">
        <v>42</v>
      </c>
      <c r="C77" s="1">
        <v>256.54</v>
      </c>
      <c r="D77" s="1">
        <v>260.85</v>
      </c>
      <c r="E77" s="1">
        <v>4.31</v>
      </c>
      <c r="F77" s="1">
        <v>0.0</v>
      </c>
      <c r="G77" s="1">
        <v>4.31</v>
      </c>
      <c r="H77" s="1">
        <v>64.0</v>
      </c>
      <c r="I77" s="1">
        <v>14.84</v>
      </c>
      <c r="J77" s="1">
        <v>14.84</v>
      </c>
      <c r="K77" s="1" t="s">
        <v>43</v>
      </c>
      <c r="L77" s="1">
        <v>-64.0</v>
      </c>
      <c r="M77" s="1">
        <v>0.0</v>
      </c>
    </row>
    <row r="78">
      <c r="A78" s="1" t="s">
        <v>41</v>
      </c>
      <c r="B78" s="1" t="s">
        <v>42</v>
      </c>
      <c r="C78" s="1">
        <v>261.24</v>
      </c>
      <c r="D78" s="1">
        <v>263.45</v>
      </c>
      <c r="E78" s="1">
        <v>2.22</v>
      </c>
      <c r="F78" s="1">
        <v>0.0</v>
      </c>
      <c r="G78" s="1">
        <v>2.22</v>
      </c>
      <c r="H78" s="1">
        <v>168.0</v>
      </c>
      <c r="I78" s="1">
        <v>75.82</v>
      </c>
      <c r="J78" s="1">
        <v>75.85</v>
      </c>
      <c r="K78" s="1" t="s">
        <v>44</v>
      </c>
      <c r="L78" s="1">
        <v>84.0</v>
      </c>
      <c r="M78" s="1">
        <v>84.0</v>
      </c>
    </row>
    <row r="79">
      <c r="A79" s="1" t="s">
        <v>41</v>
      </c>
      <c r="B79" s="1" t="s">
        <v>42</v>
      </c>
      <c r="C79" s="1">
        <v>263.99</v>
      </c>
      <c r="D79" s="1">
        <v>267.41</v>
      </c>
      <c r="E79" s="1">
        <v>3.42</v>
      </c>
      <c r="F79" s="1">
        <v>0.0</v>
      </c>
      <c r="G79" s="1">
        <v>3.42</v>
      </c>
      <c r="H79" s="1">
        <v>64.0</v>
      </c>
      <c r="I79" s="1">
        <v>18.74</v>
      </c>
      <c r="J79" s="1">
        <v>18.74</v>
      </c>
      <c r="K79" s="1" t="s">
        <v>43</v>
      </c>
      <c r="L79" s="1">
        <v>-64.0</v>
      </c>
      <c r="M79" s="1">
        <v>0.0</v>
      </c>
    </row>
    <row r="80">
      <c r="A80" s="1" t="s">
        <v>41</v>
      </c>
      <c r="B80" s="1" t="s">
        <v>42</v>
      </c>
      <c r="C80" s="1">
        <v>267.45</v>
      </c>
      <c r="D80" s="1">
        <v>270.27</v>
      </c>
      <c r="E80" s="1">
        <v>2.82</v>
      </c>
      <c r="F80" s="1">
        <v>0.0</v>
      </c>
      <c r="G80" s="1">
        <v>2.82</v>
      </c>
      <c r="H80" s="1">
        <v>64.0</v>
      </c>
      <c r="I80" s="1">
        <v>22.69</v>
      </c>
      <c r="J80" s="1">
        <v>22.69</v>
      </c>
      <c r="K80" s="1" t="s">
        <v>43</v>
      </c>
      <c r="L80" s="1">
        <v>-64.0</v>
      </c>
      <c r="M80" s="1">
        <v>0.0</v>
      </c>
    </row>
    <row r="81">
      <c r="A81" s="1" t="s">
        <v>41</v>
      </c>
      <c r="B81" s="1" t="s">
        <v>42</v>
      </c>
      <c r="C81" s="1">
        <v>270.36</v>
      </c>
      <c r="D81" s="1">
        <v>272.65</v>
      </c>
      <c r="E81" s="1">
        <v>2.3</v>
      </c>
      <c r="F81" s="1">
        <v>0.0</v>
      </c>
      <c r="G81" s="1">
        <v>2.3</v>
      </c>
      <c r="H81" s="1">
        <v>64.0</v>
      </c>
      <c r="I81" s="1">
        <v>27.86</v>
      </c>
      <c r="J81" s="1">
        <v>27.86</v>
      </c>
      <c r="K81" s="1" t="s">
        <v>43</v>
      </c>
      <c r="L81" s="1">
        <v>-64.0</v>
      </c>
      <c r="M81" s="1">
        <v>0.0</v>
      </c>
    </row>
    <row r="82">
      <c r="A82" s="1" t="s">
        <v>41</v>
      </c>
      <c r="B82" s="1" t="s">
        <v>42</v>
      </c>
      <c r="C82" s="1">
        <v>272.89</v>
      </c>
      <c r="D82" s="1">
        <v>275.28</v>
      </c>
      <c r="E82" s="1">
        <v>2.39</v>
      </c>
      <c r="F82" s="1">
        <v>0.0</v>
      </c>
      <c r="G82" s="1">
        <v>2.39</v>
      </c>
      <c r="H82" s="1">
        <v>64.0</v>
      </c>
      <c r="I82" s="1">
        <v>26.77</v>
      </c>
      <c r="J82" s="1">
        <v>26.77</v>
      </c>
      <c r="K82" s="1" t="s">
        <v>43</v>
      </c>
      <c r="L82" s="1">
        <v>-64.0</v>
      </c>
      <c r="M82" s="1">
        <v>0.0</v>
      </c>
    </row>
    <row r="83">
      <c r="A83" s="1" t="s">
        <v>41</v>
      </c>
      <c r="B83" s="1" t="s">
        <v>42</v>
      </c>
      <c r="C83" s="1">
        <v>275.34</v>
      </c>
      <c r="D83" s="1">
        <v>279.26</v>
      </c>
      <c r="E83" s="1">
        <v>3.92</v>
      </c>
      <c r="F83" s="1">
        <v>0.0</v>
      </c>
      <c r="G83" s="1">
        <v>3.92</v>
      </c>
      <c r="H83" s="1">
        <v>64.0</v>
      </c>
      <c r="I83" s="1">
        <v>16.33</v>
      </c>
      <c r="J83" s="1">
        <v>16.33</v>
      </c>
      <c r="K83" s="1" t="s">
        <v>43</v>
      </c>
      <c r="L83" s="1">
        <v>-64.0</v>
      </c>
      <c r="M83" s="1">
        <v>0.0</v>
      </c>
    </row>
    <row r="84">
      <c r="A84" s="1" t="s">
        <v>41</v>
      </c>
      <c r="B84" s="1" t="s">
        <v>42</v>
      </c>
      <c r="C84" s="1">
        <v>279.26</v>
      </c>
      <c r="D84" s="1">
        <v>283.53</v>
      </c>
      <c r="E84" s="1">
        <v>4.26</v>
      </c>
      <c r="F84" s="1">
        <v>0.0</v>
      </c>
      <c r="G84" s="1">
        <v>4.26</v>
      </c>
      <c r="H84" s="1">
        <v>64.0</v>
      </c>
      <c r="I84" s="1">
        <v>15.01</v>
      </c>
      <c r="J84" s="1">
        <v>15.01</v>
      </c>
      <c r="K84" s="1" t="s">
        <v>43</v>
      </c>
      <c r="L84" s="1">
        <v>-64.0</v>
      </c>
      <c r="M84" s="1">
        <v>0.0</v>
      </c>
    </row>
    <row r="85">
      <c r="A85" s="1" t="s">
        <v>41</v>
      </c>
      <c r="B85" s="1" t="s">
        <v>42</v>
      </c>
      <c r="C85" s="1">
        <v>283.58</v>
      </c>
      <c r="D85" s="1">
        <v>286.72</v>
      </c>
      <c r="E85" s="1">
        <v>3.14</v>
      </c>
      <c r="F85" s="1">
        <v>0.0</v>
      </c>
      <c r="G85" s="1">
        <v>3.14</v>
      </c>
      <c r="H85" s="1">
        <v>64.0</v>
      </c>
      <c r="I85" s="1">
        <v>20.38</v>
      </c>
      <c r="J85" s="1">
        <v>20.38</v>
      </c>
      <c r="K85" s="1" t="s">
        <v>43</v>
      </c>
      <c r="L85" s="1">
        <v>-64.0</v>
      </c>
      <c r="M85" s="1">
        <v>0.0</v>
      </c>
    </row>
    <row r="86">
      <c r="A86" s="1" t="s">
        <v>41</v>
      </c>
      <c r="B86" s="1" t="s">
        <v>42</v>
      </c>
      <c r="C86" s="1">
        <v>286.76</v>
      </c>
      <c r="D86" s="1">
        <v>288.74</v>
      </c>
      <c r="E86" s="1">
        <v>1.98</v>
      </c>
      <c r="F86" s="1">
        <v>0.0</v>
      </c>
      <c r="G86" s="1">
        <v>1.98</v>
      </c>
      <c r="H86" s="1">
        <v>64.0</v>
      </c>
      <c r="I86" s="1">
        <v>32.31</v>
      </c>
      <c r="J86" s="1">
        <v>32.31</v>
      </c>
      <c r="K86" s="1" t="s">
        <v>43</v>
      </c>
      <c r="L86" s="1">
        <v>-64.0</v>
      </c>
      <c r="M86" s="1">
        <v>0.0</v>
      </c>
    </row>
    <row r="87">
      <c r="A87" s="1" t="s">
        <v>41</v>
      </c>
      <c r="B87" s="1" t="s">
        <v>42</v>
      </c>
      <c r="C87" s="1">
        <v>288.76</v>
      </c>
      <c r="D87" s="1">
        <v>290.79</v>
      </c>
      <c r="E87" s="1">
        <v>2.03</v>
      </c>
      <c r="F87" s="1">
        <v>0.0</v>
      </c>
      <c r="G87" s="1">
        <v>2.03</v>
      </c>
      <c r="H87" s="1">
        <v>64.0</v>
      </c>
      <c r="I87" s="1">
        <v>31.54</v>
      </c>
      <c r="J87" s="1">
        <v>31.54</v>
      </c>
      <c r="K87" s="1" t="s">
        <v>43</v>
      </c>
      <c r="L87" s="1">
        <v>-64.0</v>
      </c>
      <c r="M87" s="1">
        <v>0.0</v>
      </c>
    </row>
    <row r="88">
      <c r="A88" s="1" t="s">
        <v>41</v>
      </c>
      <c r="B88" s="1" t="s">
        <v>42</v>
      </c>
      <c r="C88" s="1">
        <v>290.9</v>
      </c>
      <c r="D88" s="1">
        <v>295.68</v>
      </c>
      <c r="E88" s="1">
        <v>4.79</v>
      </c>
      <c r="F88" s="1">
        <v>0.0</v>
      </c>
      <c r="G88" s="1">
        <v>4.79</v>
      </c>
      <c r="H88" s="1">
        <v>64.0</v>
      </c>
      <c r="I88" s="1">
        <v>13.37</v>
      </c>
      <c r="J88" s="1">
        <v>13.37</v>
      </c>
      <c r="K88" s="1" t="s">
        <v>43</v>
      </c>
      <c r="L88" s="1">
        <v>-64.0</v>
      </c>
      <c r="M88" s="1">
        <v>0.0</v>
      </c>
    </row>
    <row r="89">
      <c r="A89" s="1" t="s">
        <v>41</v>
      </c>
      <c r="B89" s="1" t="s">
        <v>42</v>
      </c>
      <c r="C89" s="1">
        <v>295.76</v>
      </c>
      <c r="D89" s="1">
        <v>298.54</v>
      </c>
      <c r="E89" s="1">
        <v>2.78</v>
      </c>
      <c r="F89" s="1">
        <v>0.0</v>
      </c>
      <c r="G89" s="1">
        <v>2.78</v>
      </c>
      <c r="H89" s="1">
        <v>168.0</v>
      </c>
      <c r="I89" s="1">
        <v>60.42</v>
      </c>
      <c r="J89" s="1">
        <v>60.44</v>
      </c>
      <c r="K89" s="1" t="s">
        <v>44</v>
      </c>
      <c r="L89" s="1">
        <v>84.0</v>
      </c>
      <c r="M89" s="1">
        <v>84.0</v>
      </c>
    </row>
    <row r="90">
      <c r="A90" s="1" t="s">
        <v>41</v>
      </c>
      <c r="B90" s="1" t="s">
        <v>42</v>
      </c>
      <c r="C90" s="1">
        <v>298.7</v>
      </c>
      <c r="D90" s="1">
        <v>301.99</v>
      </c>
      <c r="E90" s="1">
        <v>3.29</v>
      </c>
      <c r="F90" s="1">
        <v>0.0</v>
      </c>
      <c r="G90" s="1">
        <v>3.29</v>
      </c>
      <c r="H90" s="1">
        <v>64.0</v>
      </c>
      <c r="I90" s="1">
        <v>19.46</v>
      </c>
      <c r="J90" s="1">
        <v>19.46</v>
      </c>
      <c r="K90" s="1" t="s">
        <v>43</v>
      </c>
      <c r="L90" s="1">
        <v>-64.0</v>
      </c>
      <c r="M90" s="1">
        <v>0.0</v>
      </c>
    </row>
    <row r="91">
      <c r="A91" s="1" t="s">
        <v>41</v>
      </c>
      <c r="B91" s="1" t="s">
        <v>42</v>
      </c>
      <c r="C91" s="1">
        <v>302.03</v>
      </c>
      <c r="D91" s="1">
        <v>305.14</v>
      </c>
      <c r="E91" s="1">
        <v>3.1</v>
      </c>
      <c r="F91" s="1">
        <v>0.0</v>
      </c>
      <c r="G91" s="1">
        <v>3.1</v>
      </c>
      <c r="H91" s="1">
        <v>64.0</v>
      </c>
      <c r="I91" s="1">
        <v>20.61</v>
      </c>
      <c r="J91" s="1">
        <v>20.61</v>
      </c>
      <c r="K91" s="1" t="s">
        <v>43</v>
      </c>
      <c r="L91" s="1">
        <v>-64.0</v>
      </c>
      <c r="M91" s="1">
        <v>0.0</v>
      </c>
    </row>
    <row r="92">
      <c r="A92" s="1" t="s">
        <v>41</v>
      </c>
      <c r="B92" s="1" t="s">
        <v>42</v>
      </c>
      <c r="C92" s="1">
        <v>305.14</v>
      </c>
      <c r="D92" s="1">
        <v>308.62</v>
      </c>
      <c r="E92" s="1">
        <v>3.48</v>
      </c>
      <c r="F92" s="1">
        <v>0.0</v>
      </c>
      <c r="G92" s="1">
        <v>3.48</v>
      </c>
      <c r="H92" s="1">
        <v>64.0</v>
      </c>
      <c r="I92" s="1">
        <v>18.41</v>
      </c>
      <c r="J92" s="1">
        <v>18.41</v>
      </c>
      <c r="K92" s="1" t="s">
        <v>43</v>
      </c>
      <c r="L92" s="1">
        <v>-64.0</v>
      </c>
      <c r="M92" s="1">
        <v>0.0</v>
      </c>
    </row>
    <row r="93">
      <c r="A93" s="1" t="s">
        <v>41</v>
      </c>
      <c r="B93" s="1" t="s">
        <v>42</v>
      </c>
      <c r="C93" s="1">
        <v>308.65</v>
      </c>
      <c r="D93" s="1">
        <v>311.7</v>
      </c>
      <c r="E93" s="1">
        <v>3.05</v>
      </c>
      <c r="F93" s="1">
        <v>0.0</v>
      </c>
      <c r="G93" s="1">
        <v>3.05</v>
      </c>
      <c r="H93" s="1">
        <v>64.0</v>
      </c>
      <c r="I93" s="1">
        <v>20.99</v>
      </c>
      <c r="J93" s="1">
        <v>20.99</v>
      </c>
      <c r="K93" s="1" t="s">
        <v>43</v>
      </c>
      <c r="L93" s="1">
        <v>-64.0</v>
      </c>
      <c r="M93" s="1">
        <v>0.0</v>
      </c>
    </row>
    <row r="94">
      <c r="A94" s="1" t="s">
        <v>41</v>
      </c>
      <c r="B94" s="1" t="s">
        <v>42</v>
      </c>
      <c r="C94" s="1">
        <v>312.3</v>
      </c>
      <c r="D94" s="1">
        <v>316.61</v>
      </c>
      <c r="E94" s="1">
        <v>4.32</v>
      </c>
      <c r="F94" s="1">
        <v>0.0</v>
      </c>
      <c r="G94" s="1">
        <v>4.32</v>
      </c>
      <c r="H94" s="1">
        <v>64.0</v>
      </c>
      <c r="I94" s="1">
        <v>14.82</v>
      </c>
      <c r="J94" s="1">
        <v>14.82</v>
      </c>
      <c r="K94" s="1" t="s">
        <v>43</v>
      </c>
      <c r="L94" s="1">
        <v>-64.0</v>
      </c>
      <c r="M94" s="1">
        <v>0.0</v>
      </c>
    </row>
    <row r="95">
      <c r="A95" s="1" t="s">
        <v>41</v>
      </c>
      <c r="B95" s="1" t="s">
        <v>42</v>
      </c>
      <c r="C95" s="1">
        <v>316.65</v>
      </c>
      <c r="D95" s="1">
        <v>318.92</v>
      </c>
      <c r="E95" s="1">
        <v>2.27</v>
      </c>
      <c r="F95" s="1">
        <v>0.0</v>
      </c>
      <c r="G95" s="1">
        <v>2.27</v>
      </c>
      <c r="H95" s="1">
        <v>64.0</v>
      </c>
      <c r="I95" s="1">
        <v>28.21</v>
      </c>
      <c r="J95" s="1">
        <v>28.21</v>
      </c>
      <c r="K95" s="1" t="s">
        <v>43</v>
      </c>
      <c r="L95" s="1">
        <v>-64.0</v>
      </c>
      <c r="M95" s="1">
        <v>0.0</v>
      </c>
    </row>
    <row r="96">
      <c r="A96" s="1" t="s">
        <v>41</v>
      </c>
      <c r="B96" s="1" t="s">
        <v>42</v>
      </c>
      <c r="C96" s="1">
        <v>319.03</v>
      </c>
      <c r="D96" s="1">
        <v>321.92</v>
      </c>
      <c r="E96" s="1">
        <v>2.89</v>
      </c>
      <c r="F96" s="1">
        <v>0.0</v>
      </c>
      <c r="G96" s="1">
        <v>2.89</v>
      </c>
      <c r="H96" s="1">
        <v>64.0</v>
      </c>
      <c r="I96" s="1">
        <v>22.13</v>
      </c>
      <c r="J96" s="1">
        <v>22.13</v>
      </c>
      <c r="K96" s="1" t="s">
        <v>43</v>
      </c>
      <c r="L96" s="1">
        <v>-64.0</v>
      </c>
      <c r="M96" s="1">
        <v>0.0</v>
      </c>
    </row>
    <row r="97">
      <c r="A97" s="1" t="s">
        <v>41</v>
      </c>
      <c r="B97" s="1" t="s">
        <v>42</v>
      </c>
      <c r="C97" s="1">
        <v>321.98</v>
      </c>
      <c r="D97" s="1">
        <v>325.21</v>
      </c>
      <c r="E97" s="1">
        <v>3.22</v>
      </c>
      <c r="F97" s="1">
        <v>0.0</v>
      </c>
      <c r="G97" s="1">
        <v>3.22</v>
      </c>
      <c r="H97" s="1">
        <v>64.0</v>
      </c>
      <c r="I97" s="1">
        <v>19.86</v>
      </c>
      <c r="J97" s="1">
        <v>19.86</v>
      </c>
      <c r="K97" s="1" t="s">
        <v>43</v>
      </c>
      <c r="L97" s="1">
        <v>-64.0</v>
      </c>
      <c r="M97" s="1">
        <v>0.0</v>
      </c>
    </row>
    <row r="98">
      <c r="A98" s="1" t="s">
        <v>41</v>
      </c>
      <c r="B98" s="1" t="s">
        <v>42</v>
      </c>
      <c r="C98" s="1">
        <v>325.28</v>
      </c>
      <c r="D98" s="1">
        <v>327.76</v>
      </c>
      <c r="E98" s="1">
        <v>2.48</v>
      </c>
      <c r="F98" s="1">
        <v>0.0</v>
      </c>
      <c r="G98" s="1">
        <v>2.48</v>
      </c>
      <c r="H98" s="1">
        <v>64.0</v>
      </c>
      <c r="I98" s="1">
        <v>25.79</v>
      </c>
      <c r="J98" s="1">
        <v>25.79</v>
      </c>
      <c r="K98" s="1" t="s">
        <v>43</v>
      </c>
      <c r="L98" s="1">
        <v>-64.0</v>
      </c>
      <c r="M98" s="1">
        <v>0.0</v>
      </c>
    </row>
    <row r="99">
      <c r="A99" s="1" t="s">
        <v>41</v>
      </c>
      <c r="B99" s="1" t="s">
        <v>42</v>
      </c>
      <c r="C99" s="1">
        <v>327.94</v>
      </c>
      <c r="D99" s="1">
        <v>331.13</v>
      </c>
      <c r="E99" s="1">
        <v>3.18</v>
      </c>
      <c r="F99" s="1">
        <v>0.0</v>
      </c>
      <c r="G99" s="1">
        <v>3.18</v>
      </c>
      <c r="H99" s="1">
        <v>64.0</v>
      </c>
      <c r="I99" s="1">
        <v>20.11</v>
      </c>
      <c r="J99" s="1">
        <v>20.11</v>
      </c>
      <c r="K99" s="1" t="s">
        <v>43</v>
      </c>
      <c r="L99" s="1">
        <v>-64.0</v>
      </c>
      <c r="M99" s="1">
        <v>0.0</v>
      </c>
    </row>
    <row r="100">
      <c r="A100" s="1" t="s">
        <v>41</v>
      </c>
      <c r="B100" s="1" t="s">
        <v>42</v>
      </c>
      <c r="C100" s="1">
        <v>331.14</v>
      </c>
      <c r="D100" s="1">
        <v>333.82</v>
      </c>
      <c r="E100" s="1">
        <v>2.68</v>
      </c>
      <c r="F100" s="1">
        <v>0.0</v>
      </c>
      <c r="G100" s="1">
        <v>2.67</v>
      </c>
      <c r="H100" s="1">
        <v>168.0</v>
      </c>
      <c r="I100" s="1">
        <v>62.78</v>
      </c>
      <c r="J100" s="1">
        <v>62.8</v>
      </c>
      <c r="K100" s="1" t="s">
        <v>44</v>
      </c>
      <c r="L100" s="1">
        <v>84.0</v>
      </c>
      <c r="M100" s="1">
        <v>84.0</v>
      </c>
    </row>
    <row r="101">
      <c r="A101" s="1" t="s">
        <v>41</v>
      </c>
      <c r="B101" s="1" t="s">
        <v>42</v>
      </c>
      <c r="C101" s="1">
        <v>334.85</v>
      </c>
      <c r="D101" s="1">
        <v>338.82</v>
      </c>
      <c r="E101" s="1">
        <v>3.97</v>
      </c>
      <c r="F101" s="1">
        <v>0.0</v>
      </c>
      <c r="G101" s="1">
        <v>3.97</v>
      </c>
      <c r="H101" s="1">
        <v>64.0</v>
      </c>
      <c r="I101" s="1">
        <v>16.13</v>
      </c>
      <c r="J101" s="1">
        <v>16.13</v>
      </c>
      <c r="K101" s="1" t="s">
        <v>43</v>
      </c>
      <c r="L101" s="1">
        <v>-64.0</v>
      </c>
      <c r="M101" s="1">
        <v>0.0</v>
      </c>
    </row>
    <row r="102">
      <c r="A102" s="1" t="s">
        <v>41</v>
      </c>
      <c r="B102" s="1" t="s">
        <v>42</v>
      </c>
      <c r="C102" s="1">
        <v>338.86</v>
      </c>
      <c r="D102" s="1">
        <v>341.15</v>
      </c>
      <c r="E102" s="1">
        <v>2.29</v>
      </c>
      <c r="F102" s="1">
        <v>0.0</v>
      </c>
      <c r="G102" s="1">
        <v>2.29</v>
      </c>
      <c r="H102" s="1">
        <v>64.0</v>
      </c>
      <c r="I102" s="1">
        <v>28.0</v>
      </c>
      <c r="J102" s="1">
        <v>28.0</v>
      </c>
      <c r="K102" s="1" t="s">
        <v>43</v>
      </c>
      <c r="L102" s="1">
        <v>-64.0</v>
      </c>
      <c r="M102" s="1">
        <v>0.0</v>
      </c>
    </row>
    <row r="103">
      <c r="A103" s="1" t="s">
        <v>41</v>
      </c>
      <c r="B103" s="1" t="s">
        <v>42</v>
      </c>
      <c r="C103" s="1">
        <v>341.21</v>
      </c>
      <c r="D103" s="1">
        <v>344.43</v>
      </c>
      <c r="E103" s="1">
        <v>3.22</v>
      </c>
      <c r="F103" s="1">
        <v>0.0</v>
      </c>
      <c r="G103" s="1">
        <v>3.22</v>
      </c>
      <c r="H103" s="1">
        <v>64.0</v>
      </c>
      <c r="I103" s="1">
        <v>19.86</v>
      </c>
      <c r="J103" s="1">
        <v>19.86</v>
      </c>
      <c r="K103" s="1" t="s">
        <v>43</v>
      </c>
      <c r="L103" s="1">
        <v>-64.0</v>
      </c>
      <c r="M103" s="1">
        <v>0.0</v>
      </c>
    </row>
    <row r="104">
      <c r="A104" s="1" t="s">
        <v>41</v>
      </c>
      <c r="B104" s="1" t="s">
        <v>42</v>
      </c>
      <c r="C104" s="1">
        <v>344.7</v>
      </c>
      <c r="D104" s="1">
        <v>349.6</v>
      </c>
      <c r="E104" s="1">
        <v>4.9</v>
      </c>
      <c r="F104" s="1">
        <v>0.0</v>
      </c>
      <c r="G104" s="1">
        <v>4.9</v>
      </c>
      <c r="H104" s="1">
        <v>64.0</v>
      </c>
      <c r="I104" s="1">
        <v>13.07</v>
      </c>
      <c r="J104" s="1">
        <v>13.07</v>
      </c>
      <c r="K104" s="1" t="s">
        <v>43</v>
      </c>
      <c r="L104" s="1">
        <v>-64.0</v>
      </c>
      <c r="M104" s="1">
        <v>0.0</v>
      </c>
    </row>
    <row r="130">
      <c r="A130" s="77" t="s">
        <v>53</v>
      </c>
      <c r="B130" s="3">
        <f>SUMIF(K2:K103, "epr",H2:H103)</f>
        <v>5952</v>
      </c>
    </row>
    <row r="131">
      <c r="A131" s="77" t="s">
        <v>54</v>
      </c>
      <c r="B131" s="3">
        <f>SUM(H2:H103)-B130</f>
        <v>1512</v>
      </c>
    </row>
    <row r="132">
      <c r="A132" s="77" t="s">
        <v>55</v>
      </c>
      <c r="B132" s="3">
        <f>SUM(M2:M103)</f>
        <v>756</v>
      </c>
    </row>
    <row r="133">
      <c r="A133" s="77" t="s">
        <v>56</v>
      </c>
      <c r="B133" s="3">
        <f>B131/B132</f>
        <v>2</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1.8</v>
      </c>
      <c r="D2" s="1">
        <v>5.95</v>
      </c>
      <c r="E2" s="1">
        <v>4.15</v>
      </c>
      <c r="F2" s="1">
        <v>0.0</v>
      </c>
      <c r="G2" s="1">
        <v>4.15</v>
      </c>
      <c r="H2" s="1">
        <v>72.0</v>
      </c>
      <c r="I2" s="1">
        <v>17.37</v>
      </c>
      <c r="J2" s="1">
        <v>17.37</v>
      </c>
      <c r="K2" s="1" t="s">
        <v>43</v>
      </c>
      <c r="L2" s="1">
        <v>-72.0</v>
      </c>
      <c r="M2" s="1">
        <v>0.0</v>
      </c>
    </row>
    <row r="3">
      <c r="A3" s="1" t="s">
        <v>41</v>
      </c>
      <c r="B3" s="1" t="s">
        <v>42</v>
      </c>
      <c r="C3" s="1">
        <v>5.95</v>
      </c>
      <c r="D3" s="1">
        <v>10.72</v>
      </c>
      <c r="E3" s="1">
        <v>4.78</v>
      </c>
      <c r="F3" s="1">
        <v>0.0</v>
      </c>
      <c r="G3" s="1">
        <v>4.78</v>
      </c>
      <c r="H3" s="1">
        <v>72.0</v>
      </c>
      <c r="I3" s="1">
        <v>15.08</v>
      </c>
      <c r="J3" s="1">
        <v>15.08</v>
      </c>
      <c r="K3" s="1" t="s">
        <v>43</v>
      </c>
      <c r="L3" s="1">
        <v>-72.0</v>
      </c>
      <c r="M3" s="1">
        <v>0.0</v>
      </c>
    </row>
    <row r="4">
      <c r="A4" s="1" t="s">
        <v>41</v>
      </c>
      <c r="B4" s="1" t="s">
        <v>42</v>
      </c>
      <c r="C4" s="1">
        <v>10.84</v>
      </c>
      <c r="D4" s="1">
        <v>14.22</v>
      </c>
      <c r="E4" s="1">
        <v>3.37</v>
      </c>
      <c r="F4" s="1">
        <v>0.0</v>
      </c>
      <c r="G4" s="1">
        <v>3.37</v>
      </c>
      <c r="H4" s="1">
        <v>72.0</v>
      </c>
      <c r="I4" s="1">
        <v>21.34</v>
      </c>
      <c r="J4" s="1">
        <v>21.34</v>
      </c>
      <c r="K4" s="1" t="s">
        <v>43</v>
      </c>
      <c r="L4" s="1">
        <v>-72.0</v>
      </c>
      <c r="M4" s="1">
        <v>0.0</v>
      </c>
    </row>
    <row r="5">
      <c r="A5" s="1" t="s">
        <v>41</v>
      </c>
      <c r="B5" s="1" t="s">
        <v>42</v>
      </c>
      <c r="C5" s="1">
        <v>14.22</v>
      </c>
      <c r="D5" s="1">
        <v>17.8</v>
      </c>
      <c r="E5" s="1">
        <v>3.58</v>
      </c>
      <c r="F5" s="1">
        <v>0.0</v>
      </c>
      <c r="G5" s="1">
        <v>3.58</v>
      </c>
      <c r="H5" s="1">
        <v>72.0</v>
      </c>
      <c r="I5" s="1">
        <v>20.12</v>
      </c>
      <c r="J5" s="1">
        <v>20.12</v>
      </c>
      <c r="K5" s="1" t="s">
        <v>43</v>
      </c>
      <c r="L5" s="1">
        <v>-72.0</v>
      </c>
      <c r="M5" s="1">
        <v>0.0</v>
      </c>
    </row>
    <row r="6">
      <c r="A6" s="1" t="s">
        <v>41</v>
      </c>
      <c r="B6" s="1" t="s">
        <v>42</v>
      </c>
      <c r="C6" s="1">
        <v>17.81</v>
      </c>
      <c r="D6" s="1">
        <v>20.65</v>
      </c>
      <c r="E6" s="1">
        <v>2.83</v>
      </c>
      <c r="F6" s="1">
        <v>0.0</v>
      </c>
      <c r="G6" s="1">
        <v>2.83</v>
      </c>
      <c r="H6" s="1">
        <v>72.0</v>
      </c>
      <c r="I6" s="1">
        <v>25.42</v>
      </c>
      <c r="J6" s="1">
        <v>25.42</v>
      </c>
      <c r="K6" s="1" t="s">
        <v>43</v>
      </c>
      <c r="L6" s="1">
        <v>-72.0</v>
      </c>
      <c r="M6" s="1">
        <v>0.0</v>
      </c>
    </row>
    <row r="7">
      <c r="A7" s="1" t="s">
        <v>41</v>
      </c>
      <c r="B7" s="1" t="s">
        <v>42</v>
      </c>
      <c r="C7" s="1">
        <v>20.68</v>
      </c>
      <c r="D7" s="1">
        <v>24.79</v>
      </c>
      <c r="E7" s="1">
        <v>4.11</v>
      </c>
      <c r="F7" s="1">
        <v>0.0</v>
      </c>
      <c r="G7" s="1">
        <v>4.11</v>
      </c>
      <c r="H7" s="1">
        <v>72.0</v>
      </c>
      <c r="I7" s="1">
        <v>17.53</v>
      </c>
      <c r="J7" s="1">
        <v>17.53</v>
      </c>
      <c r="K7" s="1" t="s">
        <v>43</v>
      </c>
      <c r="L7" s="1">
        <v>-72.0</v>
      </c>
      <c r="M7" s="1">
        <v>0.0</v>
      </c>
    </row>
    <row r="8">
      <c r="A8" s="1" t="s">
        <v>41</v>
      </c>
      <c r="B8" s="1" t="s">
        <v>42</v>
      </c>
      <c r="C8" s="1">
        <v>25.38</v>
      </c>
      <c r="D8" s="1">
        <v>26.54</v>
      </c>
      <c r="E8" s="1">
        <v>1.17</v>
      </c>
      <c r="F8" s="1">
        <v>0.0</v>
      </c>
      <c r="G8" s="1">
        <v>1.17</v>
      </c>
      <c r="H8" s="1">
        <v>72.0</v>
      </c>
      <c r="I8" s="1">
        <v>61.66</v>
      </c>
      <c r="J8" s="1">
        <v>61.66</v>
      </c>
      <c r="K8" s="1" t="s">
        <v>43</v>
      </c>
      <c r="L8" s="1">
        <v>-72.0</v>
      </c>
      <c r="M8" s="1">
        <v>0.0</v>
      </c>
    </row>
    <row r="9">
      <c r="A9" s="1" t="s">
        <v>41</v>
      </c>
      <c r="B9" s="1" t="s">
        <v>42</v>
      </c>
      <c r="C9" s="1">
        <v>26.68</v>
      </c>
      <c r="D9" s="1">
        <v>29.87</v>
      </c>
      <c r="E9" s="1">
        <v>3.19</v>
      </c>
      <c r="F9" s="1">
        <v>0.0</v>
      </c>
      <c r="G9" s="1">
        <v>3.19</v>
      </c>
      <c r="H9" s="1">
        <v>72.0</v>
      </c>
      <c r="I9" s="1">
        <v>22.56</v>
      </c>
      <c r="J9" s="1">
        <v>22.56</v>
      </c>
      <c r="K9" s="1" t="s">
        <v>43</v>
      </c>
      <c r="L9" s="1">
        <v>-72.0</v>
      </c>
      <c r="M9" s="1">
        <v>0.0</v>
      </c>
    </row>
    <row r="10">
      <c r="A10" s="1" t="s">
        <v>41</v>
      </c>
      <c r="B10" s="1" t="s">
        <v>42</v>
      </c>
      <c r="C10" s="1">
        <v>30.05</v>
      </c>
      <c r="D10" s="1">
        <v>33.52</v>
      </c>
      <c r="E10" s="1">
        <v>3.47</v>
      </c>
      <c r="F10" s="1">
        <v>0.0</v>
      </c>
      <c r="G10" s="1">
        <v>3.47</v>
      </c>
      <c r="H10" s="1">
        <v>72.0</v>
      </c>
      <c r="I10" s="1">
        <v>20.74</v>
      </c>
      <c r="J10" s="1">
        <v>20.74</v>
      </c>
      <c r="K10" s="1" t="s">
        <v>43</v>
      </c>
      <c r="L10" s="1">
        <v>-72.0</v>
      </c>
      <c r="M10" s="1">
        <v>0.0</v>
      </c>
    </row>
    <row r="11">
      <c r="A11" s="1" t="s">
        <v>41</v>
      </c>
      <c r="B11" s="1" t="s">
        <v>42</v>
      </c>
      <c r="C11" s="1">
        <v>33.85</v>
      </c>
      <c r="D11" s="1">
        <v>37.94</v>
      </c>
      <c r="E11" s="1">
        <v>4.08</v>
      </c>
      <c r="F11" s="1">
        <v>0.0</v>
      </c>
      <c r="G11" s="1">
        <v>4.08</v>
      </c>
      <c r="H11" s="1">
        <v>72.0</v>
      </c>
      <c r="I11" s="1">
        <v>17.63</v>
      </c>
      <c r="J11" s="1">
        <v>17.63</v>
      </c>
      <c r="K11" s="1" t="s">
        <v>43</v>
      </c>
      <c r="L11" s="1">
        <v>-72.0</v>
      </c>
      <c r="M11" s="1">
        <v>0.0</v>
      </c>
    </row>
    <row r="12">
      <c r="A12" s="1" t="s">
        <v>41</v>
      </c>
      <c r="B12" s="1" t="s">
        <v>42</v>
      </c>
      <c r="C12" s="1">
        <v>38.06</v>
      </c>
      <c r="D12" s="1">
        <v>40.9</v>
      </c>
      <c r="E12" s="1">
        <v>2.84</v>
      </c>
      <c r="F12" s="1">
        <v>0.0</v>
      </c>
      <c r="G12" s="1">
        <v>2.84</v>
      </c>
      <c r="H12" s="1">
        <v>168.0</v>
      </c>
      <c r="I12" s="1">
        <v>59.14</v>
      </c>
      <c r="J12" s="1">
        <v>59.16</v>
      </c>
      <c r="K12" s="1" t="s">
        <v>44</v>
      </c>
      <c r="L12" s="1">
        <v>84.0</v>
      </c>
      <c r="M12" s="1">
        <v>84.0</v>
      </c>
    </row>
    <row r="13">
      <c r="A13" s="1" t="s">
        <v>41</v>
      </c>
      <c r="B13" s="1" t="s">
        <v>42</v>
      </c>
      <c r="C13" s="1">
        <v>42.07</v>
      </c>
      <c r="D13" s="1">
        <v>44.39</v>
      </c>
      <c r="E13" s="1">
        <v>2.32</v>
      </c>
      <c r="F13" s="1">
        <v>0.0</v>
      </c>
      <c r="G13" s="1">
        <v>2.32</v>
      </c>
      <c r="H13" s="1">
        <v>72.0</v>
      </c>
      <c r="I13" s="1">
        <v>31.05</v>
      </c>
      <c r="J13" s="1">
        <v>31.05</v>
      </c>
      <c r="K13" s="1" t="s">
        <v>43</v>
      </c>
      <c r="L13" s="1">
        <v>-72.0</v>
      </c>
      <c r="M13" s="1">
        <v>0.0</v>
      </c>
    </row>
    <row r="14">
      <c r="A14" s="1" t="s">
        <v>41</v>
      </c>
      <c r="B14" s="1" t="s">
        <v>42</v>
      </c>
      <c r="C14" s="1">
        <v>44.42</v>
      </c>
      <c r="D14" s="1">
        <v>49.12</v>
      </c>
      <c r="E14" s="1">
        <v>4.7</v>
      </c>
      <c r="F14" s="1">
        <v>0.0</v>
      </c>
      <c r="G14" s="1">
        <v>4.7</v>
      </c>
      <c r="H14" s="1">
        <v>72.0</v>
      </c>
      <c r="I14" s="1">
        <v>15.31</v>
      </c>
      <c r="J14" s="1">
        <v>15.31</v>
      </c>
      <c r="K14" s="1" t="s">
        <v>43</v>
      </c>
      <c r="L14" s="1">
        <v>-72.0</v>
      </c>
      <c r="M14" s="1">
        <v>0.0</v>
      </c>
    </row>
    <row r="15">
      <c r="A15" s="1" t="s">
        <v>41</v>
      </c>
      <c r="B15" s="1" t="s">
        <v>42</v>
      </c>
      <c r="C15" s="1">
        <v>49.15</v>
      </c>
      <c r="D15" s="1">
        <v>52.81</v>
      </c>
      <c r="E15" s="1">
        <v>3.66</v>
      </c>
      <c r="F15" s="1">
        <v>0.0</v>
      </c>
      <c r="G15" s="1">
        <v>3.66</v>
      </c>
      <c r="H15" s="1">
        <v>72.0</v>
      </c>
      <c r="I15" s="1">
        <v>19.67</v>
      </c>
      <c r="J15" s="1">
        <v>19.67</v>
      </c>
      <c r="K15" s="1" t="s">
        <v>43</v>
      </c>
      <c r="L15" s="1">
        <v>-72.0</v>
      </c>
      <c r="M15" s="1">
        <v>0.0</v>
      </c>
    </row>
    <row r="16">
      <c r="A16" s="1" t="s">
        <v>41</v>
      </c>
      <c r="B16" s="1" t="s">
        <v>42</v>
      </c>
      <c r="C16" s="1">
        <v>52.83</v>
      </c>
      <c r="D16" s="1">
        <v>56.28</v>
      </c>
      <c r="E16" s="1">
        <v>3.45</v>
      </c>
      <c r="F16" s="1">
        <v>0.0</v>
      </c>
      <c r="G16" s="1">
        <v>3.45</v>
      </c>
      <c r="H16" s="1">
        <v>72.0</v>
      </c>
      <c r="I16" s="1">
        <v>20.85</v>
      </c>
      <c r="J16" s="1">
        <v>20.85</v>
      </c>
      <c r="K16" s="1" t="s">
        <v>43</v>
      </c>
      <c r="L16" s="1">
        <v>-72.0</v>
      </c>
      <c r="M16" s="1">
        <v>0.0</v>
      </c>
    </row>
    <row r="17">
      <c r="A17" s="1" t="s">
        <v>41</v>
      </c>
      <c r="B17" s="1" t="s">
        <v>42</v>
      </c>
      <c r="C17" s="1">
        <v>56.42</v>
      </c>
      <c r="D17" s="1">
        <v>59.16</v>
      </c>
      <c r="E17" s="1">
        <v>2.74</v>
      </c>
      <c r="F17" s="1">
        <v>0.0</v>
      </c>
      <c r="G17" s="1">
        <v>2.74</v>
      </c>
      <c r="H17" s="1">
        <v>72.0</v>
      </c>
      <c r="I17" s="1">
        <v>26.3</v>
      </c>
      <c r="J17" s="1">
        <v>26.3</v>
      </c>
      <c r="K17" s="1" t="s">
        <v>43</v>
      </c>
      <c r="L17" s="1">
        <v>-72.0</v>
      </c>
      <c r="M17" s="1">
        <v>0.0</v>
      </c>
    </row>
    <row r="18">
      <c r="A18" s="1" t="s">
        <v>41</v>
      </c>
      <c r="B18" s="1" t="s">
        <v>42</v>
      </c>
      <c r="C18" s="1">
        <v>59.19</v>
      </c>
      <c r="D18" s="1">
        <v>62.89</v>
      </c>
      <c r="E18" s="1">
        <v>3.7</v>
      </c>
      <c r="F18" s="1">
        <v>0.0</v>
      </c>
      <c r="G18" s="1">
        <v>3.7</v>
      </c>
      <c r="H18" s="1">
        <v>72.0</v>
      </c>
      <c r="I18" s="1">
        <v>19.47</v>
      </c>
      <c r="J18" s="1">
        <v>19.47</v>
      </c>
      <c r="K18" s="1" t="s">
        <v>43</v>
      </c>
      <c r="L18" s="1">
        <v>-72.0</v>
      </c>
      <c r="M18" s="1">
        <v>0.0</v>
      </c>
    </row>
    <row r="19">
      <c r="A19" s="1" t="s">
        <v>41</v>
      </c>
      <c r="B19" s="1" t="s">
        <v>42</v>
      </c>
      <c r="C19" s="1">
        <v>62.91</v>
      </c>
      <c r="D19" s="1">
        <v>66.98</v>
      </c>
      <c r="E19" s="1">
        <v>4.07</v>
      </c>
      <c r="F19" s="1">
        <v>0.0</v>
      </c>
      <c r="G19" s="1">
        <v>4.07</v>
      </c>
      <c r="H19" s="1">
        <v>72.0</v>
      </c>
      <c r="I19" s="1">
        <v>17.68</v>
      </c>
      <c r="J19" s="1">
        <v>17.68</v>
      </c>
      <c r="K19" s="1" t="s">
        <v>43</v>
      </c>
      <c r="L19" s="1">
        <v>-72.0</v>
      </c>
      <c r="M19" s="1">
        <v>0.0</v>
      </c>
    </row>
    <row r="20">
      <c r="A20" s="1" t="s">
        <v>41</v>
      </c>
      <c r="B20" s="1" t="s">
        <v>42</v>
      </c>
      <c r="C20" s="1">
        <v>67.06</v>
      </c>
      <c r="D20" s="1">
        <v>71.19</v>
      </c>
      <c r="E20" s="1">
        <v>4.14</v>
      </c>
      <c r="F20" s="1">
        <v>0.0</v>
      </c>
      <c r="G20" s="1">
        <v>4.14</v>
      </c>
      <c r="H20" s="1">
        <v>72.0</v>
      </c>
      <c r="I20" s="1">
        <v>17.4</v>
      </c>
      <c r="J20" s="1">
        <v>17.4</v>
      </c>
      <c r="K20" s="1" t="s">
        <v>43</v>
      </c>
      <c r="L20" s="1">
        <v>-72.0</v>
      </c>
      <c r="M20" s="1">
        <v>0.0</v>
      </c>
    </row>
    <row r="21">
      <c r="A21" s="1" t="s">
        <v>41</v>
      </c>
      <c r="B21" s="1" t="s">
        <v>42</v>
      </c>
      <c r="C21" s="1">
        <v>71.23</v>
      </c>
      <c r="D21" s="1">
        <v>73.93</v>
      </c>
      <c r="E21" s="1">
        <v>2.7</v>
      </c>
      <c r="F21" s="1">
        <v>0.0</v>
      </c>
      <c r="G21" s="1">
        <v>2.7</v>
      </c>
      <c r="H21" s="1">
        <v>72.0</v>
      </c>
      <c r="I21" s="1">
        <v>26.69</v>
      </c>
      <c r="J21" s="1">
        <v>26.69</v>
      </c>
      <c r="K21" s="1" t="s">
        <v>43</v>
      </c>
      <c r="L21" s="1">
        <v>-72.0</v>
      </c>
      <c r="M21" s="1">
        <v>0.0</v>
      </c>
    </row>
    <row r="22">
      <c r="A22" s="1" t="s">
        <v>41</v>
      </c>
      <c r="B22" s="1" t="s">
        <v>42</v>
      </c>
      <c r="C22" s="1">
        <v>73.96</v>
      </c>
      <c r="D22" s="1">
        <v>79.62</v>
      </c>
      <c r="E22" s="1">
        <v>5.66</v>
      </c>
      <c r="F22" s="1">
        <v>0.0</v>
      </c>
      <c r="G22" s="1">
        <v>5.66</v>
      </c>
      <c r="H22" s="1">
        <v>72.0</v>
      </c>
      <c r="I22" s="1">
        <v>12.72</v>
      </c>
      <c r="J22" s="1">
        <v>12.72</v>
      </c>
      <c r="K22" s="1" t="s">
        <v>43</v>
      </c>
      <c r="L22" s="1">
        <v>-72.0</v>
      </c>
      <c r="M22" s="1">
        <v>0.0</v>
      </c>
    </row>
    <row r="23">
      <c r="A23" s="1" t="s">
        <v>41</v>
      </c>
      <c r="B23" s="1" t="s">
        <v>42</v>
      </c>
      <c r="C23" s="1">
        <v>79.63</v>
      </c>
      <c r="D23" s="1">
        <v>83.24</v>
      </c>
      <c r="E23" s="1">
        <v>3.62</v>
      </c>
      <c r="F23" s="1">
        <v>0.0</v>
      </c>
      <c r="G23" s="1">
        <v>3.61</v>
      </c>
      <c r="H23" s="1">
        <v>168.0</v>
      </c>
      <c r="I23" s="1">
        <v>46.47</v>
      </c>
      <c r="J23" s="1">
        <v>46.48</v>
      </c>
      <c r="K23" s="1" t="s">
        <v>44</v>
      </c>
      <c r="L23" s="1">
        <v>84.0</v>
      </c>
      <c r="M23" s="1">
        <v>84.0</v>
      </c>
    </row>
    <row r="24">
      <c r="A24" s="1" t="s">
        <v>41</v>
      </c>
      <c r="B24" s="1" t="s">
        <v>42</v>
      </c>
      <c r="C24" s="1">
        <v>83.4</v>
      </c>
      <c r="D24" s="1">
        <v>87.23</v>
      </c>
      <c r="E24" s="1">
        <v>3.83</v>
      </c>
      <c r="F24" s="1">
        <v>0.0</v>
      </c>
      <c r="G24" s="1">
        <v>3.83</v>
      </c>
      <c r="H24" s="1">
        <v>72.0</v>
      </c>
      <c r="I24" s="1">
        <v>18.81</v>
      </c>
      <c r="J24" s="1">
        <v>18.81</v>
      </c>
      <c r="K24" s="1" t="s">
        <v>43</v>
      </c>
      <c r="L24" s="1">
        <v>-72.0</v>
      </c>
      <c r="M24" s="1">
        <v>0.0</v>
      </c>
    </row>
    <row r="25">
      <c r="A25" s="1" t="s">
        <v>41</v>
      </c>
      <c r="B25" s="1" t="s">
        <v>42</v>
      </c>
      <c r="C25" s="1">
        <v>87.24</v>
      </c>
      <c r="D25" s="1">
        <v>90.22</v>
      </c>
      <c r="E25" s="1">
        <v>2.98</v>
      </c>
      <c r="F25" s="1">
        <v>0.0</v>
      </c>
      <c r="G25" s="1">
        <v>2.98</v>
      </c>
      <c r="H25" s="1">
        <v>72.0</v>
      </c>
      <c r="I25" s="1">
        <v>24.15</v>
      </c>
      <c r="J25" s="1">
        <v>24.15</v>
      </c>
      <c r="K25" s="1" t="s">
        <v>43</v>
      </c>
      <c r="L25" s="1">
        <v>-72.0</v>
      </c>
      <c r="M25" s="1">
        <v>0.0</v>
      </c>
    </row>
    <row r="26">
      <c r="A26" s="1" t="s">
        <v>41</v>
      </c>
      <c r="B26" s="1" t="s">
        <v>42</v>
      </c>
      <c r="C26" s="1">
        <v>90.24</v>
      </c>
      <c r="D26" s="1">
        <v>93.23</v>
      </c>
      <c r="E26" s="1">
        <v>2.99</v>
      </c>
      <c r="F26" s="1">
        <v>0.0</v>
      </c>
      <c r="G26" s="1">
        <v>2.99</v>
      </c>
      <c r="H26" s="1">
        <v>72.0</v>
      </c>
      <c r="I26" s="1">
        <v>24.05</v>
      </c>
      <c r="J26" s="1">
        <v>24.05</v>
      </c>
      <c r="K26" s="1" t="s">
        <v>43</v>
      </c>
      <c r="L26" s="1">
        <v>-72.0</v>
      </c>
      <c r="M26" s="1">
        <v>0.0</v>
      </c>
    </row>
    <row r="27">
      <c r="A27" s="1" t="s">
        <v>41</v>
      </c>
      <c r="B27" s="1" t="s">
        <v>42</v>
      </c>
      <c r="C27" s="1">
        <v>93.29</v>
      </c>
      <c r="D27" s="1">
        <v>95.58</v>
      </c>
      <c r="E27" s="1">
        <v>2.29</v>
      </c>
      <c r="F27" s="1">
        <v>0.0</v>
      </c>
      <c r="G27" s="1">
        <v>2.29</v>
      </c>
      <c r="H27" s="1">
        <v>72.0</v>
      </c>
      <c r="I27" s="1">
        <v>31.49</v>
      </c>
      <c r="J27" s="1">
        <v>31.49</v>
      </c>
      <c r="K27" s="1" t="s">
        <v>43</v>
      </c>
      <c r="L27" s="1">
        <v>-72.0</v>
      </c>
      <c r="M27" s="1">
        <v>0.0</v>
      </c>
    </row>
    <row r="28">
      <c r="A28" s="1" t="s">
        <v>41</v>
      </c>
      <c r="B28" s="1" t="s">
        <v>42</v>
      </c>
      <c r="C28" s="1">
        <v>95.58</v>
      </c>
      <c r="D28" s="1">
        <v>99.6</v>
      </c>
      <c r="E28" s="1">
        <v>4.02</v>
      </c>
      <c r="F28" s="1">
        <v>0.0</v>
      </c>
      <c r="G28" s="1">
        <v>4.02</v>
      </c>
      <c r="H28" s="1">
        <v>72.0</v>
      </c>
      <c r="I28" s="1">
        <v>17.9</v>
      </c>
      <c r="J28" s="1">
        <v>17.9</v>
      </c>
      <c r="K28" s="1" t="s">
        <v>43</v>
      </c>
      <c r="L28" s="1">
        <v>-72.0</v>
      </c>
      <c r="M28" s="1">
        <v>0.0</v>
      </c>
    </row>
    <row r="29">
      <c r="A29" s="1" t="s">
        <v>41</v>
      </c>
      <c r="B29" s="1" t="s">
        <v>42</v>
      </c>
      <c r="C29" s="1">
        <v>99.63</v>
      </c>
      <c r="D29" s="1">
        <v>102.63</v>
      </c>
      <c r="E29" s="1">
        <v>3.01</v>
      </c>
      <c r="F29" s="1">
        <v>0.0</v>
      </c>
      <c r="G29" s="1">
        <v>3.01</v>
      </c>
      <c r="H29" s="1">
        <v>72.0</v>
      </c>
      <c r="I29" s="1">
        <v>23.93</v>
      </c>
      <c r="J29" s="1">
        <v>23.93</v>
      </c>
      <c r="K29" s="1" t="s">
        <v>43</v>
      </c>
      <c r="L29" s="1">
        <v>-72.0</v>
      </c>
      <c r="M29" s="1">
        <v>0.0</v>
      </c>
    </row>
    <row r="30">
      <c r="A30" s="1" t="s">
        <v>41</v>
      </c>
      <c r="B30" s="1" t="s">
        <v>42</v>
      </c>
      <c r="C30" s="1">
        <v>102.64</v>
      </c>
      <c r="D30" s="1">
        <v>105.23</v>
      </c>
      <c r="E30" s="1">
        <v>2.59</v>
      </c>
      <c r="F30" s="1">
        <v>0.0</v>
      </c>
      <c r="G30" s="1">
        <v>2.59</v>
      </c>
      <c r="H30" s="1">
        <v>72.0</v>
      </c>
      <c r="I30" s="1">
        <v>27.77</v>
      </c>
      <c r="J30" s="1">
        <v>27.77</v>
      </c>
      <c r="K30" s="1" t="s">
        <v>43</v>
      </c>
      <c r="L30" s="1">
        <v>-72.0</v>
      </c>
      <c r="M30" s="1">
        <v>0.0</v>
      </c>
    </row>
    <row r="31">
      <c r="A31" s="1" t="s">
        <v>41</v>
      </c>
      <c r="B31" s="1" t="s">
        <v>42</v>
      </c>
      <c r="C31" s="1">
        <v>105.26</v>
      </c>
      <c r="D31" s="1">
        <v>109.55</v>
      </c>
      <c r="E31" s="1">
        <v>4.29</v>
      </c>
      <c r="F31" s="1">
        <v>0.0</v>
      </c>
      <c r="G31" s="1">
        <v>4.29</v>
      </c>
      <c r="H31" s="1">
        <v>72.0</v>
      </c>
      <c r="I31" s="1">
        <v>16.78</v>
      </c>
      <c r="J31" s="1">
        <v>16.78</v>
      </c>
      <c r="K31" s="1" t="s">
        <v>43</v>
      </c>
      <c r="L31" s="1">
        <v>-72.0</v>
      </c>
      <c r="M31" s="1">
        <v>0.0</v>
      </c>
    </row>
    <row r="32">
      <c r="A32" s="1" t="s">
        <v>41</v>
      </c>
      <c r="B32" s="1" t="s">
        <v>42</v>
      </c>
      <c r="C32" s="1">
        <v>109.55</v>
      </c>
      <c r="D32" s="1">
        <v>113.41</v>
      </c>
      <c r="E32" s="1">
        <v>3.86</v>
      </c>
      <c r="F32" s="1">
        <v>0.0</v>
      </c>
      <c r="G32" s="1">
        <v>3.86</v>
      </c>
      <c r="H32" s="1">
        <v>72.0</v>
      </c>
      <c r="I32" s="1">
        <v>18.67</v>
      </c>
      <c r="J32" s="1">
        <v>18.67</v>
      </c>
      <c r="K32" s="1" t="s">
        <v>43</v>
      </c>
      <c r="L32" s="1">
        <v>-72.0</v>
      </c>
      <c r="M32" s="1">
        <v>0.0</v>
      </c>
    </row>
    <row r="33">
      <c r="A33" s="1" t="s">
        <v>41</v>
      </c>
      <c r="B33" s="1" t="s">
        <v>42</v>
      </c>
      <c r="C33" s="1">
        <v>113.43</v>
      </c>
      <c r="D33" s="1">
        <v>120.06</v>
      </c>
      <c r="E33" s="1">
        <v>6.63</v>
      </c>
      <c r="F33" s="1">
        <v>0.0</v>
      </c>
      <c r="G33" s="1">
        <v>6.63</v>
      </c>
      <c r="H33" s="1">
        <v>72.0</v>
      </c>
      <c r="I33" s="1">
        <v>10.85</v>
      </c>
      <c r="J33" s="1">
        <v>10.85</v>
      </c>
      <c r="K33" s="1" t="s">
        <v>43</v>
      </c>
      <c r="L33" s="1">
        <v>-72.0</v>
      </c>
      <c r="M33" s="1">
        <v>0.0</v>
      </c>
    </row>
    <row r="34">
      <c r="A34" s="1" t="s">
        <v>41</v>
      </c>
      <c r="B34" s="1" t="s">
        <v>42</v>
      </c>
      <c r="C34" s="1">
        <v>120.12</v>
      </c>
      <c r="D34" s="1">
        <v>122.6</v>
      </c>
      <c r="E34" s="1">
        <v>2.48</v>
      </c>
      <c r="F34" s="1">
        <v>0.0</v>
      </c>
      <c r="G34" s="1">
        <v>2.48</v>
      </c>
      <c r="H34" s="1">
        <v>168.0</v>
      </c>
      <c r="I34" s="1">
        <v>67.84</v>
      </c>
      <c r="J34" s="1">
        <v>67.87</v>
      </c>
      <c r="K34" s="1" t="s">
        <v>44</v>
      </c>
      <c r="L34" s="1">
        <v>84.0</v>
      </c>
      <c r="M34" s="1">
        <v>84.0</v>
      </c>
    </row>
    <row r="35">
      <c r="A35" s="1" t="s">
        <v>41</v>
      </c>
      <c r="B35" s="1" t="s">
        <v>42</v>
      </c>
      <c r="C35" s="1">
        <v>122.94</v>
      </c>
      <c r="D35" s="1">
        <v>126.51</v>
      </c>
      <c r="E35" s="1">
        <v>3.57</v>
      </c>
      <c r="F35" s="1">
        <v>0.0</v>
      </c>
      <c r="G35" s="1">
        <v>3.57</v>
      </c>
      <c r="H35" s="1">
        <v>72.0</v>
      </c>
      <c r="I35" s="1">
        <v>20.16</v>
      </c>
      <c r="J35" s="1">
        <v>20.16</v>
      </c>
      <c r="K35" s="1" t="s">
        <v>43</v>
      </c>
      <c r="L35" s="1">
        <v>-72.0</v>
      </c>
      <c r="M35" s="1">
        <v>0.0</v>
      </c>
    </row>
    <row r="36">
      <c r="A36" s="1" t="s">
        <v>41</v>
      </c>
      <c r="B36" s="1" t="s">
        <v>42</v>
      </c>
      <c r="C36" s="1">
        <v>126.54</v>
      </c>
      <c r="D36" s="1">
        <v>129.2</v>
      </c>
      <c r="E36" s="1">
        <v>2.67</v>
      </c>
      <c r="F36" s="1">
        <v>0.0</v>
      </c>
      <c r="G36" s="1">
        <v>2.67</v>
      </c>
      <c r="H36" s="1">
        <v>72.0</v>
      </c>
      <c r="I36" s="1">
        <v>26.99</v>
      </c>
      <c r="J36" s="1">
        <v>26.99</v>
      </c>
      <c r="K36" s="1" t="s">
        <v>43</v>
      </c>
      <c r="L36" s="1">
        <v>-72.0</v>
      </c>
      <c r="M36" s="1">
        <v>0.0</v>
      </c>
    </row>
    <row r="37">
      <c r="A37" s="1" t="s">
        <v>41</v>
      </c>
      <c r="B37" s="1" t="s">
        <v>42</v>
      </c>
      <c r="C37" s="1">
        <v>129.23</v>
      </c>
      <c r="D37" s="1">
        <v>134.15</v>
      </c>
      <c r="E37" s="1">
        <v>4.92</v>
      </c>
      <c r="F37" s="1">
        <v>0.0</v>
      </c>
      <c r="G37" s="1">
        <v>4.92</v>
      </c>
      <c r="H37" s="1">
        <v>72.0</v>
      </c>
      <c r="I37" s="1">
        <v>14.62</v>
      </c>
      <c r="J37" s="1">
        <v>14.62</v>
      </c>
      <c r="K37" s="1" t="s">
        <v>43</v>
      </c>
      <c r="L37" s="1">
        <v>-72.0</v>
      </c>
      <c r="M37" s="1">
        <v>0.0</v>
      </c>
    </row>
    <row r="38">
      <c r="A38" s="1" t="s">
        <v>41</v>
      </c>
      <c r="B38" s="1" t="s">
        <v>42</v>
      </c>
      <c r="C38" s="1">
        <v>134.28</v>
      </c>
      <c r="D38" s="1">
        <v>138.67</v>
      </c>
      <c r="E38" s="1">
        <v>4.39</v>
      </c>
      <c r="F38" s="1">
        <v>0.0</v>
      </c>
      <c r="G38" s="1">
        <v>4.39</v>
      </c>
      <c r="H38" s="1">
        <v>72.0</v>
      </c>
      <c r="I38" s="1">
        <v>16.39</v>
      </c>
      <c r="J38" s="1">
        <v>16.39</v>
      </c>
      <c r="K38" s="1" t="s">
        <v>43</v>
      </c>
      <c r="L38" s="1">
        <v>-72.0</v>
      </c>
      <c r="M38" s="1">
        <v>0.0</v>
      </c>
    </row>
    <row r="39">
      <c r="A39" s="1" t="s">
        <v>41</v>
      </c>
      <c r="B39" s="1" t="s">
        <v>42</v>
      </c>
      <c r="C39" s="1">
        <v>138.69</v>
      </c>
      <c r="D39" s="1">
        <v>141.97</v>
      </c>
      <c r="E39" s="1">
        <v>3.29</v>
      </c>
      <c r="F39" s="1">
        <v>0.0</v>
      </c>
      <c r="G39" s="1">
        <v>3.29</v>
      </c>
      <c r="H39" s="1">
        <v>72.0</v>
      </c>
      <c r="I39" s="1">
        <v>21.91</v>
      </c>
      <c r="J39" s="1">
        <v>21.91</v>
      </c>
      <c r="K39" s="1" t="s">
        <v>43</v>
      </c>
      <c r="L39" s="1">
        <v>-72.0</v>
      </c>
      <c r="M39" s="1">
        <v>0.0</v>
      </c>
    </row>
    <row r="40">
      <c r="A40" s="1" t="s">
        <v>41</v>
      </c>
      <c r="B40" s="1" t="s">
        <v>42</v>
      </c>
      <c r="C40" s="1">
        <v>141.99</v>
      </c>
      <c r="D40" s="1">
        <v>144.56</v>
      </c>
      <c r="E40" s="1">
        <v>2.57</v>
      </c>
      <c r="F40" s="1">
        <v>0.0</v>
      </c>
      <c r="G40" s="1">
        <v>2.57</v>
      </c>
      <c r="H40" s="1">
        <v>72.0</v>
      </c>
      <c r="I40" s="1">
        <v>28.02</v>
      </c>
      <c r="J40" s="1">
        <v>28.02</v>
      </c>
      <c r="K40" s="1" t="s">
        <v>43</v>
      </c>
      <c r="L40" s="1">
        <v>-72.0</v>
      </c>
      <c r="M40" s="1">
        <v>0.0</v>
      </c>
    </row>
    <row r="41">
      <c r="A41" s="1" t="s">
        <v>41</v>
      </c>
      <c r="B41" s="1" t="s">
        <v>42</v>
      </c>
      <c r="C41" s="1">
        <v>144.64</v>
      </c>
      <c r="D41" s="1">
        <v>147.92</v>
      </c>
      <c r="E41" s="1">
        <v>3.27</v>
      </c>
      <c r="F41" s="1">
        <v>0.0</v>
      </c>
      <c r="G41" s="1">
        <v>3.27</v>
      </c>
      <c r="H41" s="1">
        <v>72.0</v>
      </c>
      <c r="I41" s="1">
        <v>22.0</v>
      </c>
      <c r="J41" s="1">
        <v>22.0</v>
      </c>
      <c r="K41" s="1" t="s">
        <v>43</v>
      </c>
      <c r="L41" s="1">
        <v>-72.0</v>
      </c>
      <c r="M41" s="1">
        <v>0.0</v>
      </c>
    </row>
    <row r="42">
      <c r="A42" s="1" t="s">
        <v>41</v>
      </c>
      <c r="B42" s="1" t="s">
        <v>42</v>
      </c>
      <c r="C42" s="1">
        <v>147.94</v>
      </c>
      <c r="D42" s="1">
        <v>149.82</v>
      </c>
      <c r="E42" s="1">
        <v>1.88</v>
      </c>
      <c r="F42" s="1">
        <v>0.0</v>
      </c>
      <c r="G42" s="1">
        <v>1.88</v>
      </c>
      <c r="H42" s="1">
        <v>72.0</v>
      </c>
      <c r="I42" s="1">
        <v>38.28</v>
      </c>
      <c r="J42" s="1">
        <v>38.28</v>
      </c>
      <c r="K42" s="1" t="s">
        <v>43</v>
      </c>
      <c r="L42" s="1">
        <v>-72.0</v>
      </c>
      <c r="M42" s="1">
        <v>0.0</v>
      </c>
    </row>
    <row r="43">
      <c r="A43" s="1" t="s">
        <v>41</v>
      </c>
      <c r="B43" s="1" t="s">
        <v>42</v>
      </c>
      <c r="C43" s="1">
        <v>149.85</v>
      </c>
      <c r="D43" s="1">
        <v>153.54</v>
      </c>
      <c r="E43" s="1">
        <v>3.69</v>
      </c>
      <c r="F43" s="1">
        <v>0.0</v>
      </c>
      <c r="G43" s="1">
        <v>3.69</v>
      </c>
      <c r="H43" s="1">
        <v>72.0</v>
      </c>
      <c r="I43" s="1">
        <v>19.5</v>
      </c>
      <c r="J43" s="1">
        <v>19.5</v>
      </c>
      <c r="K43" s="1" t="s">
        <v>43</v>
      </c>
      <c r="L43" s="1">
        <v>-72.0</v>
      </c>
      <c r="M43" s="1">
        <v>0.0</v>
      </c>
    </row>
    <row r="44">
      <c r="A44" s="1" t="s">
        <v>41</v>
      </c>
      <c r="B44" s="1" t="s">
        <v>42</v>
      </c>
      <c r="C44" s="1">
        <v>153.55</v>
      </c>
      <c r="D44" s="1">
        <v>157.23</v>
      </c>
      <c r="E44" s="1">
        <v>3.68</v>
      </c>
      <c r="F44" s="1">
        <v>0.0</v>
      </c>
      <c r="G44" s="1">
        <v>3.68</v>
      </c>
      <c r="H44" s="1">
        <v>72.0</v>
      </c>
      <c r="I44" s="1">
        <v>19.57</v>
      </c>
      <c r="J44" s="1">
        <v>19.57</v>
      </c>
      <c r="K44" s="1" t="s">
        <v>43</v>
      </c>
      <c r="L44" s="1">
        <v>-72.0</v>
      </c>
      <c r="M44" s="1">
        <v>0.0</v>
      </c>
    </row>
    <row r="45">
      <c r="A45" s="1" t="s">
        <v>41</v>
      </c>
      <c r="B45" s="1" t="s">
        <v>42</v>
      </c>
      <c r="C45" s="1">
        <v>157.24</v>
      </c>
      <c r="D45" s="1">
        <v>159.69</v>
      </c>
      <c r="E45" s="1">
        <v>2.45</v>
      </c>
      <c r="F45" s="1">
        <v>0.0</v>
      </c>
      <c r="G45" s="1">
        <v>2.45</v>
      </c>
      <c r="H45" s="1">
        <v>168.0</v>
      </c>
      <c r="I45" s="1">
        <v>68.46</v>
      </c>
      <c r="J45" s="1">
        <v>68.49</v>
      </c>
      <c r="K45" s="1" t="s">
        <v>44</v>
      </c>
      <c r="L45" s="1">
        <v>84.0</v>
      </c>
      <c r="M45" s="1">
        <v>84.0</v>
      </c>
    </row>
    <row r="46">
      <c r="A46" s="1" t="s">
        <v>41</v>
      </c>
      <c r="B46" s="1" t="s">
        <v>42</v>
      </c>
      <c r="C46" s="1">
        <v>159.79</v>
      </c>
      <c r="D46" s="1">
        <v>163.65</v>
      </c>
      <c r="E46" s="1">
        <v>3.86</v>
      </c>
      <c r="F46" s="1">
        <v>0.0</v>
      </c>
      <c r="G46" s="1">
        <v>3.86</v>
      </c>
      <c r="H46" s="1">
        <v>72.0</v>
      </c>
      <c r="I46" s="1">
        <v>18.64</v>
      </c>
      <c r="J46" s="1">
        <v>18.64</v>
      </c>
      <c r="K46" s="1" t="s">
        <v>43</v>
      </c>
      <c r="L46" s="1">
        <v>-72.0</v>
      </c>
      <c r="M46" s="1">
        <v>0.0</v>
      </c>
    </row>
    <row r="47">
      <c r="A47" s="1" t="s">
        <v>41</v>
      </c>
      <c r="B47" s="1" t="s">
        <v>42</v>
      </c>
      <c r="C47" s="1">
        <v>163.69</v>
      </c>
      <c r="D47" s="1">
        <v>167.68</v>
      </c>
      <c r="E47" s="1">
        <v>3.99</v>
      </c>
      <c r="F47" s="1">
        <v>0.0</v>
      </c>
      <c r="G47" s="1">
        <v>3.99</v>
      </c>
      <c r="H47" s="1">
        <v>72.0</v>
      </c>
      <c r="I47" s="1">
        <v>18.04</v>
      </c>
      <c r="J47" s="1">
        <v>18.04</v>
      </c>
      <c r="K47" s="1" t="s">
        <v>43</v>
      </c>
      <c r="L47" s="1">
        <v>-72.0</v>
      </c>
      <c r="M47" s="1">
        <v>0.0</v>
      </c>
    </row>
    <row r="48">
      <c r="A48" s="1" t="s">
        <v>41</v>
      </c>
      <c r="B48" s="1" t="s">
        <v>42</v>
      </c>
      <c r="C48" s="1">
        <v>167.79</v>
      </c>
      <c r="D48" s="1">
        <v>173.52</v>
      </c>
      <c r="E48" s="1">
        <v>5.74</v>
      </c>
      <c r="F48" s="1">
        <v>0.0</v>
      </c>
      <c r="G48" s="1">
        <v>5.74</v>
      </c>
      <c r="H48" s="1">
        <v>72.0</v>
      </c>
      <c r="I48" s="1">
        <v>12.55</v>
      </c>
      <c r="J48" s="1">
        <v>12.55</v>
      </c>
      <c r="K48" s="1" t="s">
        <v>43</v>
      </c>
      <c r="L48" s="1">
        <v>-72.0</v>
      </c>
      <c r="M48" s="1">
        <v>0.0</v>
      </c>
    </row>
    <row r="49">
      <c r="A49" s="1" t="s">
        <v>41</v>
      </c>
      <c r="B49" s="1" t="s">
        <v>42</v>
      </c>
      <c r="C49" s="1">
        <v>173.54</v>
      </c>
      <c r="D49" s="1">
        <v>176.81</v>
      </c>
      <c r="E49" s="1">
        <v>3.28</v>
      </c>
      <c r="F49" s="1">
        <v>0.0</v>
      </c>
      <c r="G49" s="1">
        <v>3.28</v>
      </c>
      <c r="H49" s="1">
        <v>72.0</v>
      </c>
      <c r="I49" s="1">
        <v>21.97</v>
      </c>
      <c r="J49" s="1">
        <v>21.97</v>
      </c>
      <c r="K49" s="1" t="s">
        <v>43</v>
      </c>
      <c r="L49" s="1">
        <v>-72.0</v>
      </c>
      <c r="M49" s="1">
        <v>0.0</v>
      </c>
    </row>
    <row r="50">
      <c r="A50" s="1" t="s">
        <v>41</v>
      </c>
      <c r="B50" s="1" t="s">
        <v>42</v>
      </c>
      <c r="C50" s="1">
        <v>176.88</v>
      </c>
      <c r="D50" s="1">
        <v>179.25</v>
      </c>
      <c r="E50" s="1">
        <v>2.37</v>
      </c>
      <c r="F50" s="1">
        <v>0.0</v>
      </c>
      <c r="G50" s="1">
        <v>2.37</v>
      </c>
      <c r="H50" s="1">
        <v>72.0</v>
      </c>
      <c r="I50" s="1">
        <v>30.33</v>
      </c>
      <c r="J50" s="1">
        <v>30.33</v>
      </c>
      <c r="K50" s="1" t="s">
        <v>43</v>
      </c>
      <c r="L50" s="1">
        <v>-72.0</v>
      </c>
      <c r="M50" s="1">
        <v>0.0</v>
      </c>
    </row>
    <row r="51">
      <c r="A51" s="1" t="s">
        <v>41</v>
      </c>
      <c r="B51" s="1" t="s">
        <v>42</v>
      </c>
      <c r="C51" s="1">
        <v>179.3</v>
      </c>
      <c r="D51" s="1">
        <v>182.53</v>
      </c>
      <c r="E51" s="1">
        <v>3.23</v>
      </c>
      <c r="F51" s="1">
        <v>0.0</v>
      </c>
      <c r="G51" s="1">
        <v>3.23</v>
      </c>
      <c r="H51" s="1">
        <v>72.0</v>
      </c>
      <c r="I51" s="1">
        <v>22.32</v>
      </c>
      <c r="J51" s="1">
        <v>22.32</v>
      </c>
      <c r="K51" s="1" t="s">
        <v>43</v>
      </c>
      <c r="L51" s="1">
        <v>-72.0</v>
      </c>
      <c r="M51" s="1">
        <v>0.0</v>
      </c>
    </row>
    <row r="52">
      <c r="A52" s="1" t="s">
        <v>41</v>
      </c>
      <c r="B52" s="1" t="s">
        <v>42</v>
      </c>
      <c r="C52" s="1">
        <v>182.59</v>
      </c>
      <c r="D52" s="1">
        <v>186.92</v>
      </c>
      <c r="E52" s="1">
        <v>4.33</v>
      </c>
      <c r="F52" s="1">
        <v>0.0</v>
      </c>
      <c r="G52" s="1">
        <v>4.33</v>
      </c>
      <c r="H52" s="1">
        <v>72.0</v>
      </c>
      <c r="I52" s="1">
        <v>16.64</v>
      </c>
      <c r="J52" s="1">
        <v>16.64</v>
      </c>
      <c r="K52" s="1" t="s">
        <v>43</v>
      </c>
      <c r="L52" s="1">
        <v>-72.0</v>
      </c>
      <c r="M52" s="1">
        <v>0.0</v>
      </c>
    </row>
    <row r="53">
      <c r="A53" s="1" t="s">
        <v>41</v>
      </c>
      <c r="B53" s="1" t="s">
        <v>42</v>
      </c>
      <c r="C53" s="1">
        <v>187.05</v>
      </c>
      <c r="D53" s="1">
        <v>189.38</v>
      </c>
      <c r="E53" s="1">
        <v>2.32</v>
      </c>
      <c r="F53" s="1">
        <v>0.0</v>
      </c>
      <c r="G53" s="1">
        <v>2.32</v>
      </c>
      <c r="H53" s="1">
        <v>72.0</v>
      </c>
      <c r="I53" s="1">
        <v>30.97</v>
      </c>
      <c r="J53" s="1">
        <v>30.97</v>
      </c>
      <c r="K53" s="1" t="s">
        <v>43</v>
      </c>
      <c r="L53" s="1">
        <v>-72.0</v>
      </c>
      <c r="M53" s="1">
        <v>0.0</v>
      </c>
    </row>
    <row r="54">
      <c r="A54" s="1" t="s">
        <v>41</v>
      </c>
      <c r="B54" s="1" t="s">
        <v>42</v>
      </c>
      <c r="C54" s="1">
        <v>189.4</v>
      </c>
      <c r="D54" s="1">
        <v>193.52</v>
      </c>
      <c r="E54" s="1">
        <v>4.12</v>
      </c>
      <c r="F54" s="1">
        <v>0.0</v>
      </c>
      <c r="G54" s="1">
        <v>4.12</v>
      </c>
      <c r="H54" s="1">
        <v>72.0</v>
      </c>
      <c r="I54" s="1">
        <v>17.47</v>
      </c>
      <c r="J54" s="1">
        <v>17.47</v>
      </c>
      <c r="K54" s="1" t="s">
        <v>43</v>
      </c>
      <c r="L54" s="1">
        <v>-72.0</v>
      </c>
      <c r="M54" s="1">
        <v>0.0</v>
      </c>
    </row>
    <row r="55">
      <c r="A55" s="1" t="s">
        <v>41</v>
      </c>
      <c r="B55" s="1" t="s">
        <v>42</v>
      </c>
      <c r="C55" s="1">
        <v>193.76</v>
      </c>
      <c r="D55" s="1">
        <v>197.96</v>
      </c>
      <c r="E55" s="1">
        <v>4.2</v>
      </c>
      <c r="F55" s="1">
        <v>0.0</v>
      </c>
      <c r="G55" s="1">
        <v>4.2</v>
      </c>
      <c r="H55" s="1">
        <v>72.0</v>
      </c>
      <c r="I55" s="1">
        <v>17.16</v>
      </c>
      <c r="J55" s="1">
        <v>17.16</v>
      </c>
      <c r="K55" s="1" t="s">
        <v>43</v>
      </c>
      <c r="L55" s="1">
        <v>-72.0</v>
      </c>
      <c r="M55" s="1">
        <v>0.0</v>
      </c>
    </row>
    <row r="56">
      <c r="A56" s="1" t="s">
        <v>41</v>
      </c>
      <c r="B56" s="1" t="s">
        <v>42</v>
      </c>
      <c r="C56" s="1">
        <v>198.09</v>
      </c>
      <c r="D56" s="1">
        <v>200.88</v>
      </c>
      <c r="E56" s="1">
        <v>2.79</v>
      </c>
      <c r="F56" s="1">
        <v>0.0</v>
      </c>
      <c r="G56" s="1">
        <v>2.79</v>
      </c>
      <c r="H56" s="1">
        <v>168.0</v>
      </c>
      <c r="I56" s="1">
        <v>60.21</v>
      </c>
      <c r="J56" s="1">
        <v>60.23</v>
      </c>
      <c r="K56" s="1" t="s">
        <v>44</v>
      </c>
      <c r="L56" s="1">
        <v>84.0</v>
      </c>
      <c r="M56" s="1">
        <v>84.0</v>
      </c>
    </row>
    <row r="57">
      <c r="A57" s="1" t="s">
        <v>41</v>
      </c>
      <c r="B57" s="1" t="s">
        <v>42</v>
      </c>
      <c r="C57" s="1">
        <v>201.67</v>
      </c>
      <c r="D57" s="1">
        <v>205.85</v>
      </c>
      <c r="E57" s="1">
        <v>4.18</v>
      </c>
      <c r="F57" s="1">
        <v>0.0</v>
      </c>
      <c r="G57" s="1">
        <v>4.18</v>
      </c>
      <c r="H57" s="1">
        <v>72.0</v>
      </c>
      <c r="I57" s="1">
        <v>17.23</v>
      </c>
      <c r="J57" s="1">
        <v>17.23</v>
      </c>
      <c r="K57" s="1" t="s">
        <v>43</v>
      </c>
      <c r="L57" s="1">
        <v>-72.0</v>
      </c>
      <c r="M57" s="1">
        <v>0.0</v>
      </c>
    </row>
    <row r="58">
      <c r="A58" s="1" t="s">
        <v>41</v>
      </c>
      <c r="B58" s="1" t="s">
        <v>42</v>
      </c>
      <c r="C58" s="1">
        <v>206.16</v>
      </c>
      <c r="D58" s="1">
        <v>209.08</v>
      </c>
      <c r="E58" s="1">
        <v>2.92</v>
      </c>
      <c r="F58" s="1">
        <v>0.0</v>
      </c>
      <c r="G58" s="1">
        <v>2.92</v>
      </c>
      <c r="H58" s="1">
        <v>72.0</v>
      </c>
      <c r="I58" s="1">
        <v>24.68</v>
      </c>
      <c r="J58" s="1">
        <v>24.68</v>
      </c>
      <c r="K58" s="1" t="s">
        <v>43</v>
      </c>
      <c r="L58" s="1">
        <v>-72.0</v>
      </c>
      <c r="M58" s="1">
        <v>0.0</v>
      </c>
    </row>
    <row r="59">
      <c r="A59" s="1" t="s">
        <v>41</v>
      </c>
      <c r="B59" s="1" t="s">
        <v>42</v>
      </c>
      <c r="C59" s="1">
        <v>209.48</v>
      </c>
      <c r="D59" s="1">
        <v>211.35</v>
      </c>
      <c r="E59" s="1">
        <v>1.87</v>
      </c>
      <c r="F59" s="1">
        <v>0.0</v>
      </c>
      <c r="G59" s="1">
        <v>1.87</v>
      </c>
      <c r="H59" s="1">
        <v>72.0</v>
      </c>
      <c r="I59" s="1">
        <v>38.47</v>
      </c>
      <c r="J59" s="1">
        <v>38.47</v>
      </c>
      <c r="K59" s="1" t="s">
        <v>43</v>
      </c>
      <c r="L59" s="1">
        <v>-72.0</v>
      </c>
      <c r="M59" s="1">
        <v>0.0</v>
      </c>
    </row>
    <row r="60">
      <c r="A60" s="1" t="s">
        <v>41</v>
      </c>
      <c r="B60" s="1" t="s">
        <v>42</v>
      </c>
      <c r="C60" s="1">
        <v>211.37</v>
      </c>
      <c r="D60" s="1">
        <v>215.73</v>
      </c>
      <c r="E60" s="1">
        <v>4.36</v>
      </c>
      <c r="F60" s="1">
        <v>0.0</v>
      </c>
      <c r="G60" s="1">
        <v>4.36</v>
      </c>
      <c r="H60" s="1">
        <v>72.0</v>
      </c>
      <c r="I60" s="1">
        <v>16.51</v>
      </c>
      <c r="J60" s="1">
        <v>16.51</v>
      </c>
      <c r="K60" s="1" t="s">
        <v>43</v>
      </c>
      <c r="L60" s="1">
        <v>-72.0</v>
      </c>
      <c r="M60" s="1">
        <v>0.0</v>
      </c>
    </row>
    <row r="61">
      <c r="A61" s="1" t="s">
        <v>41</v>
      </c>
      <c r="B61" s="1" t="s">
        <v>42</v>
      </c>
      <c r="C61" s="1">
        <v>215.81</v>
      </c>
      <c r="D61" s="1">
        <v>221.01</v>
      </c>
      <c r="E61" s="1">
        <v>5.21</v>
      </c>
      <c r="F61" s="1">
        <v>0.0</v>
      </c>
      <c r="G61" s="1">
        <v>5.21</v>
      </c>
      <c r="H61" s="1">
        <v>72.0</v>
      </c>
      <c r="I61" s="1">
        <v>13.83</v>
      </c>
      <c r="J61" s="1">
        <v>13.83</v>
      </c>
      <c r="K61" s="1" t="s">
        <v>43</v>
      </c>
      <c r="L61" s="1">
        <v>-72.0</v>
      </c>
      <c r="M61" s="1">
        <v>0.0</v>
      </c>
    </row>
    <row r="62">
      <c r="A62" s="1" t="s">
        <v>41</v>
      </c>
      <c r="B62" s="1" t="s">
        <v>42</v>
      </c>
      <c r="C62" s="1">
        <v>221.09</v>
      </c>
      <c r="D62" s="1">
        <v>224.03</v>
      </c>
      <c r="E62" s="1">
        <v>2.94</v>
      </c>
      <c r="F62" s="1">
        <v>0.0</v>
      </c>
      <c r="G62" s="1">
        <v>2.94</v>
      </c>
      <c r="H62" s="1">
        <v>72.0</v>
      </c>
      <c r="I62" s="1">
        <v>24.53</v>
      </c>
      <c r="J62" s="1">
        <v>24.53</v>
      </c>
      <c r="K62" s="1" t="s">
        <v>43</v>
      </c>
      <c r="L62" s="1">
        <v>-72.0</v>
      </c>
      <c r="M62" s="1">
        <v>0.0</v>
      </c>
    </row>
    <row r="63">
      <c r="A63" s="1" t="s">
        <v>41</v>
      </c>
      <c r="B63" s="1" t="s">
        <v>42</v>
      </c>
      <c r="C63" s="1">
        <v>224.07</v>
      </c>
      <c r="D63" s="1">
        <v>226.83</v>
      </c>
      <c r="E63" s="1">
        <v>2.76</v>
      </c>
      <c r="F63" s="1">
        <v>0.0</v>
      </c>
      <c r="G63" s="1">
        <v>2.76</v>
      </c>
      <c r="H63" s="1">
        <v>72.0</v>
      </c>
      <c r="I63" s="1">
        <v>26.13</v>
      </c>
      <c r="J63" s="1">
        <v>26.13</v>
      </c>
      <c r="K63" s="1" t="s">
        <v>43</v>
      </c>
      <c r="L63" s="1">
        <v>-72.0</v>
      </c>
      <c r="M63" s="1">
        <v>0.0</v>
      </c>
    </row>
    <row r="64">
      <c r="A64" s="1" t="s">
        <v>41</v>
      </c>
      <c r="B64" s="1" t="s">
        <v>42</v>
      </c>
      <c r="C64" s="1">
        <v>226.86</v>
      </c>
      <c r="D64" s="1">
        <v>231.39</v>
      </c>
      <c r="E64" s="1">
        <v>4.54</v>
      </c>
      <c r="F64" s="1">
        <v>0.0</v>
      </c>
      <c r="G64" s="1">
        <v>4.54</v>
      </c>
      <c r="H64" s="1">
        <v>72.0</v>
      </c>
      <c r="I64" s="1">
        <v>15.87</v>
      </c>
      <c r="J64" s="1">
        <v>15.87</v>
      </c>
      <c r="K64" s="1" t="s">
        <v>43</v>
      </c>
      <c r="L64" s="1">
        <v>-72.0</v>
      </c>
      <c r="M64" s="1">
        <v>0.0</v>
      </c>
    </row>
    <row r="65">
      <c r="A65" s="1" t="s">
        <v>41</v>
      </c>
      <c r="B65" s="1" t="s">
        <v>42</v>
      </c>
      <c r="C65" s="1">
        <v>231.42</v>
      </c>
      <c r="D65" s="1">
        <v>234.3</v>
      </c>
      <c r="E65" s="1">
        <v>2.88</v>
      </c>
      <c r="F65" s="1">
        <v>0.0</v>
      </c>
      <c r="G65" s="1">
        <v>2.88</v>
      </c>
      <c r="H65" s="1">
        <v>72.0</v>
      </c>
      <c r="I65" s="1">
        <v>25.03</v>
      </c>
      <c r="J65" s="1">
        <v>25.03</v>
      </c>
      <c r="K65" s="1" t="s">
        <v>43</v>
      </c>
      <c r="L65" s="1">
        <v>-72.0</v>
      </c>
      <c r="M65" s="1">
        <v>0.0</v>
      </c>
    </row>
    <row r="66">
      <c r="A66" s="1" t="s">
        <v>41</v>
      </c>
      <c r="B66" s="1" t="s">
        <v>42</v>
      </c>
      <c r="C66" s="1">
        <v>234.46</v>
      </c>
      <c r="D66" s="1">
        <v>237.53</v>
      </c>
      <c r="E66" s="1">
        <v>3.07</v>
      </c>
      <c r="F66" s="1">
        <v>0.0</v>
      </c>
      <c r="G66" s="1">
        <v>3.07</v>
      </c>
      <c r="H66" s="1">
        <v>72.0</v>
      </c>
      <c r="I66" s="1">
        <v>23.42</v>
      </c>
      <c r="J66" s="1">
        <v>23.42</v>
      </c>
      <c r="K66" s="1" t="s">
        <v>43</v>
      </c>
      <c r="L66" s="1">
        <v>-72.0</v>
      </c>
      <c r="M66" s="1">
        <v>0.0</v>
      </c>
    </row>
    <row r="67">
      <c r="A67" s="1" t="s">
        <v>41</v>
      </c>
      <c r="B67" s="1" t="s">
        <v>42</v>
      </c>
      <c r="C67" s="1">
        <v>237.71</v>
      </c>
      <c r="D67" s="1">
        <v>241.07</v>
      </c>
      <c r="E67" s="1">
        <v>3.36</v>
      </c>
      <c r="F67" s="1">
        <v>0.0</v>
      </c>
      <c r="G67" s="1">
        <v>3.36</v>
      </c>
      <c r="H67" s="1">
        <v>168.0</v>
      </c>
      <c r="I67" s="1">
        <v>49.94</v>
      </c>
      <c r="J67" s="1">
        <v>49.96</v>
      </c>
      <c r="K67" s="1" t="s">
        <v>44</v>
      </c>
      <c r="L67" s="1">
        <v>84.0</v>
      </c>
      <c r="M67" s="1">
        <v>84.0</v>
      </c>
    </row>
    <row r="68">
      <c r="A68" s="1" t="s">
        <v>41</v>
      </c>
      <c r="B68" s="1" t="s">
        <v>42</v>
      </c>
      <c r="C68" s="1">
        <v>241.29</v>
      </c>
      <c r="D68" s="1">
        <v>245.16</v>
      </c>
      <c r="E68" s="1">
        <v>3.87</v>
      </c>
      <c r="F68" s="1">
        <v>0.0</v>
      </c>
      <c r="G68" s="1">
        <v>3.87</v>
      </c>
      <c r="H68" s="1">
        <v>72.0</v>
      </c>
      <c r="I68" s="1">
        <v>18.59</v>
      </c>
      <c r="J68" s="1">
        <v>18.59</v>
      </c>
      <c r="K68" s="1" t="s">
        <v>43</v>
      </c>
      <c r="L68" s="1">
        <v>-72.0</v>
      </c>
      <c r="M68" s="1">
        <v>0.0</v>
      </c>
    </row>
    <row r="69">
      <c r="A69" s="1" t="s">
        <v>41</v>
      </c>
      <c r="B69" s="1" t="s">
        <v>42</v>
      </c>
      <c r="C69" s="1">
        <v>245.18</v>
      </c>
      <c r="D69" s="1">
        <v>247.93</v>
      </c>
      <c r="E69" s="1">
        <v>2.75</v>
      </c>
      <c r="F69" s="1">
        <v>0.0</v>
      </c>
      <c r="G69" s="1">
        <v>2.75</v>
      </c>
      <c r="H69" s="1">
        <v>72.0</v>
      </c>
      <c r="I69" s="1">
        <v>26.17</v>
      </c>
      <c r="J69" s="1">
        <v>26.17</v>
      </c>
      <c r="K69" s="1" t="s">
        <v>43</v>
      </c>
      <c r="L69" s="1">
        <v>-72.0</v>
      </c>
      <c r="M69" s="1">
        <v>0.0</v>
      </c>
    </row>
    <row r="70">
      <c r="A70" s="1" t="s">
        <v>41</v>
      </c>
      <c r="B70" s="1" t="s">
        <v>42</v>
      </c>
      <c r="C70" s="1">
        <v>247.97</v>
      </c>
      <c r="D70" s="1">
        <v>252.06</v>
      </c>
      <c r="E70" s="1">
        <v>4.09</v>
      </c>
      <c r="F70" s="1">
        <v>0.0</v>
      </c>
      <c r="G70" s="1">
        <v>4.09</v>
      </c>
      <c r="H70" s="1">
        <v>72.0</v>
      </c>
      <c r="I70" s="1">
        <v>17.62</v>
      </c>
      <c r="J70" s="1">
        <v>17.62</v>
      </c>
      <c r="K70" s="1" t="s">
        <v>43</v>
      </c>
      <c r="L70" s="1">
        <v>-72.0</v>
      </c>
      <c r="M70" s="1">
        <v>0.0</v>
      </c>
    </row>
    <row r="71">
      <c r="A71" s="1" t="s">
        <v>41</v>
      </c>
      <c r="B71" s="1" t="s">
        <v>42</v>
      </c>
      <c r="C71" s="1">
        <v>252.2</v>
      </c>
      <c r="D71" s="1">
        <v>258.7</v>
      </c>
      <c r="E71" s="1">
        <v>6.5</v>
      </c>
      <c r="F71" s="1">
        <v>0.0</v>
      </c>
      <c r="G71" s="1">
        <v>6.5</v>
      </c>
      <c r="H71" s="1">
        <v>72.0</v>
      </c>
      <c r="I71" s="1">
        <v>11.08</v>
      </c>
      <c r="J71" s="1">
        <v>11.08</v>
      </c>
      <c r="K71" s="1" t="s">
        <v>43</v>
      </c>
      <c r="L71" s="1">
        <v>-72.0</v>
      </c>
      <c r="M71" s="1">
        <v>0.0</v>
      </c>
    </row>
    <row r="72">
      <c r="A72" s="1" t="s">
        <v>41</v>
      </c>
      <c r="B72" s="1" t="s">
        <v>42</v>
      </c>
      <c r="C72" s="1">
        <v>258.75</v>
      </c>
      <c r="D72" s="1">
        <v>262.41</v>
      </c>
      <c r="E72" s="1">
        <v>3.65</v>
      </c>
      <c r="F72" s="1">
        <v>0.0</v>
      </c>
      <c r="G72" s="1">
        <v>3.65</v>
      </c>
      <c r="H72" s="1">
        <v>72.0</v>
      </c>
      <c r="I72" s="1">
        <v>19.72</v>
      </c>
      <c r="J72" s="1">
        <v>19.72</v>
      </c>
      <c r="K72" s="1" t="s">
        <v>43</v>
      </c>
      <c r="L72" s="1">
        <v>-72.0</v>
      </c>
      <c r="M72" s="1">
        <v>0.0</v>
      </c>
    </row>
    <row r="73">
      <c r="A73" s="1" t="s">
        <v>41</v>
      </c>
      <c r="B73" s="1" t="s">
        <v>42</v>
      </c>
      <c r="C73" s="1">
        <v>262.43</v>
      </c>
      <c r="D73" s="1">
        <v>267.22</v>
      </c>
      <c r="E73" s="1">
        <v>4.79</v>
      </c>
      <c r="F73" s="1">
        <v>0.0</v>
      </c>
      <c r="G73" s="1">
        <v>4.79</v>
      </c>
      <c r="H73" s="1">
        <v>72.0</v>
      </c>
      <c r="I73" s="1">
        <v>15.02</v>
      </c>
      <c r="J73" s="1">
        <v>15.02</v>
      </c>
      <c r="K73" s="1" t="s">
        <v>43</v>
      </c>
      <c r="L73" s="1">
        <v>-72.0</v>
      </c>
      <c r="M73" s="1">
        <v>0.0</v>
      </c>
    </row>
    <row r="74">
      <c r="A74" s="1" t="s">
        <v>41</v>
      </c>
      <c r="B74" s="1" t="s">
        <v>42</v>
      </c>
      <c r="C74" s="1">
        <v>267.28</v>
      </c>
      <c r="D74" s="1">
        <v>271.31</v>
      </c>
      <c r="E74" s="1">
        <v>4.03</v>
      </c>
      <c r="F74" s="1">
        <v>0.0</v>
      </c>
      <c r="G74" s="1">
        <v>4.03</v>
      </c>
      <c r="H74" s="1">
        <v>72.0</v>
      </c>
      <c r="I74" s="1">
        <v>17.88</v>
      </c>
      <c r="J74" s="1">
        <v>17.88</v>
      </c>
      <c r="K74" s="1" t="s">
        <v>43</v>
      </c>
      <c r="L74" s="1">
        <v>-72.0</v>
      </c>
      <c r="M74" s="1">
        <v>0.0</v>
      </c>
    </row>
    <row r="75">
      <c r="A75" s="1" t="s">
        <v>41</v>
      </c>
      <c r="B75" s="1" t="s">
        <v>42</v>
      </c>
      <c r="C75" s="1">
        <v>271.47</v>
      </c>
      <c r="D75" s="1">
        <v>276.5</v>
      </c>
      <c r="E75" s="1">
        <v>5.02</v>
      </c>
      <c r="F75" s="1">
        <v>0.0</v>
      </c>
      <c r="G75" s="1">
        <v>5.02</v>
      </c>
      <c r="H75" s="1">
        <v>72.0</v>
      </c>
      <c r="I75" s="1">
        <v>14.33</v>
      </c>
      <c r="J75" s="1">
        <v>14.33</v>
      </c>
      <c r="K75" s="1" t="s">
        <v>43</v>
      </c>
      <c r="L75" s="1">
        <v>-72.0</v>
      </c>
      <c r="M75" s="1">
        <v>0.0</v>
      </c>
    </row>
    <row r="76">
      <c r="A76" s="1" t="s">
        <v>41</v>
      </c>
      <c r="B76" s="1" t="s">
        <v>42</v>
      </c>
      <c r="C76" s="1">
        <v>276.55</v>
      </c>
      <c r="D76" s="1">
        <v>280.08</v>
      </c>
      <c r="E76" s="1">
        <v>3.53</v>
      </c>
      <c r="F76" s="1">
        <v>0.0</v>
      </c>
      <c r="G76" s="1">
        <v>3.53</v>
      </c>
      <c r="H76" s="1">
        <v>72.0</v>
      </c>
      <c r="I76" s="1">
        <v>20.37</v>
      </c>
      <c r="J76" s="1">
        <v>20.37</v>
      </c>
      <c r="K76" s="1" t="s">
        <v>43</v>
      </c>
      <c r="L76" s="1">
        <v>-72.0</v>
      </c>
      <c r="M76" s="1">
        <v>0.0</v>
      </c>
    </row>
    <row r="77">
      <c r="A77" s="1" t="s">
        <v>41</v>
      </c>
      <c r="B77" s="1" t="s">
        <v>42</v>
      </c>
      <c r="C77" s="1">
        <v>280.13</v>
      </c>
      <c r="D77" s="1">
        <v>284.3</v>
      </c>
      <c r="E77" s="1">
        <v>4.17</v>
      </c>
      <c r="F77" s="1">
        <v>0.0</v>
      </c>
      <c r="G77" s="1">
        <v>4.17</v>
      </c>
      <c r="H77" s="1">
        <v>72.0</v>
      </c>
      <c r="I77" s="1">
        <v>17.27</v>
      </c>
      <c r="J77" s="1">
        <v>17.27</v>
      </c>
      <c r="K77" s="1" t="s">
        <v>43</v>
      </c>
      <c r="L77" s="1">
        <v>-72.0</v>
      </c>
      <c r="M77" s="1">
        <v>0.0</v>
      </c>
    </row>
    <row r="78">
      <c r="A78" s="1" t="s">
        <v>41</v>
      </c>
      <c r="B78" s="1" t="s">
        <v>42</v>
      </c>
      <c r="C78" s="1">
        <v>284.32</v>
      </c>
      <c r="D78" s="1">
        <v>286.6</v>
      </c>
      <c r="E78" s="1">
        <v>2.28</v>
      </c>
      <c r="F78" s="1">
        <v>0.0</v>
      </c>
      <c r="G78" s="1">
        <v>2.28</v>
      </c>
      <c r="H78" s="1">
        <v>168.0</v>
      </c>
      <c r="I78" s="1">
        <v>73.61</v>
      </c>
      <c r="J78" s="1">
        <v>73.64</v>
      </c>
      <c r="K78" s="1" t="s">
        <v>44</v>
      </c>
      <c r="L78" s="1">
        <v>84.0</v>
      </c>
      <c r="M78" s="1">
        <v>84.0</v>
      </c>
    </row>
    <row r="79">
      <c r="A79" s="1" t="s">
        <v>41</v>
      </c>
      <c r="B79" s="1" t="s">
        <v>42</v>
      </c>
      <c r="C79" s="1">
        <v>286.91</v>
      </c>
      <c r="D79" s="1">
        <v>290.03</v>
      </c>
      <c r="E79" s="1">
        <v>3.11</v>
      </c>
      <c r="F79" s="1">
        <v>0.0</v>
      </c>
      <c r="G79" s="1">
        <v>3.11</v>
      </c>
      <c r="H79" s="1">
        <v>72.0</v>
      </c>
      <c r="I79" s="1">
        <v>23.13</v>
      </c>
      <c r="J79" s="1">
        <v>23.13</v>
      </c>
      <c r="K79" s="1" t="s">
        <v>43</v>
      </c>
      <c r="L79" s="1">
        <v>-72.0</v>
      </c>
      <c r="M79" s="1">
        <v>0.0</v>
      </c>
    </row>
    <row r="80">
      <c r="A80" s="1" t="s">
        <v>41</v>
      </c>
      <c r="B80" s="1" t="s">
        <v>42</v>
      </c>
      <c r="C80" s="1">
        <v>290.05</v>
      </c>
      <c r="D80" s="1">
        <v>295.0</v>
      </c>
      <c r="E80" s="1">
        <v>4.95</v>
      </c>
      <c r="F80" s="1">
        <v>0.0</v>
      </c>
      <c r="G80" s="1">
        <v>4.95</v>
      </c>
      <c r="H80" s="1">
        <v>72.0</v>
      </c>
      <c r="I80" s="1">
        <v>14.54</v>
      </c>
      <c r="J80" s="1">
        <v>14.54</v>
      </c>
      <c r="K80" s="1" t="s">
        <v>43</v>
      </c>
      <c r="L80" s="1">
        <v>-72.0</v>
      </c>
      <c r="M80" s="1">
        <v>0.0</v>
      </c>
    </row>
    <row r="81">
      <c r="A81" s="1" t="s">
        <v>41</v>
      </c>
      <c r="B81" s="1" t="s">
        <v>42</v>
      </c>
      <c r="C81" s="1">
        <v>295.16</v>
      </c>
      <c r="D81" s="1">
        <v>298.8</v>
      </c>
      <c r="E81" s="1">
        <v>3.64</v>
      </c>
      <c r="F81" s="1">
        <v>0.0</v>
      </c>
      <c r="G81" s="1">
        <v>3.64</v>
      </c>
      <c r="H81" s="1">
        <v>72.0</v>
      </c>
      <c r="I81" s="1">
        <v>19.8</v>
      </c>
      <c r="J81" s="1">
        <v>19.8</v>
      </c>
      <c r="K81" s="1" t="s">
        <v>43</v>
      </c>
      <c r="L81" s="1">
        <v>-72.0</v>
      </c>
      <c r="M81" s="1">
        <v>0.0</v>
      </c>
    </row>
    <row r="82">
      <c r="A82" s="1" t="s">
        <v>41</v>
      </c>
      <c r="B82" s="1" t="s">
        <v>42</v>
      </c>
      <c r="C82" s="1">
        <v>298.9</v>
      </c>
      <c r="D82" s="1">
        <v>302.25</v>
      </c>
      <c r="E82" s="1">
        <v>3.35</v>
      </c>
      <c r="F82" s="1">
        <v>0.0</v>
      </c>
      <c r="G82" s="1">
        <v>3.35</v>
      </c>
      <c r="H82" s="1">
        <v>72.0</v>
      </c>
      <c r="I82" s="1">
        <v>21.5</v>
      </c>
      <c r="J82" s="1">
        <v>21.5</v>
      </c>
      <c r="K82" s="1" t="s">
        <v>43</v>
      </c>
      <c r="L82" s="1">
        <v>-72.0</v>
      </c>
      <c r="M82" s="1">
        <v>0.0</v>
      </c>
    </row>
    <row r="83">
      <c r="A83" s="1" t="s">
        <v>41</v>
      </c>
      <c r="B83" s="1" t="s">
        <v>42</v>
      </c>
      <c r="C83" s="1">
        <v>302.28</v>
      </c>
      <c r="D83" s="1">
        <v>304.67</v>
      </c>
      <c r="E83" s="1">
        <v>2.39</v>
      </c>
      <c r="F83" s="1">
        <v>0.0</v>
      </c>
      <c r="G83" s="1">
        <v>2.39</v>
      </c>
      <c r="H83" s="1">
        <v>72.0</v>
      </c>
      <c r="I83" s="1">
        <v>30.17</v>
      </c>
      <c r="J83" s="1">
        <v>30.17</v>
      </c>
      <c r="K83" s="1" t="s">
        <v>43</v>
      </c>
      <c r="L83" s="1">
        <v>-72.0</v>
      </c>
      <c r="M83" s="1">
        <v>0.0</v>
      </c>
    </row>
    <row r="84">
      <c r="A84" s="1" t="s">
        <v>41</v>
      </c>
      <c r="B84" s="1" t="s">
        <v>42</v>
      </c>
      <c r="C84" s="1">
        <v>304.8</v>
      </c>
      <c r="D84" s="1">
        <v>309.15</v>
      </c>
      <c r="E84" s="1">
        <v>4.35</v>
      </c>
      <c r="F84" s="1">
        <v>0.0</v>
      </c>
      <c r="G84" s="1">
        <v>4.35</v>
      </c>
      <c r="H84" s="1">
        <v>72.0</v>
      </c>
      <c r="I84" s="1">
        <v>16.54</v>
      </c>
      <c r="J84" s="1">
        <v>16.54</v>
      </c>
      <c r="K84" s="1" t="s">
        <v>43</v>
      </c>
      <c r="L84" s="1">
        <v>-72.0</v>
      </c>
      <c r="M84" s="1">
        <v>0.0</v>
      </c>
    </row>
    <row r="85">
      <c r="A85" s="1" t="s">
        <v>41</v>
      </c>
      <c r="B85" s="1" t="s">
        <v>42</v>
      </c>
      <c r="C85" s="1">
        <v>309.18</v>
      </c>
      <c r="D85" s="1">
        <v>312.95</v>
      </c>
      <c r="E85" s="1">
        <v>3.77</v>
      </c>
      <c r="F85" s="1">
        <v>0.0</v>
      </c>
      <c r="G85" s="1">
        <v>3.77</v>
      </c>
      <c r="H85" s="1">
        <v>72.0</v>
      </c>
      <c r="I85" s="1">
        <v>19.08</v>
      </c>
      <c r="J85" s="1">
        <v>19.08</v>
      </c>
      <c r="K85" s="1" t="s">
        <v>43</v>
      </c>
      <c r="L85" s="1">
        <v>-72.0</v>
      </c>
      <c r="M85" s="1">
        <v>0.0</v>
      </c>
    </row>
    <row r="86">
      <c r="A86" s="1" t="s">
        <v>41</v>
      </c>
      <c r="B86" s="1" t="s">
        <v>42</v>
      </c>
      <c r="C86" s="1">
        <v>313.14</v>
      </c>
      <c r="D86" s="1">
        <v>319.74</v>
      </c>
      <c r="E86" s="1">
        <v>6.6</v>
      </c>
      <c r="F86" s="1">
        <v>0.0</v>
      </c>
      <c r="G86" s="1">
        <v>6.6</v>
      </c>
      <c r="H86" s="1">
        <v>72.0</v>
      </c>
      <c r="I86" s="1">
        <v>10.91</v>
      </c>
      <c r="J86" s="1">
        <v>10.91</v>
      </c>
      <c r="K86" s="1" t="s">
        <v>43</v>
      </c>
      <c r="L86" s="1">
        <v>-72.0</v>
      </c>
      <c r="M86" s="1">
        <v>0.0</v>
      </c>
    </row>
    <row r="87">
      <c r="A87" s="1" t="s">
        <v>41</v>
      </c>
      <c r="B87" s="1" t="s">
        <v>42</v>
      </c>
      <c r="C87" s="1">
        <v>319.77</v>
      </c>
      <c r="D87" s="1">
        <v>322.14</v>
      </c>
      <c r="E87" s="1">
        <v>2.37</v>
      </c>
      <c r="F87" s="1">
        <v>0.0</v>
      </c>
      <c r="G87" s="1">
        <v>2.37</v>
      </c>
      <c r="H87" s="1">
        <v>72.0</v>
      </c>
      <c r="I87" s="1">
        <v>30.43</v>
      </c>
      <c r="J87" s="1">
        <v>30.43</v>
      </c>
      <c r="K87" s="1" t="s">
        <v>43</v>
      </c>
      <c r="L87" s="1">
        <v>-72.0</v>
      </c>
      <c r="M87" s="1">
        <v>0.0</v>
      </c>
    </row>
    <row r="88">
      <c r="A88" s="1" t="s">
        <v>41</v>
      </c>
      <c r="B88" s="1" t="s">
        <v>42</v>
      </c>
      <c r="C88" s="1">
        <v>322.16</v>
      </c>
      <c r="D88" s="1">
        <v>324.67</v>
      </c>
      <c r="E88" s="1">
        <v>2.51</v>
      </c>
      <c r="F88" s="1">
        <v>0.0</v>
      </c>
      <c r="G88" s="1">
        <v>2.51</v>
      </c>
      <c r="H88" s="1">
        <v>72.0</v>
      </c>
      <c r="I88" s="1">
        <v>28.63</v>
      </c>
      <c r="J88" s="1">
        <v>28.63</v>
      </c>
      <c r="K88" s="1" t="s">
        <v>43</v>
      </c>
      <c r="L88" s="1">
        <v>-72.0</v>
      </c>
      <c r="M88" s="1">
        <v>0.0</v>
      </c>
    </row>
    <row r="89">
      <c r="A89" s="1" t="s">
        <v>41</v>
      </c>
      <c r="B89" s="1" t="s">
        <v>42</v>
      </c>
      <c r="C89" s="1">
        <v>325.19</v>
      </c>
      <c r="D89" s="1">
        <v>328.02</v>
      </c>
      <c r="E89" s="1">
        <v>2.83</v>
      </c>
      <c r="F89" s="1">
        <v>0.0</v>
      </c>
      <c r="G89" s="1">
        <v>2.82</v>
      </c>
      <c r="H89" s="1">
        <v>168.0</v>
      </c>
      <c r="I89" s="1">
        <v>59.46</v>
      </c>
      <c r="J89" s="1">
        <v>59.48</v>
      </c>
      <c r="K89" s="1" t="s">
        <v>44</v>
      </c>
      <c r="L89" s="1">
        <v>84.0</v>
      </c>
      <c r="M89" s="1">
        <v>84.0</v>
      </c>
    </row>
    <row r="90">
      <c r="A90" s="1" t="s">
        <v>41</v>
      </c>
      <c r="B90" s="1" t="s">
        <v>42</v>
      </c>
      <c r="C90" s="1">
        <v>328.5</v>
      </c>
      <c r="D90" s="1">
        <v>331.98</v>
      </c>
      <c r="E90" s="1">
        <v>3.48</v>
      </c>
      <c r="F90" s="1">
        <v>0.0</v>
      </c>
      <c r="G90" s="1">
        <v>3.48</v>
      </c>
      <c r="H90" s="1">
        <v>72.0</v>
      </c>
      <c r="I90" s="1">
        <v>20.68</v>
      </c>
      <c r="J90" s="1">
        <v>20.68</v>
      </c>
      <c r="K90" s="1" t="s">
        <v>43</v>
      </c>
      <c r="L90" s="1">
        <v>-72.0</v>
      </c>
      <c r="M90" s="1">
        <v>0.0</v>
      </c>
    </row>
    <row r="91">
      <c r="A91" s="1" t="s">
        <v>41</v>
      </c>
      <c r="B91" s="1" t="s">
        <v>42</v>
      </c>
      <c r="C91" s="1">
        <v>332.06</v>
      </c>
      <c r="D91" s="1">
        <v>336.91</v>
      </c>
      <c r="E91" s="1">
        <v>4.86</v>
      </c>
      <c r="F91" s="1">
        <v>0.0</v>
      </c>
      <c r="G91" s="1">
        <v>4.86</v>
      </c>
      <c r="H91" s="1">
        <v>72.0</v>
      </c>
      <c r="I91" s="1">
        <v>14.83</v>
      </c>
      <c r="J91" s="1">
        <v>14.83</v>
      </c>
      <c r="K91" s="1" t="s">
        <v>43</v>
      </c>
      <c r="L91" s="1">
        <v>-72.0</v>
      </c>
      <c r="M91" s="1">
        <v>0.0</v>
      </c>
    </row>
    <row r="92">
      <c r="A92" s="1" t="s">
        <v>41</v>
      </c>
      <c r="B92" s="1" t="s">
        <v>42</v>
      </c>
      <c r="C92" s="1">
        <v>337.17</v>
      </c>
      <c r="D92" s="1">
        <v>342.61</v>
      </c>
      <c r="E92" s="1">
        <v>5.43</v>
      </c>
      <c r="F92" s="1">
        <v>0.0</v>
      </c>
      <c r="G92" s="1">
        <v>5.43</v>
      </c>
      <c r="H92" s="1">
        <v>72.0</v>
      </c>
      <c r="I92" s="1">
        <v>13.25</v>
      </c>
      <c r="J92" s="1">
        <v>13.25</v>
      </c>
      <c r="K92" s="1" t="s">
        <v>43</v>
      </c>
      <c r="L92" s="1">
        <v>-72.0</v>
      </c>
      <c r="M92" s="1">
        <v>0.0</v>
      </c>
    </row>
    <row r="93">
      <c r="A93" s="1" t="s">
        <v>41</v>
      </c>
      <c r="B93" s="1" t="s">
        <v>42</v>
      </c>
      <c r="C93" s="1">
        <v>342.63</v>
      </c>
      <c r="D93" s="1">
        <v>345.5</v>
      </c>
      <c r="E93" s="1">
        <v>2.87</v>
      </c>
      <c r="F93" s="1">
        <v>0.0</v>
      </c>
      <c r="G93" s="1">
        <v>2.87</v>
      </c>
      <c r="H93" s="1">
        <v>72.0</v>
      </c>
      <c r="I93" s="1">
        <v>25.05</v>
      </c>
      <c r="J93" s="1">
        <v>25.05</v>
      </c>
      <c r="K93" s="1" t="s">
        <v>43</v>
      </c>
      <c r="L93" s="1">
        <v>-72.0</v>
      </c>
      <c r="M93" s="1">
        <v>0.0</v>
      </c>
    </row>
    <row r="94">
      <c r="A94" s="1" t="s">
        <v>41</v>
      </c>
      <c r="B94" s="1" t="s">
        <v>42</v>
      </c>
      <c r="C94" s="1">
        <v>345.66</v>
      </c>
      <c r="D94" s="1">
        <v>348.8</v>
      </c>
      <c r="E94" s="1">
        <v>3.14</v>
      </c>
      <c r="F94" s="1">
        <v>0.0</v>
      </c>
      <c r="G94" s="1">
        <v>3.14</v>
      </c>
      <c r="H94" s="1">
        <v>72.0</v>
      </c>
      <c r="I94" s="1">
        <v>22.91</v>
      </c>
      <c r="J94" s="1">
        <v>22.91</v>
      </c>
      <c r="K94" s="1" t="s">
        <v>43</v>
      </c>
      <c r="L94" s="1">
        <v>-72.0</v>
      </c>
      <c r="M94" s="1">
        <v>0.0</v>
      </c>
    </row>
    <row r="95">
      <c r="A95" s="1" t="s">
        <v>41</v>
      </c>
      <c r="B95" s="1" t="s">
        <v>42</v>
      </c>
      <c r="C95" s="1">
        <v>348.83</v>
      </c>
      <c r="D95" s="1">
        <v>351.75</v>
      </c>
      <c r="E95" s="1">
        <v>2.92</v>
      </c>
      <c r="F95" s="1">
        <v>0.0</v>
      </c>
      <c r="G95" s="1">
        <v>2.92</v>
      </c>
      <c r="H95" s="1">
        <v>72.0</v>
      </c>
      <c r="I95" s="1">
        <v>24.7</v>
      </c>
      <c r="J95" s="1">
        <v>24.7</v>
      </c>
      <c r="K95" s="1" t="s">
        <v>43</v>
      </c>
      <c r="L95" s="1">
        <v>-72.0</v>
      </c>
      <c r="M95" s="1">
        <v>0.0</v>
      </c>
    </row>
    <row r="96">
      <c r="A96" s="1" t="s">
        <v>41</v>
      </c>
      <c r="B96" s="1" t="s">
        <v>42</v>
      </c>
      <c r="C96" s="1">
        <v>351.92</v>
      </c>
      <c r="D96" s="1">
        <v>355.39</v>
      </c>
      <c r="E96" s="1">
        <v>3.47</v>
      </c>
      <c r="F96" s="1">
        <v>0.0</v>
      </c>
      <c r="G96" s="1">
        <v>3.47</v>
      </c>
      <c r="H96" s="1">
        <v>72.0</v>
      </c>
      <c r="I96" s="1">
        <v>20.76</v>
      </c>
      <c r="J96" s="1">
        <v>20.76</v>
      </c>
      <c r="K96" s="1" t="s">
        <v>43</v>
      </c>
      <c r="L96" s="1">
        <v>-72.0</v>
      </c>
      <c r="M96" s="1">
        <v>0.0</v>
      </c>
    </row>
    <row r="97">
      <c r="A97" s="1" t="s">
        <v>41</v>
      </c>
      <c r="B97" s="1" t="s">
        <v>42</v>
      </c>
      <c r="C97" s="1">
        <v>355.64</v>
      </c>
      <c r="D97" s="1">
        <v>359.38</v>
      </c>
      <c r="E97" s="1">
        <v>3.75</v>
      </c>
      <c r="F97" s="1">
        <v>0.0</v>
      </c>
      <c r="G97" s="1">
        <v>3.75</v>
      </c>
      <c r="H97" s="1">
        <v>72.0</v>
      </c>
      <c r="I97" s="1">
        <v>19.22</v>
      </c>
      <c r="J97" s="1">
        <v>19.22</v>
      </c>
      <c r="K97" s="1" t="s">
        <v>43</v>
      </c>
      <c r="L97" s="1">
        <v>-72.0</v>
      </c>
      <c r="M97" s="1">
        <v>0.0</v>
      </c>
    </row>
    <row r="98">
      <c r="A98" s="1" t="s">
        <v>41</v>
      </c>
      <c r="B98" s="1" t="s">
        <v>42</v>
      </c>
      <c r="C98" s="1">
        <v>359.41</v>
      </c>
      <c r="D98" s="1">
        <v>362.97</v>
      </c>
      <c r="E98" s="1">
        <v>3.56</v>
      </c>
      <c r="F98" s="1">
        <v>0.0</v>
      </c>
      <c r="G98" s="1">
        <v>3.56</v>
      </c>
      <c r="H98" s="1">
        <v>72.0</v>
      </c>
      <c r="I98" s="1">
        <v>20.21</v>
      </c>
      <c r="J98" s="1">
        <v>20.21</v>
      </c>
      <c r="K98" s="1" t="s">
        <v>43</v>
      </c>
      <c r="L98" s="1">
        <v>-72.0</v>
      </c>
      <c r="M98" s="1">
        <v>0.0</v>
      </c>
    </row>
    <row r="99">
      <c r="A99" s="1" t="s">
        <v>41</v>
      </c>
      <c r="B99" s="1" t="s">
        <v>42</v>
      </c>
      <c r="C99" s="1">
        <v>362.97</v>
      </c>
      <c r="D99" s="1">
        <v>366.48</v>
      </c>
      <c r="E99" s="1">
        <v>3.5</v>
      </c>
      <c r="F99" s="1">
        <v>0.0</v>
      </c>
      <c r="G99" s="1">
        <v>3.5</v>
      </c>
      <c r="H99" s="1">
        <v>72.0</v>
      </c>
      <c r="I99" s="1">
        <v>20.56</v>
      </c>
      <c r="J99" s="1">
        <v>20.56</v>
      </c>
      <c r="K99" s="1" t="s">
        <v>43</v>
      </c>
      <c r="L99" s="1">
        <v>-72.0</v>
      </c>
      <c r="M99" s="1">
        <v>0.0</v>
      </c>
    </row>
    <row r="100">
      <c r="A100" s="1" t="s">
        <v>41</v>
      </c>
      <c r="B100" s="1" t="s">
        <v>42</v>
      </c>
      <c r="C100" s="1">
        <v>366.63</v>
      </c>
      <c r="D100" s="1">
        <v>368.97</v>
      </c>
      <c r="E100" s="1">
        <v>2.33</v>
      </c>
      <c r="F100" s="1">
        <v>0.0</v>
      </c>
      <c r="G100" s="1">
        <v>2.33</v>
      </c>
      <c r="H100" s="1">
        <v>168.0</v>
      </c>
      <c r="I100" s="1">
        <v>72.0</v>
      </c>
      <c r="J100" s="1">
        <v>72.02</v>
      </c>
      <c r="K100" s="1" t="s">
        <v>44</v>
      </c>
      <c r="L100" s="1">
        <v>84.0</v>
      </c>
      <c r="M100" s="1">
        <v>84.0</v>
      </c>
    </row>
    <row r="101">
      <c r="A101" s="1" t="s">
        <v>41</v>
      </c>
      <c r="B101" s="1" t="s">
        <v>42</v>
      </c>
      <c r="C101" s="1">
        <v>369.33</v>
      </c>
      <c r="D101" s="1">
        <v>373.01</v>
      </c>
      <c r="E101" s="1">
        <v>3.68</v>
      </c>
      <c r="F101" s="1">
        <v>0.0</v>
      </c>
      <c r="G101" s="1">
        <v>3.68</v>
      </c>
      <c r="H101" s="1">
        <v>72.0</v>
      </c>
      <c r="I101" s="1">
        <v>19.55</v>
      </c>
      <c r="J101" s="1">
        <v>19.55</v>
      </c>
      <c r="K101" s="1" t="s">
        <v>43</v>
      </c>
      <c r="L101" s="1">
        <v>-72.0</v>
      </c>
      <c r="M101" s="1">
        <v>0.0</v>
      </c>
    </row>
    <row r="102">
      <c r="A102" s="1" t="s">
        <v>41</v>
      </c>
      <c r="B102" s="1" t="s">
        <v>42</v>
      </c>
      <c r="C102" s="1">
        <v>373.03</v>
      </c>
      <c r="D102" s="1">
        <v>376.92</v>
      </c>
      <c r="E102" s="1">
        <v>3.89</v>
      </c>
      <c r="F102" s="1">
        <v>0.0</v>
      </c>
      <c r="G102" s="1">
        <v>3.89</v>
      </c>
      <c r="H102" s="1">
        <v>72.0</v>
      </c>
      <c r="I102" s="1">
        <v>18.51</v>
      </c>
      <c r="J102" s="1">
        <v>18.51</v>
      </c>
      <c r="K102" s="1" t="s">
        <v>43</v>
      </c>
      <c r="L102" s="1">
        <v>-72.0</v>
      </c>
      <c r="M102" s="1">
        <v>0.0</v>
      </c>
    </row>
    <row r="103">
      <c r="A103" s="1" t="s">
        <v>41</v>
      </c>
      <c r="B103" s="1" t="s">
        <v>42</v>
      </c>
      <c r="C103" s="1">
        <v>376.96</v>
      </c>
      <c r="D103" s="1">
        <v>382.48</v>
      </c>
      <c r="E103" s="1">
        <v>5.52</v>
      </c>
      <c r="F103" s="1">
        <v>0.0</v>
      </c>
      <c r="G103" s="1">
        <v>5.52</v>
      </c>
      <c r="H103" s="1">
        <v>72.0</v>
      </c>
      <c r="I103" s="1">
        <v>13.05</v>
      </c>
      <c r="J103" s="1">
        <v>13.05</v>
      </c>
      <c r="K103" s="1" t="s">
        <v>43</v>
      </c>
      <c r="L103" s="1">
        <v>-72.0</v>
      </c>
      <c r="M103" s="1">
        <v>0.0</v>
      </c>
    </row>
    <row r="130">
      <c r="A130" s="77" t="s">
        <v>53</v>
      </c>
      <c r="B130" s="3">
        <f>SUMIF(K2:K103, "epr",H2:H103)</f>
        <v>6696</v>
      </c>
    </row>
    <row r="131">
      <c r="A131" s="77" t="s">
        <v>54</v>
      </c>
      <c r="B131" s="3">
        <f>SUM(H2:H103)-B130</f>
        <v>1512</v>
      </c>
    </row>
    <row r="132">
      <c r="A132" s="77" t="s">
        <v>55</v>
      </c>
      <c r="B132" s="3">
        <f>SUM(M2:M103)</f>
        <v>756</v>
      </c>
    </row>
    <row r="133">
      <c r="A133" s="77" t="s">
        <v>56</v>
      </c>
      <c r="B133" s="3">
        <f>B131/B132</f>
        <v>2</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1.41</v>
      </c>
      <c r="D2" s="1">
        <v>5.96</v>
      </c>
      <c r="E2" s="1">
        <v>4.55</v>
      </c>
      <c r="F2" s="1">
        <v>0.0</v>
      </c>
      <c r="G2" s="1">
        <v>4.55</v>
      </c>
      <c r="H2" s="1">
        <v>80.0</v>
      </c>
      <c r="I2" s="1">
        <v>17.58</v>
      </c>
      <c r="J2" s="1">
        <v>17.58</v>
      </c>
      <c r="K2" s="1" t="s">
        <v>43</v>
      </c>
      <c r="L2" s="1">
        <v>-80.0</v>
      </c>
      <c r="M2" s="1">
        <v>0.0</v>
      </c>
    </row>
    <row r="3">
      <c r="A3" s="1" t="s">
        <v>41</v>
      </c>
      <c r="B3" s="1" t="s">
        <v>42</v>
      </c>
      <c r="C3" s="1">
        <v>5.99</v>
      </c>
      <c r="D3" s="1">
        <v>9.73</v>
      </c>
      <c r="E3" s="1">
        <v>3.74</v>
      </c>
      <c r="F3" s="1">
        <v>0.0</v>
      </c>
      <c r="G3" s="1">
        <v>3.74</v>
      </c>
      <c r="H3" s="1">
        <v>80.0</v>
      </c>
      <c r="I3" s="1">
        <v>21.4</v>
      </c>
      <c r="J3" s="1">
        <v>21.4</v>
      </c>
      <c r="K3" s="1" t="s">
        <v>43</v>
      </c>
      <c r="L3" s="1">
        <v>-80.0</v>
      </c>
      <c r="M3" s="1">
        <v>0.0</v>
      </c>
    </row>
    <row r="4">
      <c r="A4" s="1" t="s">
        <v>41</v>
      </c>
      <c r="B4" s="1" t="s">
        <v>42</v>
      </c>
      <c r="C4" s="1">
        <v>9.73</v>
      </c>
      <c r="D4" s="1">
        <v>13.86</v>
      </c>
      <c r="E4" s="1">
        <v>4.13</v>
      </c>
      <c r="F4" s="1">
        <v>0.0</v>
      </c>
      <c r="G4" s="1">
        <v>4.13</v>
      </c>
      <c r="H4" s="1">
        <v>80.0</v>
      </c>
      <c r="I4" s="1">
        <v>19.39</v>
      </c>
      <c r="J4" s="1">
        <v>19.39</v>
      </c>
      <c r="K4" s="1" t="s">
        <v>43</v>
      </c>
      <c r="L4" s="1">
        <v>-80.0</v>
      </c>
      <c r="M4" s="1">
        <v>0.0</v>
      </c>
    </row>
    <row r="5">
      <c r="A5" s="1" t="s">
        <v>41</v>
      </c>
      <c r="B5" s="1" t="s">
        <v>42</v>
      </c>
      <c r="C5" s="1">
        <v>14.44</v>
      </c>
      <c r="D5" s="1">
        <v>19.13</v>
      </c>
      <c r="E5" s="1">
        <v>4.69</v>
      </c>
      <c r="F5" s="1">
        <v>0.0</v>
      </c>
      <c r="G5" s="1">
        <v>4.69</v>
      </c>
      <c r="H5" s="1">
        <v>80.0</v>
      </c>
      <c r="I5" s="1">
        <v>17.06</v>
      </c>
      <c r="J5" s="1">
        <v>17.06</v>
      </c>
      <c r="K5" s="1" t="s">
        <v>43</v>
      </c>
      <c r="L5" s="1">
        <v>-80.0</v>
      </c>
      <c r="M5" s="1">
        <v>0.0</v>
      </c>
    </row>
    <row r="6">
      <c r="A6" s="1" t="s">
        <v>41</v>
      </c>
      <c r="B6" s="1" t="s">
        <v>42</v>
      </c>
      <c r="C6" s="1">
        <v>19.15</v>
      </c>
      <c r="D6" s="1">
        <v>22.13</v>
      </c>
      <c r="E6" s="1">
        <v>2.98</v>
      </c>
      <c r="F6" s="1">
        <v>0.0</v>
      </c>
      <c r="G6" s="1">
        <v>2.98</v>
      </c>
      <c r="H6" s="1">
        <v>80.0</v>
      </c>
      <c r="I6" s="1">
        <v>26.84</v>
      </c>
      <c r="J6" s="1">
        <v>26.84</v>
      </c>
      <c r="K6" s="1" t="s">
        <v>43</v>
      </c>
      <c r="L6" s="1">
        <v>-80.0</v>
      </c>
      <c r="M6" s="1">
        <v>0.0</v>
      </c>
    </row>
    <row r="7">
      <c r="A7" s="1" t="s">
        <v>41</v>
      </c>
      <c r="B7" s="1" t="s">
        <v>42</v>
      </c>
      <c r="C7" s="1">
        <v>22.18</v>
      </c>
      <c r="D7" s="1">
        <v>25.38</v>
      </c>
      <c r="E7" s="1">
        <v>3.2</v>
      </c>
      <c r="F7" s="1">
        <v>0.0</v>
      </c>
      <c r="G7" s="1">
        <v>3.2</v>
      </c>
      <c r="H7" s="1">
        <v>80.0</v>
      </c>
      <c r="I7" s="1">
        <v>25.02</v>
      </c>
      <c r="J7" s="1">
        <v>25.02</v>
      </c>
      <c r="K7" s="1" t="s">
        <v>43</v>
      </c>
      <c r="L7" s="1">
        <v>-80.0</v>
      </c>
      <c r="M7" s="1">
        <v>0.0</v>
      </c>
    </row>
    <row r="8">
      <c r="A8" s="1" t="s">
        <v>41</v>
      </c>
      <c r="B8" s="1" t="s">
        <v>42</v>
      </c>
      <c r="C8" s="1">
        <v>25.38</v>
      </c>
      <c r="D8" s="1">
        <v>27.0</v>
      </c>
      <c r="E8" s="1">
        <v>1.62</v>
      </c>
      <c r="F8" s="1">
        <v>0.0</v>
      </c>
      <c r="G8" s="1">
        <v>1.62</v>
      </c>
      <c r="H8" s="1">
        <v>80.0</v>
      </c>
      <c r="I8" s="1">
        <v>49.4</v>
      </c>
      <c r="J8" s="1">
        <v>49.4</v>
      </c>
      <c r="K8" s="1" t="s">
        <v>43</v>
      </c>
      <c r="L8" s="1">
        <v>-80.0</v>
      </c>
      <c r="M8" s="1">
        <v>0.0</v>
      </c>
    </row>
    <row r="9">
      <c r="A9" s="1" t="s">
        <v>41</v>
      </c>
      <c r="B9" s="1" t="s">
        <v>42</v>
      </c>
      <c r="C9" s="1">
        <v>27.04</v>
      </c>
      <c r="D9" s="1">
        <v>30.4</v>
      </c>
      <c r="E9" s="1">
        <v>3.37</v>
      </c>
      <c r="F9" s="1">
        <v>0.0</v>
      </c>
      <c r="G9" s="1">
        <v>3.37</v>
      </c>
      <c r="H9" s="1">
        <v>80.0</v>
      </c>
      <c r="I9" s="1">
        <v>23.76</v>
      </c>
      <c r="J9" s="1">
        <v>23.76</v>
      </c>
      <c r="K9" s="1" t="s">
        <v>43</v>
      </c>
      <c r="L9" s="1">
        <v>-80.0</v>
      </c>
      <c r="M9" s="1">
        <v>0.0</v>
      </c>
    </row>
    <row r="10">
      <c r="A10" s="1" t="s">
        <v>41</v>
      </c>
      <c r="B10" s="1" t="s">
        <v>42</v>
      </c>
      <c r="C10" s="1">
        <v>30.42</v>
      </c>
      <c r="D10" s="1">
        <v>36.34</v>
      </c>
      <c r="E10" s="1">
        <v>5.92</v>
      </c>
      <c r="F10" s="1">
        <v>0.0</v>
      </c>
      <c r="G10" s="1">
        <v>5.92</v>
      </c>
      <c r="H10" s="1">
        <v>80.0</v>
      </c>
      <c r="I10" s="1">
        <v>13.51</v>
      </c>
      <c r="J10" s="1">
        <v>13.51</v>
      </c>
      <c r="K10" s="1" t="s">
        <v>43</v>
      </c>
      <c r="L10" s="1">
        <v>-80.0</v>
      </c>
      <c r="M10" s="1">
        <v>0.0</v>
      </c>
    </row>
    <row r="11">
      <c r="A11" s="1" t="s">
        <v>41</v>
      </c>
      <c r="B11" s="1" t="s">
        <v>42</v>
      </c>
      <c r="C11" s="1">
        <v>36.41</v>
      </c>
      <c r="D11" s="1">
        <v>40.77</v>
      </c>
      <c r="E11" s="1">
        <v>4.36</v>
      </c>
      <c r="F11" s="1">
        <v>0.0</v>
      </c>
      <c r="G11" s="1">
        <v>4.36</v>
      </c>
      <c r="H11" s="1">
        <v>80.0</v>
      </c>
      <c r="I11" s="1">
        <v>18.36</v>
      </c>
      <c r="J11" s="1">
        <v>18.36</v>
      </c>
      <c r="K11" s="1" t="s">
        <v>43</v>
      </c>
      <c r="L11" s="1">
        <v>-80.0</v>
      </c>
      <c r="M11" s="1">
        <v>0.0</v>
      </c>
    </row>
    <row r="12">
      <c r="A12" s="1" t="s">
        <v>41</v>
      </c>
      <c r="B12" s="1" t="s">
        <v>42</v>
      </c>
      <c r="C12" s="1">
        <v>40.79</v>
      </c>
      <c r="D12" s="1">
        <v>43.84</v>
      </c>
      <c r="E12" s="1">
        <v>3.05</v>
      </c>
      <c r="F12" s="1">
        <v>0.0</v>
      </c>
      <c r="G12" s="1">
        <v>3.05</v>
      </c>
      <c r="H12" s="1">
        <v>168.0</v>
      </c>
      <c r="I12" s="1">
        <v>55.14</v>
      </c>
      <c r="J12" s="1">
        <v>55.16</v>
      </c>
      <c r="K12" s="1" t="s">
        <v>44</v>
      </c>
      <c r="L12" s="1">
        <v>84.0</v>
      </c>
      <c r="M12" s="1">
        <v>84.0</v>
      </c>
    </row>
    <row r="13">
      <c r="A13" s="1" t="s">
        <v>41</v>
      </c>
      <c r="B13" s="1" t="s">
        <v>42</v>
      </c>
      <c r="C13" s="1">
        <v>44.39</v>
      </c>
      <c r="D13" s="1">
        <v>50.01</v>
      </c>
      <c r="E13" s="1">
        <v>5.62</v>
      </c>
      <c r="F13" s="1">
        <v>0.0</v>
      </c>
      <c r="G13" s="1">
        <v>5.62</v>
      </c>
      <c r="H13" s="1">
        <v>80.0</v>
      </c>
      <c r="I13" s="1">
        <v>14.23</v>
      </c>
      <c r="J13" s="1">
        <v>14.23</v>
      </c>
      <c r="K13" s="1" t="s">
        <v>43</v>
      </c>
      <c r="L13" s="1">
        <v>-80.0</v>
      </c>
      <c r="M13" s="1">
        <v>0.0</v>
      </c>
    </row>
    <row r="14">
      <c r="A14" s="1" t="s">
        <v>41</v>
      </c>
      <c r="B14" s="1" t="s">
        <v>42</v>
      </c>
      <c r="C14" s="1">
        <v>50.04</v>
      </c>
      <c r="D14" s="1">
        <v>57.43</v>
      </c>
      <c r="E14" s="1">
        <v>7.39</v>
      </c>
      <c r="F14" s="1">
        <v>0.0</v>
      </c>
      <c r="G14" s="1">
        <v>7.39</v>
      </c>
      <c r="H14" s="1">
        <v>80.0</v>
      </c>
      <c r="I14" s="1">
        <v>10.83</v>
      </c>
      <c r="J14" s="1">
        <v>10.83</v>
      </c>
      <c r="K14" s="1" t="s">
        <v>43</v>
      </c>
      <c r="L14" s="1">
        <v>-80.0</v>
      </c>
      <c r="M14" s="1">
        <v>0.0</v>
      </c>
    </row>
    <row r="15">
      <c r="A15" s="1" t="s">
        <v>41</v>
      </c>
      <c r="B15" s="1" t="s">
        <v>42</v>
      </c>
      <c r="C15" s="1">
        <v>57.5</v>
      </c>
      <c r="D15" s="1">
        <v>61.25</v>
      </c>
      <c r="E15" s="1">
        <v>3.75</v>
      </c>
      <c r="F15" s="1">
        <v>0.0</v>
      </c>
      <c r="G15" s="1">
        <v>3.75</v>
      </c>
      <c r="H15" s="1">
        <v>80.0</v>
      </c>
      <c r="I15" s="1">
        <v>21.33</v>
      </c>
      <c r="J15" s="1">
        <v>21.33</v>
      </c>
      <c r="K15" s="1" t="s">
        <v>43</v>
      </c>
      <c r="L15" s="1">
        <v>-80.0</v>
      </c>
      <c r="M15" s="1">
        <v>0.0</v>
      </c>
    </row>
    <row r="16">
      <c r="A16" s="1" t="s">
        <v>41</v>
      </c>
      <c r="B16" s="1" t="s">
        <v>42</v>
      </c>
      <c r="C16" s="1">
        <v>61.78</v>
      </c>
      <c r="D16" s="1">
        <v>65.59</v>
      </c>
      <c r="E16" s="1">
        <v>3.81</v>
      </c>
      <c r="F16" s="1">
        <v>0.0</v>
      </c>
      <c r="G16" s="1">
        <v>3.81</v>
      </c>
      <c r="H16" s="1">
        <v>80.0</v>
      </c>
      <c r="I16" s="1">
        <v>21.0</v>
      </c>
      <c r="J16" s="1">
        <v>21.0</v>
      </c>
      <c r="K16" s="1" t="s">
        <v>43</v>
      </c>
      <c r="L16" s="1">
        <v>-80.0</v>
      </c>
      <c r="M16" s="1">
        <v>0.0</v>
      </c>
    </row>
    <row r="17">
      <c r="A17" s="1" t="s">
        <v>41</v>
      </c>
      <c r="B17" s="1" t="s">
        <v>42</v>
      </c>
      <c r="C17" s="1">
        <v>65.6</v>
      </c>
      <c r="D17" s="1">
        <v>69.06</v>
      </c>
      <c r="E17" s="1">
        <v>3.46</v>
      </c>
      <c r="F17" s="1">
        <v>0.0</v>
      </c>
      <c r="G17" s="1">
        <v>3.46</v>
      </c>
      <c r="H17" s="1">
        <v>80.0</v>
      </c>
      <c r="I17" s="1">
        <v>23.14</v>
      </c>
      <c r="J17" s="1">
        <v>23.14</v>
      </c>
      <c r="K17" s="1" t="s">
        <v>43</v>
      </c>
      <c r="L17" s="1">
        <v>-80.0</v>
      </c>
      <c r="M17" s="1">
        <v>0.0</v>
      </c>
    </row>
    <row r="18">
      <c r="A18" s="1" t="s">
        <v>41</v>
      </c>
      <c r="B18" s="1" t="s">
        <v>42</v>
      </c>
      <c r="C18" s="1">
        <v>69.08</v>
      </c>
      <c r="D18" s="1">
        <v>73.62</v>
      </c>
      <c r="E18" s="1">
        <v>4.55</v>
      </c>
      <c r="F18" s="1">
        <v>0.0</v>
      </c>
      <c r="G18" s="1">
        <v>4.55</v>
      </c>
      <c r="H18" s="1">
        <v>80.0</v>
      </c>
      <c r="I18" s="1">
        <v>17.6</v>
      </c>
      <c r="J18" s="1">
        <v>17.6</v>
      </c>
      <c r="K18" s="1" t="s">
        <v>43</v>
      </c>
      <c r="L18" s="1">
        <v>-80.0</v>
      </c>
      <c r="M18" s="1">
        <v>0.0</v>
      </c>
    </row>
    <row r="19">
      <c r="A19" s="1" t="s">
        <v>41</v>
      </c>
      <c r="B19" s="1" t="s">
        <v>42</v>
      </c>
      <c r="C19" s="1">
        <v>73.8</v>
      </c>
      <c r="D19" s="1">
        <v>79.48</v>
      </c>
      <c r="E19" s="1">
        <v>5.68</v>
      </c>
      <c r="F19" s="1">
        <v>0.0</v>
      </c>
      <c r="G19" s="1">
        <v>5.68</v>
      </c>
      <c r="H19" s="1">
        <v>80.0</v>
      </c>
      <c r="I19" s="1">
        <v>14.09</v>
      </c>
      <c r="J19" s="1">
        <v>14.09</v>
      </c>
      <c r="K19" s="1" t="s">
        <v>43</v>
      </c>
      <c r="L19" s="1">
        <v>-80.0</v>
      </c>
      <c r="M19" s="1">
        <v>0.0</v>
      </c>
    </row>
    <row r="20">
      <c r="A20" s="1" t="s">
        <v>41</v>
      </c>
      <c r="B20" s="1" t="s">
        <v>42</v>
      </c>
      <c r="C20" s="1">
        <v>79.52</v>
      </c>
      <c r="D20" s="1">
        <v>82.41</v>
      </c>
      <c r="E20" s="1">
        <v>2.9</v>
      </c>
      <c r="F20" s="1">
        <v>0.0</v>
      </c>
      <c r="G20" s="1">
        <v>2.9</v>
      </c>
      <c r="H20" s="1">
        <v>80.0</v>
      </c>
      <c r="I20" s="1">
        <v>27.61</v>
      </c>
      <c r="J20" s="1">
        <v>27.61</v>
      </c>
      <c r="K20" s="1" t="s">
        <v>43</v>
      </c>
      <c r="L20" s="1">
        <v>-80.0</v>
      </c>
      <c r="M20" s="1">
        <v>0.0</v>
      </c>
    </row>
    <row r="21">
      <c r="A21" s="1" t="s">
        <v>41</v>
      </c>
      <c r="B21" s="1" t="s">
        <v>42</v>
      </c>
      <c r="C21" s="1">
        <v>82.48</v>
      </c>
      <c r="D21" s="1">
        <v>86.62</v>
      </c>
      <c r="E21" s="1">
        <v>4.14</v>
      </c>
      <c r="F21" s="1">
        <v>0.0</v>
      </c>
      <c r="G21" s="1">
        <v>4.14</v>
      </c>
      <c r="H21" s="1">
        <v>80.0</v>
      </c>
      <c r="I21" s="1">
        <v>19.33</v>
      </c>
      <c r="J21" s="1">
        <v>19.33</v>
      </c>
      <c r="K21" s="1" t="s">
        <v>43</v>
      </c>
      <c r="L21" s="1">
        <v>-80.0</v>
      </c>
      <c r="M21" s="1">
        <v>0.0</v>
      </c>
    </row>
    <row r="22">
      <c r="A22" s="1" t="s">
        <v>41</v>
      </c>
      <c r="B22" s="1" t="s">
        <v>42</v>
      </c>
      <c r="C22" s="1">
        <v>86.67</v>
      </c>
      <c r="D22" s="1">
        <v>90.6</v>
      </c>
      <c r="E22" s="1">
        <v>3.93</v>
      </c>
      <c r="F22" s="1">
        <v>0.0</v>
      </c>
      <c r="G22" s="1">
        <v>3.93</v>
      </c>
      <c r="H22" s="1">
        <v>80.0</v>
      </c>
      <c r="I22" s="1">
        <v>20.36</v>
      </c>
      <c r="J22" s="1">
        <v>20.36</v>
      </c>
      <c r="K22" s="1" t="s">
        <v>43</v>
      </c>
      <c r="L22" s="1">
        <v>-80.0</v>
      </c>
      <c r="M22" s="1">
        <v>0.0</v>
      </c>
    </row>
    <row r="23">
      <c r="A23" s="1" t="s">
        <v>41</v>
      </c>
      <c r="B23" s="1" t="s">
        <v>42</v>
      </c>
      <c r="C23" s="1">
        <v>90.9</v>
      </c>
      <c r="D23" s="1">
        <v>93.96</v>
      </c>
      <c r="E23" s="1">
        <v>3.06</v>
      </c>
      <c r="F23" s="1">
        <v>0.0</v>
      </c>
      <c r="G23" s="1">
        <v>3.06</v>
      </c>
      <c r="H23" s="1">
        <v>168.0</v>
      </c>
      <c r="I23" s="1">
        <v>54.94</v>
      </c>
      <c r="J23" s="1">
        <v>54.96</v>
      </c>
      <c r="K23" s="1" t="s">
        <v>44</v>
      </c>
      <c r="L23" s="1">
        <v>84.0</v>
      </c>
      <c r="M23" s="1">
        <v>84.0</v>
      </c>
    </row>
    <row r="24">
      <c r="A24" s="1" t="s">
        <v>41</v>
      </c>
      <c r="B24" s="1" t="s">
        <v>42</v>
      </c>
      <c r="C24" s="1">
        <v>94.07</v>
      </c>
      <c r="D24" s="1">
        <v>96.72</v>
      </c>
      <c r="E24" s="1">
        <v>2.65</v>
      </c>
      <c r="F24" s="1">
        <v>0.0</v>
      </c>
      <c r="G24" s="1">
        <v>2.65</v>
      </c>
      <c r="H24" s="1">
        <v>80.0</v>
      </c>
      <c r="I24" s="1">
        <v>30.19</v>
      </c>
      <c r="J24" s="1">
        <v>30.19</v>
      </c>
      <c r="K24" s="1" t="s">
        <v>43</v>
      </c>
      <c r="L24" s="1">
        <v>-80.0</v>
      </c>
      <c r="M24" s="1">
        <v>0.0</v>
      </c>
    </row>
    <row r="25">
      <c r="A25" s="1" t="s">
        <v>41</v>
      </c>
      <c r="B25" s="1" t="s">
        <v>42</v>
      </c>
      <c r="C25" s="1">
        <v>96.77</v>
      </c>
      <c r="D25" s="1">
        <v>101.0</v>
      </c>
      <c r="E25" s="1">
        <v>4.23</v>
      </c>
      <c r="F25" s="1">
        <v>0.0</v>
      </c>
      <c r="G25" s="1">
        <v>4.23</v>
      </c>
      <c r="H25" s="1">
        <v>80.0</v>
      </c>
      <c r="I25" s="1">
        <v>18.9</v>
      </c>
      <c r="J25" s="1">
        <v>18.9</v>
      </c>
      <c r="K25" s="1" t="s">
        <v>43</v>
      </c>
      <c r="L25" s="1">
        <v>-80.0</v>
      </c>
      <c r="M25" s="1">
        <v>0.0</v>
      </c>
    </row>
    <row r="26">
      <c r="A26" s="1" t="s">
        <v>41</v>
      </c>
      <c r="B26" s="1" t="s">
        <v>42</v>
      </c>
      <c r="C26" s="1">
        <v>101.05</v>
      </c>
      <c r="D26" s="1">
        <v>104.49</v>
      </c>
      <c r="E26" s="1">
        <v>3.44</v>
      </c>
      <c r="F26" s="1">
        <v>0.0</v>
      </c>
      <c r="G26" s="1">
        <v>3.44</v>
      </c>
      <c r="H26" s="1">
        <v>80.0</v>
      </c>
      <c r="I26" s="1">
        <v>23.23</v>
      </c>
      <c r="J26" s="1">
        <v>23.23</v>
      </c>
      <c r="K26" s="1" t="s">
        <v>43</v>
      </c>
      <c r="L26" s="1">
        <v>-80.0</v>
      </c>
      <c r="M26" s="1">
        <v>0.0</v>
      </c>
    </row>
    <row r="27">
      <c r="A27" s="1" t="s">
        <v>41</v>
      </c>
      <c r="B27" s="1" t="s">
        <v>42</v>
      </c>
      <c r="C27" s="1">
        <v>104.5</v>
      </c>
      <c r="D27" s="1">
        <v>109.26</v>
      </c>
      <c r="E27" s="1">
        <v>4.77</v>
      </c>
      <c r="F27" s="1">
        <v>0.0</v>
      </c>
      <c r="G27" s="1">
        <v>4.77</v>
      </c>
      <c r="H27" s="1">
        <v>80.0</v>
      </c>
      <c r="I27" s="1">
        <v>16.79</v>
      </c>
      <c r="J27" s="1">
        <v>16.79</v>
      </c>
      <c r="K27" s="1" t="s">
        <v>43</v>
      </c>
      <c r="L27" s="1">
        <v>-80.0</v>
      </c>
      <c r="M27" s="1">
        <v>0.0</v>
      </c>
    </row>
    <row r="28">
      <c r="A28" s="1" t="s">
        <v>41</v>
      </c>
      <c r="B28" s="1" t="s">
        <v>42</v>
      </c>
      <c r="C28" s="1">
        <v>109.29</v>
      </c>
      <c r="D28" s="1">
        <v>113.92</v>
      </c>
      <c r="E28" s="1">
        <v>4.63</v>
      </c>
      <c r="F28" s="1">
        <v>0.0</v>
      </c>
      <c r="G28" s="1">
        <v>4.63</v>
      </c>
      <c r="H28" s="1">
        <v>80.0</v>
      </c>
      <c r="I28" s="1">
        <v>17.28</v>
      </c>
      <c r="J28" s="1">
        <v>17.28</v>
      </c>
      <c r="K28" s="1" t="s">
        <v>43</v>
      </c>
      <c r="L28" s="1">
        <v>-80.0</v>
      </c>
      <c r="M28" s="1">
        <v>0.0</v>
      </c>
    </row>
    <row r="29">
      <c r="A29" s="1" t="s">
        <v>41</v>
      </c>
      <c r="B29" s="1" t="s">
        <v>42</v>
      </c>
      <c r="C29" s="1">
        <v>113.93</v>
      </c>
      <c r="D29" s="1">
        <v>116.96</v>
      </c>
      <c r="E29" s="1">
        <v>3.03</v>
      </c>
      <c r="F29" s="1">
        <v>0.0</v>
      </c>
      <c r="G29" s="1">
        <v>3.03</v>
      </c>
      <c r="H29" s="1">
        <v>80.0</v>
      </c>
      <c r="I29" s="1">
        <v>26.39</v>
      </c>
      <c r="J29" s="1">
        <v>26.39</v>
      </c>
      <c r="K29" s="1" t="s">
        <v>43</v>
      </c>
      <c r="L29" s="1">
        <v>-80.0</v>
      </c>
      <c r="M29" s="1">
        <v>0.0</v>
      </c>
    </row>
    <row r="30">
      <c r="A30" s="1" t="s">
        <v>41</v>
      </c>
      <c r="B30" s="1" t="s">
        <v>42</v>
      </c>
      <c r="C30" s="1">
        <v>116.98</v>
      </c>
      <c r="D30" s="1">
        <v>121.82</v>
      </c>
      <c r="E30" s="1">
        <v>4.85</v>
      </c>
      <c r="F30" s="1">
        <v>0.0</v>
      </c>
      <c r="G30" s="1">
        <v>4.85</v>
      </c>
      <c r="H30" s="1">
        <v>80.0</v>
      </c>
      <c r="I30" s="1">
        <v>16.51</v>
      </c>
      <c r="J30" s="1">
        <v>16.51</v>
      </c>
      <c r="K30" s="1" t="s">
        <v>43</v>
      </c>
      <c r="L30" s="1">
        <v>-80.0</v>
      </c>
      <c r="M30" s="1">
        <v>0.0</v>
      </c>
    </row>
    <row r="31">
      <c r="A31" s="1" t="s">
        <v>41</v>
      </c>
      <c r="B31" s="1" t="s">
        <v>42</v>
      </c>
      <c r="C31" s="1">
        <v>121.98</v>
      </c>
      <c r="D31" s="1">
        <v>126.14</v>
      </c>
      <c r="E31" s="1">
        <v>4.16</v>
      </c>
      <c r="F31" s="1">
        <v>0.0</v>
      </c>
      <c r="G31" s="1">
        <v>4.16</v>
      </c>
      <c r="H31" s="1">
        <v>80.0</v>
      </c>
      <c r="I31" s="1">
        <v>19.24</v>
      </c>
      <c r="J31" s="1">
        <v>19.24</v>
      </c>
      <c r="K31" s="1" t="s">
        <v>43</v>
      </c>
      <c r="L31" s="1">
        <v>-80.0</v>
      </c>
      <c r="M31" s="1">
        <v>0.0</v>
      </c>
    </row>
    <row r="32">
      <c r="A32" s="1" t="s">
        <v>41</v>
      </c>
      <c r="B32" s="1" t="s">
        <v>42</v>
      </c>
      <c r="C32" s="1">
        <v>126.19</v>
      </c>
      <c r="D32" s="1">
        <v>131.25</v>
      </c>
      <c r="E32" s="1">
        <v>5.06</v>
      </c>
      <c r="F32" s="1">
        <v>0.0</v>
      </c>
      <c r="G32" s="1">
        <v>5.06</v>
      </c>
      <c r="H32" s="1">
        <v>80.0</v>
      </c>
      <c r="I32" s="1">
        <v>15.82</v>
      </c>
      <c r="J32" s="1">
        <v>15.82</v>
      </c>
      <c r="K32" s="1" t="s">
        <v>43</v>
      </c>
      <c r="L32" s="1">
        <v>-80.0</v>
      </c>
      <c r="M32" s="1">
        <v>0.0</v>
      </c>
    </row>
    <row r="33">
      <c r="A33" s="1" t="s">
        <v>41</v>
      </c>
      <c r="B33" s="1" t="s">
        <v>42</v>
      </c>
      <c r="C33" s="1">
        <v>131.43</v>
      </c>
      <c r="D33" s="1">
        <v>135.12</v>
      </c>
      <c r="E33" s="1">
        <v>3.69</v>
      </c>
      <c r="F33" s="1">
        <v>0.0</v>
      </c>
      <c r="G33" s="1">
        <v>3.69</v>
      </c>
      <c r="H33" s="1">
        <v>80.0</v>
      </c>
      <c r="I33" s="1">
        <v>21.67</v>
      </c>
      <c r="J33" s="1">
        <v>21.67</v>
      </c>
      <c r="K33" s="1" t="s">
        <v>43</v>
      </c>
      <c r="L33" s="1">
        <v>-80.0</v>
      </c>
      <c r="M33" s="1">
        <v>0.0</v>
      </c>
    </row>
    <row r="34">
      <c r="A34" s="1" t="s">
        <v>41</v>
      </c>
      <c r="B34" s="1" t="s">
        <v>42</v>
      </c>
      <c r="C34" s="1">
        <v>135.52</v>
      </c>
      <c r="D34" s="1">
        <v>139.05</v>
      </c>
      <c r="E34" s="1">
        <v>3.54</v>
      </c>
      <c r="F34" s="1">
        <v>0.0</v>
      </c>
      <c r="G34" s="1">
        <v>3.53</v>
      </c>
      <c r="H34" s="1">
        <v>168.0</v>
      </c>
      <c r="I34" s="1">
        <v>47.52</v>
      </c>
      <c r="J34" s="1">
        <v>47.54</v>
      </c>
      <c r="K34" s="1" t="s">
        <v>44</v>
      </c>
      <c r="L34" s="1">
        <v>84.0</v>
      </c>
      <c r="M34" s="1">
        <v>84.0</v>
      </c>
    </row>
    <row r="35">
      <c r="A35" s="1" t="s">
        <v>41</v>
      </c>
      <c r="B35" s="1" t="s">
        <v>42</v>
      </c>
      <c r="C35" s="1">
        <v>139.19</v>
      </c>
      <c r="D35" s="1">
        <v>145.18</v>
      </c>
      <c r="E35" s="1">
        <v>5.99</v>
      </c>
      <c r="F35" s="1">
        <v>0.0</v>
      </c>
      <c r="G35" s="1">
        <v>5.99</v>
      </c>
      <c r="H35" s="1">
        <v>80.0</v>
      </c>
      <c r="I35" s="1">
        <v>13.36</v>
      </c>
      <c r="J35" s="1">
        <v>13.36</v>
      </c>
      <c r="K35" s="1" t="s">
        <v>43</v>
      </c>
      <c r="L35" s="1">
        <v>-80.0</v>
      </c>
      <c r="M35" s="1">
        <v>0.0</v>
      </c>
    </row>
    <row r="36">
      <c r="A36" s="1" t="s">
        <v>41</v>
      </c>
      <c r="B36" s="1" t="s">
        <v>42</v>
      </c>
      <c r="C36" s="1">
        <v>145.2</v>
      </c>
      <c r="D36" s="1">
        <v>148.94</v>
      </c>
      <c r="E36" s="1">
        <v>3.74</v>
      </c>
      <c r="F36" s="1">
        <v>0.0</v>
      </c>
      <c r="G36" s="1">
        <v>3.74</v>
      </c>
      <c r="H36" s="1">
        <v>80.0</v>
      </c>
      <c r="I36" s="1">
        <v>21.41</v>
      </c>
      <c r="J36" s="1">
        <v>21.41</v>
      </c>
      <c r="K36" s="1" t="s">
        <v>43</v>
      </c>
      <c r="L36" s="1">
        <v>-80.0</v>
      </c>
      <c r="M36" s="1">
        <v>0.0</v>
      </c>
    </row>
    <row r="37">
      <c r="A37" s="1" t="s">
        <v>41</v>
      </c>
      <c r="B37" s="1" t="s">
        <v>42</v>
      </c>
      <c r="C37" s="1">
        <v>149.03</v>
      </c>
      <c r="D37" s="1">
        <v>153.43</v>
      </c>
      <c r="E37" s="1">
        <v>4.41</v>
      </c>
      <c r="F37" s="1">
        <v>0.0</v>
      </c>
      <c r="G37" s="1">
        <v>4.41</v>
      </c>
      <c r="H37" s="1">
        <v>80.0</v>
      </c>
      <c r="I37" s="1">
        <v>18.16</v>
      </c>
      <c r="J37" s="1">
        <v>18.16</v>
      </c>
      <c r="K37" s="1" t="s">
        <v>43</v>
      </c>
      <c r="L37" s="1">
        <v>-80.0</v>
      </c>
      <c r="M37" s="1">
        <v>0.0</v>
      </c>
    </row>
    <row r="38">
      <c r="A38" s="1" t="s">
        <v>41</v>
      </c>
      <c r="B38" s="1" t="s">
        <v>42</v>
      </c>
      <c r="C38" s="1">
        <v>153.43</v>
      </c>
      <c r="D38" s="1">
        <v>159.57</v>
      </c>
      <c r="E38" s="1">
        <v>6.14</v>
      </c>
      <c r="F38" s="1">
        <v>0.0</v>
      </c>
      <c r="G38" s="1">
        <v>6.14</v>
      </c>
      <c r="H38" s="1">
        <v>80.0</v>
      </c>
      <c r="I38" s="1">
        <v>13.03</v>
      </c>
      <c r="J38" s="1">
        <v>13.03</v>
      </c>
      <c r="K38" s="1" t="s">
        <v>43</v>
      </c>
      <c r="L38" s="1">
        <v>-80.0</v>
      </c>
      <c r="M38" s="1">
        <v>0.0</v>
      </c>
    </row>
    <row r="39">
      <c r="A39" s="1" t="s">
        <v>41</v>
      </c>
      <c r="B39" s="1" t="s">
        <v>42</v>
      </c>
      <c r="C39" s="1">
        <v>159.68</v>
      </c>
      <c r="D39" s="1">
        <v>163.24</v>
      </c>
      <c r="E39" s="1">
        <v>3.55</v>
      </c>
      <c r="F39" s="1">
        <v>0.0</v>
      </c>
      <c r="G39" s="1">
        <v>3.55</v>
      </c>
      <c r="H39" s="1">
        <v>80.0</v>
      </c>
      <c r="I39" s="1">
        <v>22.53</v>
      </c>
      <c r="J39" s="1">
        <v>22.53</v>
      </c>
      <c r="K39" s="1" t="s">
        <v>43</v>
      </c>
      <c r="L39" s="1">
        <v>-80.0</v>
      </c>
      <c r="M39" s="1">
        <v>0.0</v>
      </c>
    </row>
    <row r="40">
      <c r="A40" s="1" t="s">
        <v>41</v>
      </c>
      <c r="B40" s="1" t="s">
        <v>42</v>
      </c>
      <c r="C40" s="1">
        <v>163.38</v>
      </c>
      <c r="D40" s="1">
        <v>166.55</v>
      </c>
      <c r="E40" s="1">
        <v>3.17</v>
      </c>
      <c r="F40" s="1">
        <v>0.0</v>
      </c>
      <c r="G40" s="1">
        <v>3.17</v>
      </c>
      <c r="H40" s="1">
        <v>80.0</v>
      </c>
      <c r="I40" s="1">
        <v>25.26</v>
      </c>
      <c r="J40" s="1">
        <v>25.26</v>
      </c>
      <c r="K40" s="1" t="s">
        <v>43</v>
      </c>
      <c r="L40" s="1">
        <v>-80.0</v>
      </c>
      <c r="M40" s="1">
        <v>0.0</v>
      </c>
    </row>
    <row r="41">
      <c r="A41" s="1" t="s">
        <v>41</v>
      </c>
      <c r="B41" s="1" t="s">
        <v>42</v>
      </c>
      <c r="C41" s="1">
        <v>166.6</v>
      </c>
      <c r="D41" s="1">
        <v>170.13</v>
      </c>
      <c r="E41" s="1">
        <v>3.53</v>
      </c>
      <c r="F41" s="1">
        <v>0.0</v>
      </c>
      <c r="G41" s="1">
        <v>3.53</v>
      </c>
      <c r="H41" s="1">
        <v>80.0</v>
      </c>
      <c r="I41" s="1">
        <v>22.65</v>
      </c>
      <c r="J41" s="1">
        <v>22.65</v>
      </c>
      <c r="K41" s="1" t="s">
        <v>43</v>
      </c>
      <c r="L41" s="1">
        <v>-80.0</v>
      </c>
      <c r="M41" s="1">
        <v>0.0</v>
      </c>
    </row>
    <row r="42">
      <c r="A42" s="1" t="s">
        <v>41</v>
      </c>
      <c r="B42" s="1" t="s">
        <v>42</v>
      </c>
      <c r="C42" s="1">
        <v>170.18</v>
      </c>
      <c r="D42" s="1">
        <v>173.73</v>
      </c>
      <c r="E42" s="1">
        <v>3.55</v>
      </c>
      <c r="F42" s="1">
        <v>0.0</v>
      </c>
      <c r="G42" s="1">
        <v>3.55</v>
      </c>
      <c r="H42" s="1">
        <v>80.0</v>
      </c>
      <c r="I42" s="1">
        <v>22.55</v>
      </c>
      <c r="J42" s="1">
        <v>22.55</v>
      </c>
      <c r="K42" s="1" t="s">
        <v>43</v>
      </c>
      <c r="L42" s="1">
        <v>-80.0</v>
      </c>
      <c r="M42" s="1">
        <v>0.0</v>
      </c>
    </row>
    <row r="43">
      <c r="A43" s="1" t="s">
        <v>41</v>
      </c>
      <c r="B43" s="1" t="s">
        <v>42</v>
      </c>
      <c r="C43" s="1">
        <v>174.1</v>
      </c>
      <c r="D43" s="1">
        <v>177.97</v>
      </c>
      <c r="E43" s="1">
        <v>3.87</v>
      </c>
      <c r="F43" s="1">
        <v>0.0</v>
      </c>
      <c r="G43" s="1">
        <v>3.87</v>
      </c>
      <c r="H43" s="1">
        <v>80.0</v>
      </c>
      <c r="I43" s="1">
        <v>20.68</v>
      </c>
      <c r="J43" s="1">
        <v>20.68</v>
      </c>
      <c r="K43" s="1" t="s">
        <v>43</v>
      </c>
      <c r="L43" s="1">
        <v>-80.0</v>
      </c>
      <c r="M43" s="1">
        <v>0.0</v>
      </c>
    </row>
    <row r="44">
      <c r="A44" s="1" t="s">
        <v>41</v>
      </c>
      <c r="B44" s="1" t="s">
        <v>42</v>
      </c>
      <c r="C44" s="1">
        <v>178.15</v>
      </c>
      <c r="D44" s="1">
        <v>181.7</v>
      </c>
      <c r="E44" s="1">
        <v>3.54</v>
      </c>
      <c r="F44" s="1">
        <v>0.0</v>
      </c>
      <c r="G44" s="1">
        <v>3.54</v>
      </c>
      <c r="H44" s="1">
        <v>80.0</v>
      </c>
      <c r="I44" s="1">
        <v>22.59</v>
      </c>
      <c r="J44" s="1">
        <v>22.59</v>
      </c>
      <c r="K44" s="1" t="s">
        <v>43</v>
      </c>
      <c r="L44" s="1">
        <v>-80.0</v>
      </c>
      <c r="M44" s="1">
        <v>0.0</v>
      </c>
    </row>
    <row r="45">
      <c r="A45" s="1" t="s">
        <v>41</v>
      </c>
      <c r="B45" s="1" t="s">
        <v>42</v>
      </c>
      <c r="C45" s="1">
        <v>181.89</v>
      </c>
      <c r="D45" s="1">
        <v>185.59</v>
      </c>
      <c r="E45" s="1">
        <v>3.69</v>
      </c>
      <c r="F45" s="1">
        <v>0.0</v>
      </c>
      <c r="G45" s="1">
        <v>3.69</v>
      </c>
      <c r="H45" s="1">
        <v>168.0</v>
      </c>
      <c r="I45" s="1">
        <v>45.48</v>
      </c>
      <c r="J45" s="1">
        <v>45.49</v>
      </c>
      <c r="K45" s="1" t="s">
        <v>44</v>
      </c>
      <c r="L45" s="1">
        <v>84.0</v>
      </c>
      <c r="M45" s="1">
        <v>84.0</v>
      </c>
    </row>
    <row r="46">
      <c r="A46" s="1" t="s">
        <v>41</v>
      </c>
      <c r="B46" s="1" t="s">
        <v>42</v>
      </c>
      <c r="C46" s="1">
        <v>186.18</v>
      </c>
      <c r="D46" s="1">
        <v>190.36</v>
      </c>
      <c r="E46" s="1">
        <v>4.18</v>
      </c>
      <c r="F46" s="1">
        <v>0.0</v>
      </c>
      <c r="G46" s="1">
        <v>4.18</v>
      </c>
      <c r="H46" s="1">
        <v>80.0</v>
      </c>
      <c r="I46" s="1">
        <v>19.13</v>
      </c>
      <c r="J46" s="1">
        <v>19.13</v>
      </c>
      <c r="K46" s="1" t="s">
        <v>43</v>
      </c>
      <c r="L46" s="1">
        <v>-80.0</v>
      </c>
      <c r="M46" s="1">
        <v>0.0</v>
      </c>
    </row>
    <row r="47">
      <c r="A47" s="1" t="s">
        <v>41</v>
      </c>
      <c r="B47" s="1" t="s">
        <v>42</v>
      </c>
      <c r="C47" s="1">
        <v>190.51</v>
      </c>
      <c r="D47" s="1">
        <v>194.7</v>
      </c>
      <c r="E47" s="1">
        <v>4.19</v>
      </c>
      <c r="F47" s="1">
        <v>0.0</v>
      </c>
      <c r="G47" s="1">
        <v>4.19</v>
      </c>
      <c r="H47" s="1">
        <v>80.0</v>
      </c>
      <c r="I47" s="1">
        <v>19.07</v>
      </c>
      <c r="J47" s="1">
        <v>19.07</v>
      </c>
      <c r="K47" s="1" t="s">
        <v>43</v>
      </c>
      <c r="L47" s="1">
        <v>-80.0</v>
      </c>
      <c r="M47" s="1">
        <v>0.0</v>
      </c>
    </row>
    <row r="48">
      <c r="A48" s="1" t="s">
        <v>41</v>
      </c>
      <c r="B48" s="1" t="s">
        <v>42</v>
      </c>
      <c r="C48" s="1">
        <v>194.74</v>
      </c>
      <c r="D48" s="1">
        <v>200.3</v>
      </c>
      <c r="E48" s="1">
        <v>5.56</v>
      </c>
      <c r="F48" s="1">
        <v>0.0</v>
      </c>
      <c r="G48" s="1">
        <v>5.56</v>
      </c>
      <c r="H48" s="1">
        <v>80.0</v>
      </c>
      <c r="I48" s="1">
        <v>14.4</v>
      </c>
      <c r="J48" s="1">
        <v>14.4</v>
      </c>
      <c r="K48" s="1" t="s">
        <v>43</v>
      </c>
      <c r="L48" s="1">
        <v>-80.0</v>
      </c>
      <c r="M48" s="1">
        <v>0.0</v>
      </c>
    </row>
    <row r="49">
      <c r="A49" s="1" t="s">
        <v>41</v>
      </c>
      <c r="B49" s="1" t="s">
        <v>42</v>
      </c>
      <c r="C49" s="1">
        <v>200.38</v>
      </c>
      <c r="D49" s="1">
        <v>204.09</v>
      </c>
      <c r="E49" s="1">
        <v>3.71</v>
      </c>
      <c r="F49" s="1">
        <v>0.0</v>
      </c>
      <c r="G49" s="1">
        <v>3.71</v>
      </c>
      <c r="H49" s="1">
        <v>80.0</v>
      </c>
      <c r="I49" s="1">
        <v>21.57</v>
      </c>
      <c r="J49" s="1">
        <v>21.57</v>
      </c>
      <c r="K49" s="1" t="s">
        <v>43</v>
      </c>
      <c r="L49" s="1">
        <v>-80.0</v>
      </c>
      <c r="M49" s="1">
        <v>0.0</v>
      </c>
    </row>
    <row r="50">
      <c r="A50" s="1" t="s">
        <v>41</v>
      </c>
      <c r="B50" s="1" t="s">
        <v>42</v>
      </c>
      <c r="C50" s="1">
        <v>204.14</v>
      </c>
      <c r="D50" s="1">
        <v>208.65</v>
      </c>
      <c r="E50" s="1">
        <v>4.51</v>
      </c>
      <c r="F50" s="1">
        <v>0.0</v>
      </c>
      <c r="G50" s="1">
        <v>4.51</v>
      </c>
      <c r="H50" s="1">
        <v>80.0</v>
      </c>
      <c r="I50" s="1">
        <v>17.76</v>
      </c>
      <c r="J50" s="1">
        <v>17.76</v>
      </c>
      <c r="K50" s="1" t="s">
        <v>43</v>
      </c>
      <c r="L50" s="1">
        <v>-80.0</v>
      </c>
      <c r="M50" s="1">
        <v>0.0</v>
      </c>
    </row>
    <row r="51">
      <c r="A51" s="1" t="s">
        <v>41</v>
      </c>
      <c r="B51" s="1" t="s">
        <v>42</v>
      </c>
      <c r="C51" s="1">
        <v>208.68</v>
      </c>
      <c r="D51" s="1">
        <v>212.19</v>
      </c>
      <c r="E51" s="1">
        <v>3.51</v>
      </c>
      <c r="F51" s="1">
        <v>0.0</v>
      </c>
      <c r="G51" s="1">
        <v>3.51</v>
      </c>
      <c r="H51" s="1">
        <v>80.0</v>
      </c>
      <c r="I51" s="1">
        <v>22.8</v>
      </c>
      <c r="J51" s="1">
        <v>22.8</v>
      </c>
      <c r="K51" s="1" t="s">
        <v>43</v>
      </c>
      <c r="L51" s="1">
        <v>-80.0</v>
      </c>
      <c r="M51" s="1">
        <v>0.0</v>
      </c>
    </row>
    <row r="52">
      <c r="A52" s="1" t="s">
        <v>41</v>
      </c>
      <c r="B52" s="1" t="s">
        <v>42</v>
      </c>
      <c r="C52" s="1">
        <v>212.35</v>
      </c>
      <c r="D52" s="1">
        <v>215.94</v>
      </c>
      <c r="E52" s="1">
        <v>3.59</v>
      </c>
      <c r="F52" s="1">
        <v>0.0</v>
      </c>
      <c r="G52" s="1">
        <v>3.59</v>
      </c>
      <c r="H52" s="1">
        <v>80.0</v>
      </c>
      <c r="I52" s="1">
        <v>22.26</v>
      </c>
      <c r="J52" s="1">
        <v>22.26</v>
      </c>
      <c r="K52" s="1" t="s">
        <v>43</v>
      </c>
      <c r="L52" s="1">
        <v>-80.0</v>
      </c>
      <c r="M52" s="1">
        <v>0.0</v>
      </c>
    </row>
    <row r="53">
      <c r="A53" s="1" t="s">
        <v>41</v>
      </c>
      <c r="B53" s="1" t="s">
        <v>42</v>
      </c>
      <c r="C53" s="1">
        <v>216.01</v>
      </c>
      <c r="D53" s="1">
        <v>220.64</v>
      </c>
      <c r="E53" s="1">
        <v>4.63</v>
      </c>
      <c r="F53" s="1">
        <v>0.0</v>
      </c>
      <c r="G53" s="1">
        <v>4.63</v>
      </c>
      <c r="H53" s="1">
        <v>80.0</v>
      </c>
      <c r="I53" s="1">
        <v>17.29</v>
      </c>
      <c r="J53" s="1">
        <v>17.29</v>
      </c>
      <c r="K53" s="1" t="s">
        <v>43</v>
      </c>
      <c r="L53" s="1">
        <v>-80.0</v>
      </c>
      <c r="M53" s="1">
        <v>0.0</v>
      </c>
    </row>
    <row r="54">
      <c r="A54" s="1" t="s">
        <v>41</v>
      </c>
      <c r="B54" s="1" t="s">
        <v>42</v>
      </c>
      <c r="C54" s="1">
        <v>220.93</v>
      </c>
      <c r="D54" s="1">
        <v>224.41</v>
      </c>
      <c r="E54" s="1">
        <v>3.47</v>
      </c>
      <c r="F54" s="1">
        <v>0.0</v>
      </c>
      <c r="G54" s="1">
        <v>3.47</v>
      </c>
      <c r="H54" s="1">
        <v>80.0</v>
      </c>
      <c r="I54" s="1">
        <v>23.03</v>
      </c>
      <c r="J54" s="1">
        <v>23.03</v>
      </c>
      <c r="K54" s="1" t="s">
        <v>43</v>
      </c>
      <c r="L54" s="1">
        <v>-80.0</v>
      </c>
      <c r="M54" s="1">
        <v>0.0</v>
      </c>
    </row>
    <row r="55">
      <c r="A55" s="1" t="s">
        <v>41</v>
      </c>
      <c r="B55" s="1" t="s">
        <v>42</v>
      </c>
      <c r="C55" s="1">
        <v>224.42</v>
      </c>
      <c r="D55" s="1">
        <v>226.97</v>
      </c>
      <c r="E55" s="1">
        <v>2.55</v>
      </c>
      <c r="F55" s="1">
        <v>0.0</v>
      </c>
      <c r="G55" s="1">
        <v>2.55</v>
      </c>
      <c r="H55" s="1">
        <v>80.0</v>
      </c>
      <c r="I55" s="1">
        <v>31.31</v>
      </c>
      <c r="J55" s="1">
        <v>31.31</v>
      </c>
      <c r="K55" s="1" t="s">
        <v>43</v>
      </c>
      <c r="L55" s="1">
        <v>-80.0</v>
      </c>
      <c r="M55" s="1">
        <v>0.0</v>
      </c>
    </row>
    <row r="56">
      <c r="A56" s="1" t="s">
        <v>41</v>
      </c>
      <c r="B56" s="1" t="s">
        <v>42</v>
      </c>
      <c r="C56" s="1">
        <v>227.06</v>
      </c>
      <c r="D56" s="1">
        <v>229.44</v>
      </c>
      <c r="E56" s="1">
        <v>2.39</v>
      </c>
      <c r="F56" s="1">
        <v>0.0</v>
      </c>
      <c r="G56" s="1">
        <v>2.39</v>
      </c>
      <c r="H56" s="1">
        <v>168.0</v>
      </c>
      <c r="I56" s="1">
        <v>70.41</v>
      </c>
      <c r="J56" s="1">
        <v>70.44</v>
      </c>
      <c r="K56" s="1" t="s">
        <v>44</v>
      </c>
      <c r="L56" s="1">
        <v>84.0</v>
      </c>
      <c r="M56" s="1">
        <v>84.0</v>
      </c>
    </row>
    <row r="57">
      <c r="A57" s="1" t="s">
        <v>41</v>
      </c>
      <c r="B57" s="1" t="s">
        <v>42</v>
      </c>
      <c r="C57" s="1">
        <v>229.9</v>
      </c>
      <c r="D57" s="1">
        <v>234.13</v>
      </c>
      <c r="E57" s="1">
        <v>4.24</v>
      </c>
      <c r="F57" s="1">
        <v>0.0</v>
      </c>
      <c r="G57" s="1">
        <v>4.24</v>
      </c>
      <c r="H57" s="1">
        <v>80.0</v>
      </c>
      <c r="I57" s="1">
        <v>18.88</v>
      </c>
      <c r="J57" s="1">
        <v>18.88</v>
      </c>
      <c r="K57" s="1" t="s">
        <v>43</v>
      </c>
      <c r="L57" s="1">
        <v>-80.0</v>
      </c>
      <c r="M57" s="1">
        <v>0.0</v>
      </c>
    </row>
    <row r="58">
      <c r="A58" s="1" t="s">
        <v>41</v>
      </c>
      <c r="B58" s="1" t="s">
        <v>42</v>
      </c>
      <c r="C58" s="1">
        <v>234.16</v>
      </c>
      <c r="D58" s="1">
        <v>237.38</v>
      </c>
      <c r="E58" s="1">
        <v>3.22</v>
      </c>
      <c r="F58" s="1">
        <v>0.0</v>
      </c>
      <c r="G58" s="1">
        <v>3.22</v>
      </c>
      <c r="H58" s="1">
        <v>80.0</v>
      </c>
      <c r="I58" s="1">
        <v>24.82</v>
      </c>
      <c r="J58" s="1">
        <v>24.82</v>
      </c>
      <c r="K58" s="1" t="s">
        <v>43</v>
      </c>
      <c r="L58" s="1">
        <v>-80.0</v>
      </c>
      <c r="M58" s="1">
        <v>0.0</v>
      </c>
    </row>
    <row r="59">
      <c r="A59" s="1" t="s">
        <v>41</v>
      </c>
      <c r="B59" s="1" t="s">
        <v>42</v>
      </c>
      <c r="C59" s="1">
        <v>237.49</v>
      </c>
      <c r="D59" s="1">
        <v>241.8</v>
      </c>
      <c r="E59" s="1">
        <v>4.31</v>
      </c>
      <c r="F59" s="1">
        <v>0.0</v>
      </c>
      <c r="G59" s="1">
        <v>4.31</v>
      </c>
      <c r="H59" s="1">
        <v>80.0</v>
      </c>
      <c r="I59" s="1">
        <v>18.56</v>
      </c>
      <c r="J59" s="1">
        <v>18.56</v>
      </c>
      <c r="K59" s="1" t="s">
        <v>43</v>
      </c>
      <c r="L59" s="1">
        <v>-80.0</v>
      </c>
      <c r="M59" s="1">
        <v>0.0</v>
      </c>
    </row>
    <row r="60">
      <c r="A60" s="1" t="s">
        <v>41</v>
      </c>
      <c r="B60" s="1" t="s">
        <v>42</v>
      </c>
      <c r="C60" s="1">
        <v>241.91</v>
      </c>
      <c r="D60" s="1">
        <v>246.29</v>
      </c>
      <c r="E60" s="1">
        <v>4.38</v>
      </c>
      <c r="F60" s="1">
        <v>0.0</v>
      </c>
      <c r="G60" s="1">
        <v>4.38</v>
      </c>
      <c r="H60" s="1">
        <v>80.0</v>
      </c>
      <c r="I60" s="1">
        <v>18.27</v>
      </c>
      <c r="J60" s="1">
        <v>18.27</v>
      </c>
      <c r="K60" s="1" t="s">
        <v>43</v>
      </c>
      <c r="L60" s="1">
        <v>-80.0</v>
      </c>
      <c r="M60" s="1">
        <v>0.0</v>
      </c>
    </row>
    <row r="61">
      <c r="A61" s="1" t="s">
        <v>41</v>
      </c>
      <c r="B61" s="1" t="s">
        <v>42</v>
      </c>
      <c r="C61" s="1">
        <v>246.34</v>
      </c>
      <c r="D61" s="1">
        <v>251.85</v>
      </c>
      <c r="E61" s="1">
        <v>5.51</v>
      </c>
      <c r="F61" s="1">
        <v>0.0</v>
      </c>
      <c r="G61" s="1">
        <v>5.51</v>
      </c>
      <c r="H61" s="1">
        <v>80.0</v>
      </c>
      <c r="I61" s="1">
        <v>14.53</v>
      </c>
      <c r="J61" s="1">
        <v>14.53</v>
      </c>
      <c r="K61" s="1" t="s">
        <v>43</v>
      </c>
      <c r="L61" s="1">
        <v>-80.0</v>
      </c>
      <c r="M61" s="1">
        <v>0.0</v>
      </c>
    </row>
    <row r="62">
      <c r="A62" s="1" t="s">
        <v>41</v>
      </c>
      <c r="B62" s="1" t="s">
        <v>42</v>
      </c>
      <c r="C62" s="1">
        <v>251.94</v>
      </c>
      <c r="D62" s="1">
        <v>256.88</v>
      </c>
      <c r="E62" s="1">
        <v>4.95</v>
      </c>
      <c r="F62" s="1">
        <v>0.0</v>
      </c>
      <c r="G62" s="1">
        <v>4.95</v>
      </c>
      <c r="H62" s="1">
        <v>80.0</v>
      </c>
      <c r="I62" s="1">
        <v>16.16</v>
      </c>
      <c r="J62" s="1">
        <v>16.16</v>
      </c>
      <c r="K62" s="1" t="s">
        <v>43</v>
      </c>
      <c r="L62" s="1">
        <v>-80.0</v>
      </c>
      <c r="M62" s="1">
        <v>0.0</v>
      </c>
    </row>
    <row r="63">
      <c r="A63" s="1" t="s">
        <v>41</v>
      </c>
      <c r="B63" s="1" t="s">
        <v>42</v>
      </c>
      <c r="C63" s="1">
        <v>257.06</v>
      </c>
      <c r="D63" s="1">
        <v>260.66</v>
      </c>
      <c r="E63" s="1">
        <v>3.6</v>
      </c>
      <c r="F63" s="1">
        <v>0.0</v>
      </c>
      <c r="G63" s="1">
        <v>3.6</v>
      </c>
      <c r="H63" s="1">
        <v>80.0</v>
      </c>
      <c r="I63" s="1">
        <v>22.22</v>
      </c>
      <c r="J63" s="1">
        <v>22.22</v>
      </c>
      <c r="K63" s="1" t="s">
        <v>43</v>
      </c>
      <c r="L63" s="1">
        <v>-80.0</v>
      </c>
      <c r="M63" s="1">
        <v>0.0</v>
      </c>
    </row>
    <row r="64">
      <c r="A64" s="1" t="s">
        <v>41</v>
      </c>
      <c r="B64" s="1" t="s">
        <v>42</v>
      </c>
      <c r="C64" s="1">
        <v>260.71</v>
      </c>
      <c r="D64" s="1">
        <v>266.11</v>
      </c>
      <c r="E64" s="1">
        <v>5.4</v>
      </c>
      <c r="F64" s="1">
        <v>0.0</v>
      </c>
      <c r="G64" s="1">
        <v>5.4</v>
      </c>
      <c r="H64" s="1">
        <v>80.0</v>
      </c>
      <c r="I64" s="1">
        <v>14.81</v>
      </c>
      <c r="J64" s="1">
        <v>14.81</v>
      </c>
      <c r="K64" s="1" t="s">
        <v>43</v>
      </c>
      <c r="L64" s="1">
        <v>-80.0</v>
      </c>
      <c r="M64" s="1">
        <v>0.0</v>
      </c>
    </row>
    <row r="65">
      <c r="A65" s="1" t="s">
        <v>41</v>
      </c>
      <c r="B65" s="1" t="s">
        <v>42</v>
      </c>
      <c r="C65" s="1">
        <v>266.18</v>
      </c>
      <c r="D65" s="1">
        <v>270.26</v>
      </c>
      <c r="E65" s="1">
        <v>4.08</v>
      </c>
      <c r="F65" s="1">
        <v>0.0</v>
      </c>
      <c r="G65" s="1">
        <v>4.08</v>
      </c>
      <c r="H65" s="1">
        <v>80.0</v>
      </c>
      <c r="I65" s="1">
        <v>19.62</v>
      </c>
      <c r="J65" s="1">
        <v>19.62</v>
      </c>
      <c r="K65" s="1" t="s">
        <v>43</v>
      </c>
      <c r="L65" s="1">
        <v>-80.0</v>
      </c>
      <c r="M65" s="1">
        <v>0.0</v>
      </c>
    </row>
    <row r="66">
      <c r="A66" s="1" t="s">
        <v>41</v>
      </c>
      <c r="B66" s="1" t="s">
        <v>42</v>
      </c>
      <c r="C66" s="1">
        <v>270.39</v>
      </c>
      <c r="D66" s="1">
        <v>273.98</v>
      </c>
      <c r="E66" s="1">
        <v>3.59</v>
      </c>
      <c r="F66" s="1">
        <v>0.0</v>
      </c>
      <c r="G66" s="1">
        <v>3.59</v>
      </c>
      <c r="H66" s="1">
        <v>80.0</v>
      </c>
      <c r="I66" s="1">
        <v>22.3</v>
      </c>
      <c r="J66" s="1">
        <v>22.3</v>
      </c>
      <c r="K66" s="1" t="s">
        <v>43</v>
      </c>
      <c r="L66" s="1">
        <v>-80.0</v>
      </c>
      <c r="M66" s="1">
        <v>0.0</v>
      </c>
    </row>
    <row r="67">
      <c r="A67" s="1" t="s">
        <v>41</v>
      </c>
      <c r="B67" s="1" t="s">
        <v>42</v>
      </c>
      <c r="C67" s="1">
        <v>274.0</v>
      </c>
      <c r="D67" s="1">
        <v>277.83</v>
      </c>
      <c r="E67" s="1">
        <v>3.84</v>
      </c>
      <c r="F67" s="1">
        <v>0.0</v>
      </c>
      <c r="G67" s="1">
        <v>3.84</v>
      </c>
      <c r="H67" s="1">
        <v>168.0</v>
      </c>
      <c r="I67" s="1">
        <v>43.79</v>
      </c>
      <c r="J67" s="1">
        <v>43.8</v>
      </c>
      <c r="K67" s="1" t="s">
        <v>44</v>
      </c>
      <c r="L67" s="1">
        <v>84.0</v>
      </c>
      <c r="M67" s="1">
        <v>84.0</v>
      </c>
    </row>
    <row r="68">
      <c r="A68" s="1" t="s">
        <v>41</v>
      </c>
      <c r="B68" s="1" t="s">
        <v>42</v>
      </c>
      <c r="C68" s="1">
        <v>277.94</v>
      </c>
      <c r="D68" s="1">
        <v>282.28</v>
      </c>
      <c r="E68" s="1">
        <v>4.34</v>
      </c>
      <c r="F68" s="1">
        <v>0.0</v>
      </c>
      <c r="G68" s="1">
        <v>4.34</v>
      </c>
      <c r="H68" s="1">
        <v>80.0</v>
      </c>
      <c r="I68" s="1">
        <v>18.43</v>
      </c>
      <c r="J68" s="1">
        <v>18.43</v>
      </c>
      <c r="K68" s="1" t="s">
        <v>43</v>
      </c>
      <c r="L68" s="1">
        <v>-80.0</v>
      </c>
      <c r="M68" s="1">
        <v>0.0</v>
      </c>
    </row>
    <row r="69">
      <c r="A69" s="1" t="s">
        <v>41</v>
      </c>
      <c r="B69" s="1" t="s">
        <v>42</v>
      </c>
      <c r="C69" s="1">
        <v>282.39</v>
      </c>
      <c r="D69" s="1">
        <v>286.16</v>
      </c>
      <c r="E69" s="1">
        <v>3.77</v>
      </c>
      <c r="F69" s="1">
        <v>0.0</v>
      </c>
      <c r="G69" s="1">
        <v>3.77</v>
      </c>
      <c r="H69" s="1">
        <v>80.0</v>
      </c>
      <c r="I69" s="1">
        <v>21.23</v>
      </c>
      <c r="J69" s="1">
        <v>21.23</v>
      </c>
      <c r="K69" s="1" t="s">
        <v>43</v>
      </c>
      <c r="L69" s="1">
        <v>-80.0</v>
      </c>
      <c r="M69" s="1">
        <v>0.0</v>
      </c>
    </row>
    <row r="70">
      <c r="A70" s="1" t="s">
        <v>41</v>
      </c>
      <c r="B70" s="1" t="s">
        <v>42</v>
      </c>
      <c r="C70" s="1">
        <v>286.21</v>
      </c>
      <c r="D70" s="1">
        <v>294.32</v>
      </c>
      <c r="E70" s="1">
        <v>8.11</v>
      </c>
      <c r="F70" s="1">
        <v>0.0</v>
      </c>
      <c r="G70" s="1">
        <v>8.11</v>
      </c>
      <c r="H70" s="1">
        <v>80.0</v>
      </c>
      <c r="I70" s="1">
        <v>9.86</v>
      </c>
      <c r="J70" s="1">
        <v>9.86</v>
      </c>
      <c r="K70" s="1" t="s">
        <v>43</v>
      </c>
      <c r="L70" s="1">
        <v>-80.0</v>
      </c>
      <c r="M70" s="1">
        <v>0.0</v>
      </c>
    </row>
    <row r="71">
      <c r="A71" s="1" t="s">
        <v>41</v>
      </c>
      <c r="B71" s="1" t="s">
        <v>42</v>
      </c>
      <c r="C71" s="1">
        <v>294.36</v>
      </c>
      <c r="D71" s="1">
        <v>299.05</v>
      </c>
      <c r="E71" s="1">
        <v>4.69</v>
      </c>
      <c r="F71" s="1">
        <v>0.0</v>
      </c>
      <c r="G71" s="1">
        <v>4.69</v>
      </c>
      <c r="H71" s="1">
        <v>80.0</v>
      </c>
      <c r="I71" s="1">
        <v>17.04</v>
      </c>
      <c r="J71" s="1">
        <v>17.04</v>
      </c>
      <c r="K71" s="1" t="s">
        <v>43</v>
      </c>
      <c r="L71" s="1">
        <v>-80.0</v>
      </c>
      <c r="M71" s="1">
        <v>0.0</v>
      </c>
    </row>
    <row r="72">
      <c r="A72" s="1" t="s">
        <v>41</v>
      </c>
      <c r="B72" s="1" t="s">
        <v>42</v>
      </c>
      <c r="C72" s="1">
        <v>299.09</v>
      </c>
      <c r="D72" s="1">
        <v>302.69</v>
      </c>
      <c r="E72" s="1">
        <v>3.6</v>
      </c>
      <c r="F72" s="1">
        <v>0.0</v>
      </c>
      <c r="G72" s="1">
        <v>3.6</v>
      </c>
      <c r="H72" s="1">
        <v>80.0</v>
      </c>
      <c r="I72" s="1">
        <v>22.2</v>
      </c>
      <c r="J72" s="1">
        <v>22.2</v>
      </c>
      <c r="K72" s="1" t="s">
        <v>43</v>
      </c>
      <c r="L72" s="1">
        <v>-80.0</v>
      </c>
      <c r="M72" s="1">
        <v>0.0</v>
      </c>
    </row>
    <row r="73">
      <c r="A73" s="1" t="s">
        <v>41</v>
      </c>
      <c r="B73" s="1" t="s">
        <v>42</v>
      </c>
      <c r="C73" s="1">
        <v>302.82</v>
      </c>
      <c r="D73" s="1">
        <v>309.22</v>
      </c>
      <c r="E73" s="1">
        <v>6.4</v>
      </c>
      <c r="F73" s="1">
        <v>0.0</v>
      </c>
      <c r="G73" s="1">
        <v>6.4</v>
      </c>
      <c r="H73" s="1">
        <v>80.0</v>
      </c>
      <c r="I73" s="1">
        <v>12.5</v>
      </c>
      <c r="J73" s="1">
        <v>12.5</v>
      </c>
      <c r="K73" s="1" t="s">
        <v>43</v>
      </c>
      <c r="L73" s="1">
        <v>-80.0</v>
      </c>
      <c r="M73" s="1">
        <v>0.0</v>
      </c>
    </row>
    <row r="74">
      <c r="A74" s="1" t="s">
        <v>41</v>
      </c>
      <c r="B74" s="1" t="s">
        <v>42</v>
      </c>
      <c r="C74" s="1">
        <v>309.23</v>
      </c>
      <c r="D74" s="1">
        <v>314.66</v>
      </c>
      <c r="E74" s="1">
        <v>5.43</v>
      </c>
      <c r="F74" s="1">
        <v>0.0</v>
      </c>
      <c r="G74" s="1">
        <v>5.43</v>
      </c>
      <c r="H74" s="1">
        <v>80.0</v>
      </c>
      <c r="I74" s="1">
        <v>14.73</v>
      </c>
      <c r="J74" s="1">
        <v>14.73</v>
      </c>
      <c r="K74" s="1" t="s">
        <v>43</v>
      </c>
      <c r="L74" s="1">
        <v>-80.0</v>
      </c>
      <c r="M74" s="1">
        <v>0.0</v>
      </c>
    </row>
    <row r="75">
      <c r="A75" s="1" t="s">
        <v>41</v>
      </c>
      <c r="B75" s="1" t="s">
        <v>42</v>
      </c>
      <c r="C75" s="1">
        <v>314.83</v>
      </c>
      <c r="D75" s="1">
        <v>318.36</v>
      </c>
      <c r="E75" s="1">
        <v>3.53</v>
      </c>
      <c r="F75" s="1">
        <v>0.0</v>
      </c>
      <c r="G75" s="1">
        <v>3.53</v>
      </c>
      <c r="H75" s="1">
        <v>80.0</v>
      </c>
      <c r="I75" s="1">
        <v>22.67</v>
      </c>
      <c r="J75" s="1">
        <v>22.67</v>
      </c>
      <c r="K75" s="1" t="s">
        <v>43</v>
      </c>
      <c r="L75" s="1">
        <v>-80.0</v>
      </c>
      <c r="M75" s="1">
        <v>0.0</v>
      </c>
    </row>
    <row r="76">
      <c r="A76" s="1" t="s">
        <v>41</v>
      </c>
      <c r="B76" s="1" t="s">
        <v>42</v>
      </c>
      <c r="C76" s="1">
        <v>318.54</v>
      </c>
      <c r="D76" s="1">
        <v>322.1</v>
      </c>
      <c r="E76" s="1">
        <v>3.56</v>
      </c>
      <c r="F76" s="1">
        <v>0.0</v>
      </c>
      <c r="G76" s="1">
        <v>3.56</v>
      </c>
      <c r="H76" s="1">
        <v>80.0</v>
      </c>
      <c r="I76" s="1">
        <v>22.5</v>
      </c>
      <c r="J76" s="1">
        <v>22.5</v>
      </c>
      <c r="K76" s="1" t="s">
        <v>43</v>
      </c>
      <c r="L76" s="1">
        <v>-80.0</v>
      </c>
      <c r="M76" s="1">
        <v>0.0</v>
      </c>
    </row>
    <row r="77">
      <c r="A77" s="1" t="s">
        <v>41</v>
      </c>
      <c r="B77" s="1" t="s">
        <v>42</v>
      </c>
      <c r="C77" s="1">
        <v>322.11</v>
      </c>
      <c r="D77" s="1">
        <v>327.91</v>
      </c>
      <c r="E77" s="1">
        <v>5.8</v>
      </c>
      <c r="F77" s="1">
        <v>0.0</v>
      </c>
      <c r="G77" s="1">
        <v>5.8</v>
      </c>
      <c r="H77" s="1">
        <v>80.0</v>
      </c>
      <c r="I77" s="1">
        <v>13.79</v>
      </c>
      <c r="J77" s="1">
        <v>13.79</v>
      </c>
      <c r="K77" s="1" t="s">
        <v>43</v>
      </c>
      <c r="L77" s="1">
        <v>-80.0</v>
      </c>
      <c r="M77" s="1">
        <v>0.0</v>
      </c>
    </row>
    <row r="78">
      <c r="A78" s="1" t="s">
        <v>41</v>
      </c>
      <c r="B78" s="1" t="s">
        <v>42</v>
      </c>
      <c r="C78" s="1">
        <v>328.04</v>
      </c>
      <c r="D78" s="1">
        <v>330.21</v>
      </c>
      <c r="E78" s="1">
        <v>2.16</v>
      </c>
      <c r="F78" s="1">
        <v>0.0</v>
      </c>
      <c r="G78" s="1">
        <v>2.16</v>
      </c>
      <c r="H78" s="1">
        <v>168.0</v>
      </c>
      <c r="I78" s="1">
        <v>77.7</v>
      </c>
      <c r="J78" s="1">
        <v>77.73</v>
      </c>
      <c r="K78" s="1" t="s">
        <v>44</v>
      </c>
      <c r="L78" s="1">
        <v>84.0</v>
      </c>
      <c r="M78" s="1">
        <v>84.0</v>
      </c>
    </row>
    <row r="79">
      <c r="A79" s="1" t="s">
        <v>41</v>
      </c>
      <c r="B79" s="1" t="s">
        <v>42</v>
      </c>
      <c r="C79" s="1">
        <v>330.97</v>
      </c>
      <c r="D79" s="1">
        <v>334.12</v>
      </c>
      <c r="E79" s="1">
        <v>3.15</v>
      </c>
      <c r="F79" s="1">
        <v>0.0</v>
      </c>
      <c r="G79" s="1">
        <v>3.15</v>
      </c>
      <c r="H79" s="1">
        <v>80.0</v>
      </c>
      <c r="I79" s="1">
        <v>25.37</v>
      </c>
      <c r="J79" s="1">
        <v>25.37</v>
      </c>
      <c r="K79" s="1" t="s">
        <v>43</v>
      </c>
      <c r="L79" s="1">
        <v>-80.0</v>
      </c>
      <c r="M79" s="1">
        <v>0.0</v>
      </c>
    </row>
    <row r="80">
      <c r="A80" s="1" t="s">
        <v>41</v>
      </c>
      <c r="B80" s="1" t="s">
        <v>42</v>
      </c>
      <c r="C80" s="1">
        <v>334.92</v>
      </c>
      <c r="D80" s="1">
        <v>340.34</v>
      </c>
      <c r="E80" s="1">
        <v>5.42</v>
      </c>
      <c r="F80" s="1">
        <v>0.0</v>
      </c>
      <c r="G80" s="1">
        <v>5.42</v>
      </c>
      <c r="H80" s="1">
        <v>80.0</v>
      </c>
      <c r="I80" s="1">
        <v>14.75</v>
      </c>
      <c r="J80" s="1">
        <v>14.75</v>
      </c>
      <c r="K80" s="1" t="s">
        <v>43</v>
      </c>
      <c r="L80" s="1">
        <v>-80.0</v>
      </c>
      <c r="M80" s="1">
        <v>0.0</v>
      </c>
    </row>
    <row r="81">
      <c r="A81" s="1" t="s">
        <v>41</v>
      </c>
      <c r="B81" s="1" t="s">
        <v>42</v>
      </c>
      <c r="C81" s="1">
        <v>340.48</v>
      </c>
      <c r="D81" s="1">
        <v>345.56</v>
      </c>
      <c r="E81" s="1">
        <v>5.08</v>
      </c>
      <c r="F81" s="1">
        <v>0.0</v>
      </c>
      <c r="G81" s="1">
        <v>5.08</v>
      </c>
      <c r="H81" s="1">
        <v>80.0</v>
      </c>
      <c r="I81" s="1">
        <v>15.75</v>
      </c>
      <c r="J81" s="1">
        <v>15.75</v>
      </c>
      <c r="K81" s="1" t="s">
        <v>43</v>
      </c>
      <c r="L81" s="1">
        <v>-80.0</v>
      </c>
      <c r="M81" s="1">
        <v>0.0</v>
      </c>
    </row>
    <row r="82">
      <c r="A82" s="1" t="s">
        <v>41</v>
      </c>
      <c r="B82" s="1" t="s">
        <v>42</v>
      </c>
      <c r="C82" s="1">
        <v>345.86</v>
      </c>
      <c r="D82" s="1">
        <v>349.97</v>
      </c>
      <c r="E82" s="1">
        <v>4.11</v>
      </c>
      <c r="F82" s="1">
        <v>0.0</v>
      </c>
      <c r="G82" s="1">
        <v>4.11</v>
      </c>
      <c r="H82" s="1">
        <v>80.0</v>
      </c>
      <c r="I82" s="1">
        <v>19.46</v>
      </c>
      <c r="J82" s="1">
        <v>19.46</v>
      </c>
      <c r="K82" s="1" t="s">
        <v>43</v>
      </c>
      <c r="L82" s="1">
        <v>-80.0</v>
      </c>
      <c r="M82" s="1">
        <v>0.0</v>
      </c>
    </row>
    <row r="83">
      <c r="A83" s="1" t="s">
        <v>41</v>
      </c>
      <c r="B83" s="1" t="s">
        <v>42</v>
      </c>
      <c r="C83" s="1">
        <v>350.04</v>
      </c>
      <c r="D83" s="1">
        <v>352.66</v>
      </c>
      <c r="E83" s="1">
        <v>2.62</v>
      </c>
      <c r="F83" s="1">
        <v>0.0</v>
      </c>
      <c r="G83" s="1">
        <v>2.62</v>
      </c>
      <c r="H83" s="1">
        <v>80.0</v>
      </c>
      <c r="I83" s="1">
        <v>30.51</v>
      </c>
      <c r="J83" s="1">
        <v>30.51</v>
      </c>
      <c r="K83" s="1" t="s">
        <v>43</v>
      </c>
      <c r="L83" s="1">
        <v>-80.0</v>
      </c>
      <c r="M83" s="1">
        <v>0.0</v>
      </c>
    </row>
    <row r="84">
      <c r="A84" s="1" t="s">
        <v>41</v>
      </c>
      <c r="B84" s="1" t="s">
        <v>42</v>
      </c>
      <c r="C84" s="1">
        <v>353.0</v>
      </c>
      <c r="D84" s="1">
        <v>357.46</v>
      </c>
      <c r="E84" s="1">
        <v>4.47</v>
      </c>
      <c r="F84" s="1">
        <v>0.0</v>
      </c>
      <c r="G84" s="1">
        <v>4.47</v>
      </c>
      <c r="H84" s="1">
        <v>80.0</v>
      </c>
      <c r="I84" s="1">
        <v>17.91</v>
      </c>
      <c r="J84" s="1">
        <v>17.91</v>
      </c>
      <c r="K84" s="1" t="s">
        <v>43</v>
      </c>
      <c r="L84" s="1">
        <v>-80.0</v>
      </c>
      <c r="M84" s="1">
        <v>0.0</v>
      </c>
    </row>
    <row r="85">
      <c r="A85" s="1" t="s">
        <v>41</v>
      </c>
      <c r="B85" s="1" t="s">
        <v>42</v>
      </c>
      <c r="C85" s="1">
        <v>357.48</v>
      </c>
      <c r="D85" s="1">
        <v>362.66</v>
      </c>
      <c r="E85" s="1">
        <v>5.18</v>
      </c>
      <c r="F85" s="1">
        <v>0.0</v>
      </c>
      <c r="G85" s="1">
        <v>5.18</v>
      </c>
      <c r="H85" s="1">
        <v>80.0</v>
      </c>
      <c r="I85" s="1">
        <v>15.43</v>
      </c>
      <c r="J85" s="1">
        <v>15.43</v>
      </c>
      <c r="K85" s="1" t="s">
        <v>43</v>
      </c>
      <c r="L85" s="1">
        <v>-80.0</v>
      </c>
      <c r="M85" s="1">
        <v>0.0</v>
      </c>
    </row>
    <row r="86">
      <c r="A86" s="1" t="s">
        <v>41</v>
      </c>
      <c r="B86" s="1" t="s">
        <v>42</v>
      </c>
      <c r="C86" s="1">
        <v>362.74</v>
      </c>
      <c r="D86" s="1">
        <v>367.47</v>
      </c>
      <c r="E86" s="1">
        <v>4.73</v>
      </c>
      <c r="F86" s="1">
        <v>0.0</v>
      </c>
      <c r="G86" s="1">
        <v>4.73</v>
      </c>
      <c r="H86" s="1">
        <v>80.0</v>
      </c>
      <c r="I86" s="1">
        <v>16.93</v>
      </c>
      <c r="J86" s="1">
        <v>16.93</v>
      </c>
      <c r="K86" s="1" t="s">
        <v>43</v>
      </c>
      <c r="L86" s="1">
        <v>-80.0</v>
      </c>
      <c r="M86" s="1">
        <v>0.0</v>
      </c>
    </row>
    <row r="87">
      <c r="A87" s="1" t="s">
        <v>41</v>
      </c>
      <c r="B87" s="1" t="s">
        <v>42</v>
      </c>
      <c r="C87" s="1">
        <v>367.51</v>
      </c>
      <c r="D87" s="1">
        <v>371.25</v>
      </c>
      <c r="E87" s="1">
        <v>3.75</v>
      </c>
      <c r="F87" s="1">
        <v>0.0</v>
      </c>
      <c r="G87" s="1">
        <v>3.75</v>
      </c>
      <c r="H87" s="1">
        <v>80.0</v>
      </c>
      <c r="I87" s="1">
        <v>21.35</v>
      </c>
      <c r="J87" s="1">
        <v>21.35</v>
      </c>
      <c r="K87" s="1" t="s">
        <v>43</v>
      </c>
      <c r="L87" s="1">
        <v>-80.0</v>
      </c>
      <c r="M87" s="1">
        <v>0.0</v>
      </c>
    </row>
    <row r="88">
      <c r="A88" s="1" t="s">
        <v>41</v>
      </c>
      <c r="B88" s="1" t="s">
        <v>42</v>
      </c>
      <c r="C88" s="1">
        <v>371.49</v>
      </c>
      <c r="D88" s="1">
        <v>376.33</v>
      </c>
      <c r="E88" s="1">
        <v>4.84</v>
      </c>
      <c r="F88" s="1">
        <v>0.0</v>
      </c>
      <c r="G88" s="1">
        <v>4.84</v>
      </c>
      <c r="H88" s="1">
        <v>80.0</v>
      </c>
      <c r="I88" s="1">
        <v>16.54</v>
      </c>
      <c r="J88" s="1">
        <v>16.54</v>
      </c>
      <c r="K88" s="1" t="s">
        <v>43</v>
      </c>
      <c r="L88" s="1">
        <v>-80.0</v>
      </c>
      <c r="M88" s="1">
        <v>0.0</v>
      </c>
    </row>
    <row r="89">
      <c r="A89" s="1" t="s">
        <v>41</v>
      </c>
      <c r="B89" s="1" t="s">
        <v>42</v>
      </c>
      <c r="C89" s="1">
        <v>376.57</v>
      </c>
      <c r="D89" s="1">
        <v>379.22</v>
      </c>
      <c r="E89" s="1">
        <v>2.64</v>
      </c>
      <c r="F89" s="1">
        <v>0.0</v>
      </c>
      <c r="G89" s="1">
        <v>2.64</v>
      </c>
      <c r="H89" s="1">
        <v>168.0</v>
      </c>
      <c r="I89" s="1">
        <v>63.55</v>
      </c>
      <c r="J89" s="1">
        <v>63.57</v>
      </c>
      <c r="K89" s="1" t="s">
        <v>44</v>
      </c>
      <c r="L89" s="1">
        <v>84.0</v>
      </c>
      <c r="M89" s="1">
        <v>84.0</v>
      </c>
    </row>
    <row r="90">
      <c r="A90" s="1" t="s">
        <v>41</v>
      </c>
      <c r="B90" s="1" t="s">
        <v>42</v>
      </c>
      <c r="C90" s="1">
        <v>379.45</v>
      </c>
      <c r="D90" s="1">
        <v>384.63</v>
      </c>
      <c r="E90" s="1">
        <v>5.18</v>
      </c>
      <c r="F90" s="1">
        <v>0.0</v>
      </c>
      <c r="G90" s="1">
        <v>5.18</v>
      </c>
      <c r="H90" s="1">
        <v>80.0</v>
      </c>
      <c r="I90" s="1">
        <v>15.44</v>
      </c>
      <c r="J90" s="1">
        <v>15.44</v>
      </c>
      <c r="K90" s="1" t="s">
        <v>43</v>
      </c>
      <c r="L90" s="1">
        <v>-80.0</v>
      </c>
      <c r="M90" s="1">
        <v>0.0</v>
      </c>
    </row>
    <row r="91">
      <c r="A91" s="1" t="s">
        <v>41</v>
      </c>
      <c r="B91" s="1" t="s">
        <v>42</v>
      </c>
      <c r="C91" s="1">
        <v>384.66</v>
      </c>
      <c r="D91" s="1">
        <v>390.04</v>
      </c>
      <c r="E91" s="1">
        <v>5.39</v>
      </c>
      <c r="F91" s="1">
        <v>0.0</v>
      </c>
      <c r="G91" s="1">
        <v>5.39</v>
      </c>
      <c r="H91" s="1">
        <v>80.0</v>
      </c>
      <c r="I91" s="1">
        <v>14.85</v>
      </c>
      <c r="J91" s="1">
        <v>14.85</v>
      </c>
      <c r="K91" s="1" t="s">
        <v>43</v>
      </c>
      <c r="L91" s="1">
        <v>-80.0</v>
      </c>
      <c r="M91" s="1">
        <v>0.0</v>
      </c>
    </row>
    <row r="92">
      <c r="A92" s="1" t="s">
        <v>41</v>
      </c>
      <c r="B92" s="1" t="s">
        <v>42</v>
      </c>
      <c r="C92" s="1">
        <v>390.18</v>
      </c>
      <c r="D92" s="1">
        <v>395.58</v>
      </c>
      <c r="E92" s="1">
        <v>5.41</v>
      </c>
      <c r="F92" s="1">
        <v>0.0</v>
      </c>
      <c r="G92" s="1">
        <v>5.41</v>
      </c>
      <c r="H92" s="1">
        <v>80.0</v>
      </c>
      <c r="I92" s="1">
        <v>14.79</v>
      </c>
      <c r="J92" s="1">
        <v>14.79</v>
      </c>
      <c r="K92" s="1" t="s">
        <v>43</v>
      </c>
      <c r="L92" s="1">
        <v>-80.0</v>
      </c>
      <c r="M92" s="1">
        <v>0.0</v>
      </c>
    </row>
    <row r="93">
      <c r="A93" s="1" t="s">
        <v>41</v>
      </c>
      <c r="B93" s="1" t="s">
        <v>42</v>
      </c>
      <c r="C93" s="1">
        <v>395.61</v>
      </c>
      <c r="D93" s="1">
        <v>400.64</v>
      </c>
      <c r="E93" s="1">
        <v>5.03</v>
      </c>
      <c r="F93" s="1">
        <v>0.0</v>
      </c>
      <c r="G93" s="1">
        <v>5.03</v>
      </c>
      <c r="H93" s="1">
        <v>80.0</v>
      </c>
      <c r="I93" s="1">
        <v>15.91</v>
      </c>
      <c r="J93" s="1">
        <v>15.91</v>
      </c>
      <c r="K93" s="1" t="s">
        <v>43</v>
      </c>
      <c r="L93" s="1">
        <v>-80.0</v>
      </c>
      <c r="M93" s="1">
        <v>0.0</v>
      </c>
    </row>
    <row r="94">
      <c r="A94" s="1" t="s">
        <v>41</v>
      </c>
      <c r="B94" s="1" t="s">
        <v>42</v>
      </c>
      <c r="C94" s="1">
        <v>401.01</v>
      </c>
      <c r="D94" s="1">
        <v>405.28</v>
      </c>
      <c r="E94" s="1">
        <v>4.27</v>
      </c>
      <c r="F94" s="1">
        <v>0.0</v>
      </c>
      <c r="G94" s="1">
        <v>4.27</v>
      </c>
      <c r="H94" s="1">
        <v>80.0</v>
      </c>
      <c r="I94" s="1">
        <v>18.72</v>
      </c>
      <c r="J94" s="1">
        <v>18.72</v>
      </c>
      <c r="K94" s="1" t="s">
        <v>43</v>
      </c>
      <c r="L94" s="1">
        <v>-80.0</v>
      </c>
      <c r="M94" s="1">
        <v>0.0</v>
      </c>
    </row>
    <row r="95">
      <c r="A95" s="1" t="s">
        <v>41</v>
      </c>
      <c r="B95" s="1" t="s">
        <v>42</v>
      </c>
      <c r="C95" s="1">
        <v>405.36</v>
      </c>
      <c r="D95" s="1">
        <v>409.41</v>
      </c>
      <c r="E95" s="1">
        <v>4.05</v>
      </c>
      <c r="F95" s="1">
        <v>0.0</v>
      </c>
      <c r="G95" s="1">
        <v>4.05</v>
      </c>
      <c r="H95" s="1">
        <v>80.0</v>
      </c>
      <c r="I95" s="1">
        <v>19.75</v>
      </c>
      <c r="J95" s="1">
        <v>19.75</v>
      </c>
      <c r="K95" s="1" t="s">
        <v>43</v>
      </c>
      <c r="L95" s="1">
        <v>-80.0</v>
      </c>
      <c r="M95" s="1">
        <v>0.0</v>
      </c>
    </row>
    <row r="96">
      <c r="A96" s="1" t="s">
        <v>41</v>
      </c>
      <c r="B96" s="1" t="s">
        <v>42</v>
      </c>
      <c r="C96" s="1">
        <v>409.47</v>
      </c>
      <c r="D96" s="1">
        <v>413.79</v>
      </c>
      <c r="E96" s="1">
        <v>4.32</v>
      </c>
      <c r="F96" s="1">
        <v>0.0</v>
      </c>
      <c r="G96" s="1">
        <v>4.32</v>
      </c>
      <c r="H96" s="1">
        <v>80.0</v>
      </c>
      <c r="I96" s="1">
        <v>18.52</v>
      </c>
      <c r="J96" s="1">
        <v>18.52</v>
      </c>
      <c r="K96" s="1" t="s">
        <v>43</v>
      </c>
      <c r="L96" s="1">
        <v>-80.0</v>
      </c>
      <c r="M96" s="1">
        <v>0.0</v>
      </c>
    </row>
    <row r="97">
      <c r="A97" s="1" t="s">
        <v>41</v>
      </c>
      <c r="B97" s="1" t="s">
        <v>42</v>
      </c>
      <c r="C97" s="1">
        <v>413.86</v>
      </c>
      <c r="D97" s="1">
        <v>416.87</v>
      </c>
      <c r="E97" s="1">
        <v>3.0</v>
      </c>
      <c r="F97" s="1">
        <v>0.0</v>
      </c>
      <c r="G97" s="1">
        <v>3.0</v>
      </c>
      <c r="H97" s="1">
        <v>80.0</v>
      </c>
      <c r="I97" s="1">
        <v>26.63</v>
      </c>
      <c r="J97" s="1">
        <v>26.63</v>
      </c>
      <c r="K97" s="1" t="s">
        <v>43</v>
      </c>
      <c r="L97" s="1">
        <v>-80.0</v>
      </c>
      <c r="M97" s="1">
        <v>0.0</v>
      </c>
    </row>
    <row r="98">
      <c r="A98" s="1" t="s">
        <v>41</v>
      </c>
      <c r="B98" s="1" t="s">
        <v>42</v>
      </c>
      <c r="C98" s="1">
        <v>416.91</v>
      </c>
      <c r="D98" s="1">
        <v>422.59</v>
      </c>
      <c r="E98" s="1">
        <v>5.67</v>
      </c>
      <c r="F98" s="1">
        <v>0.0</v>
      </c>
      <c r="G98" s="1">
        <v>5.67</v>
      </c>
      <c r="H98" s="1">
        <v>80.0</v>
      </c>
      <c r="I98" s="1">
        <v>14.1</v>
      </c>
      <c r="J98" s="1">
        <v>14.1</v>
      </c>
      <c r="K98" s="1" t="s">
        <v>43</v>
      </c>
      <c r="L98" s="1">
        <v>-80.0</v>
      </c>
      <c r="M98" s="1">
        <v>0.0</v>
      </c>
    </row>
    <row r="99">
      <c r="A99" s="1" t="s">
        <v>41</v>
      </c>
      <c r="B99" s="1" t="s">
        <v>42</v>
      </c>
      <c r="C99" s="1">
        <v>422.67</v>
      </c>
      <c r="D99" s="1">
        <v>426.01</v>
      </c>
      <c r="E99" s="1">
        <v>3.34</v>
      </c>
      <c r="F99" s="1">
        <v>0.0</v>
      </c>
      <c r="G99" s="1">
        <v>3.34</v>
      </c>
      <c r="H99" s="1">
        <v>80.0</v>
      </c>
      <c r="I99" s="1">
        <v>23.96</v>
      </c>
      <c r="J99" s="1">
        <v>23.96</v>
      </c>
      <c r="K99" s="1" t="s">
        <v>43</v>
      </c>
      <c r="L99" s="1">
        <v>-80.0</v>
      </c>
      <c r="M99" s="1">
        <v>0.0</v>
      </c>
    </row>
    <row r="100">
      <c r="A100" s="1" t="s">
        <v>41</v>
      </c>
      <c r="B100" s="1" t="s">
        <v>42</v>
      </c>
      <c r="C100" s="1">
        <v>426.04</v>
      </c>
      <c r="D100" s="1">
        <v>429.39</v>
      </c>
      <c r="E100" s="1">
        <v>3.35</v>
      </c>
      <c r="F100" s="1">
        <v>0.0</v>
      </c>
      <c r="G100" s="1">
        <v>3.35</v>
      </c>
      <c r="H100" s="1">
        <v>168.0</v>
      </c>
      <c r="I100" s="1">
        <v>50.14</v>
      </c>
      <c r="J100" s="1">
        <v>50.16</v>
      </c>
      <c r="K100" s="1" t="s">
        <v>44</v>
      </c>
      <c r="L100" s="1">
        <v>84.0</v>
      </c>
      <c r="M100" s="1">
        <v>84.0</v>
      </c>
    </row>
    <row r="101">
      <c r="A101" s="1" t="s">
        <v>41</v>
      </c>
      <c r="B101" s="1" t="s">
        <v>42</v>
      </c>
      <c r="C101" s="1">
        <v>429.54</v>
      </c>
      <c r="D101" s="1">
        <v>433.88</v>
      </c>
      <c r="E101" s="1">
        <v>4.34</v>
      </c>
      <c r="F101" s="1">
        <v>0.0</v>
      </c>
      <c r="G101" s="1">
        <v>4.34</v>
      </c>
      <c r="H101" s="1">
        <v>80.0</v>
      </c>
      <c r="I101" s="1">
        <v>18.45</v>
      </c>
      <c r="J101" s="1">
        <v>18.45</v>
      </c>
      <c r="K101" s="1" t="s">
        <v>43</v>
      </c>
      <c r="L101" s="1">
        <v>-80.0</v>
      </c>
      <c r="M101" s="1">
        <v>0.0</v>
      </c>
    </row>
    <row r="102">
      <c r="A102" s="1" t="s">
        <v>41</v>
      </c>
      <c r="B102" s="1" t="s">
        <v>42</v>
      </c>
      <c r="C102" s="1">
        <v>433.93</v>
      </c>
      <c r="D102" s="1">
        <v>437.84</v>
      </c>
      <c r="E102" s="1">
        <v>3.91</v>
      </c>
      <c r="F102" s="1">
        <v>0.0</v>
      </c>
      <c r="G102" s="1">
        <v>3.91</v>
      </c>
      <c r="H102" s="1">
        <v>80.0</v>
      </c>
      <c r="I102" s="1">
        <v>20.48</v>
      </c>
      <c r="J102" s="1">
        <v>20.48</v>
      </c>
      <c r="K102" s="1" t="s">
        <v>43</v>
      </c>
      <c r="L102" s="1">
        <v>-80.0</v>
      </c>
      <c r="M102" s="1">
        <v>0.0</v>
      </c>
    </row>
    <row r="103">
      <c r="A103" s="1" t="s">
        <v>41</v>
      </c>
      <c r="B103" s="1" t="s">
        <v>42</v>
      </c>
      <c r="C103" s="1">
        <v>437.85</v>
      </c>
      <c r="D103" s="1">
        <v>441.56</v>
      </c>
      <c r="E103" s="1">
        <v>3.7</v>
      </c>
      <c r="F103" s="1">
        <v>0.0</v>
      </c>
      <c r="G103" s="1">
        <v>3.7</v>
      </c>
      <c r="H103" s="1">
        <v>80.0</v>
      </c>
      <c r="I103" s="1">
        <v>21.62</v>
      </c>
      <c r="J103" s="1">
        <v>21.62</v>
      </c>
      <c r="K103" s="1" t="s">
        <v>43</v>
      </c>
      <c r="L103" s="1">
        <v>-80.0</v>
      </c>
      <c r="M103" s="1">
        <v>0.0</v>
      </c>
    </row>
    <row r="130">
      <c r="A130" s="77" t="s">
        <v>53</v>
      </c>
      <c r="B130" s="3">
        <f>SUMIF(K2:K103, "epr",H2:H103)</f>
        <v>7440</v>
      </c>
    </row>
    <row r="131">
      <c r="A131" s="77" t="s">
        <v>54</v>
      </c>
      <c r="B131" s="3">
        <f>SUM(H2:H103)-B130</f>
        <v>1512</v>
      </c>
    </row>
    <row r="132">
      <c r="A132" s="77" t="s">
        <v>55</v>
      </c>
      <c r="B132" s="3">
        <f>SUM(M2:M103)</f>
        <v>756</v>
      </c>
    </row>
    <row r="133">
      <c r="A133" s="77" t="s">
        <v>56</v>
      </c>
      <c r="B133" s="3">
        <f>B131/B132</f>
        <v>2</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1.55</v>
      </c>
      <c r="D2" s="1">
        <v>5.78</v>
      </c>
      <c r="E2" s="1">
        <v>4.24</v>
      </c>
      <c r="F2" s="1">
        <v>0.0</v>
      </c>
      <c r="G2" s="1">
        <v>4.24</v>
      </c>
      <c r="H2" s="1">
        <v>88.0</v>
      </c>
      <c r="I2" s="1">
        <v>20.78</v>
      </c>
      <c r="J2" s="1">
        <v>20.78</v>
      </c>
      <c r="K2" s="1" t="s">
        <v>43</v>
      </c>
      <c r="L2" s="1">
        <v>-88.0</v>
      </c>
      <c r="M2" s="1">
        <v>0.0</v>
      </c>
    </row>
    <row r="3">
      <c r="A3" s="1" t="s">
        <v>41</v>
      </c>
      <c r="B3" s="1" t="s">
        <v>42</v>
      </c>
      <c r="C3" s="1">
        <v>5.8</v>
      </c>
      <c r="D3" s="1">
        <v>10.32</v>
      </c>
      <c r="E3" s="1">
        <v>4.52</v>
      </c>
      <c r="F3" s="1">
        <v>0.0</v>
      </c>
      <c r="G3" s="1">
        <v>4.52</v>
      </c>
      <c r="H3" s="1">
        <v>88.0</v>
      </c>
      <c r="I3" s="1">
        <v>19.47</v>
      </c>
      <c r="J3" s="1">
        <v>19.47</v>
      </c>
      <c r="K3" s="1" t="s">
        <v>43</v>
      </c>
      <c r="L3" s="1">
        <v>-88.0</v>
      </c>
      <c r="M3" s="1">
        <v>0.0</v>
      </c>
    </row>
    <row r="4">
      <c r="A4" s="1" t="s">
        <v>41</v>
      </c>
      <c r="B4" s="1" t="s">
        <v>42</v>
      </c>
      <c r="C4" s="1">
        <v>10.35</v>
      </c>
      <c r="D4" s="1">
        <v>15.62</v>
      </c>
      <c r="E4" s="1">
        <v>5.28</v>
      </c>
      <c r="F4" s="1">
        <v>0.0</v>
      </c>
      <c r="G4" s="1">
        <v>5.28</v>
      </c>
      <c r="H4" s="1">
        <v>88.0</v>
      </c>
      <c r="I4" s="1">
        <v>16.68</v>
      </c>
      <c r="J4" s="1">
        <v>16.68</v>
      </c>
      <c r="K4" s="1" t="s">
        <v>43</v>
      </c>
      <c r="L4" s="1">
        <v>-88.0</v>
      </c>
      <c r="M4" s="1">
        <v>0.0</v>
      </c>
    </row>
    <row r="5">
      <c r="A5" s="1" t="s">
        <v>41</v>
      </c>
      <c r="B5" s="1" t="s">
        <v>42</v>
      </c>
      <c r="C5" s="1">
        <v>15.68</v>
      </c>
      <c r="D5" s="1">
        <v>21.42</v>
      </c>
      <c r="E5" s="1">
        <v>5.74</v>
      </c>
      <c r="F5" s="1">
        <v>0.0</v>
      </c>
      <c r="G5" s="1">
        <v>5.74</v>
      </c>
      <c r="H5" s="1">
        <v>88.0</v>
      </c>
      <c r="I5" s="1">
        <v>15.34</v>
      </c>
      <c r="J5" s="1">
        <v>15.34</v>
      </c>
      <c r="K5" s="1" t="s">
        <v>43</v>
      </c>
      <c r="L5" s="1">
        <v>-88.0</v>
      </c>
      <c r="M5" s="1">
        <v>0.0</v>
      </c>
    </row>
    <row r="6">
      <c r="A6" s="1" t="s">
        <v>41</v>
      </c>
      <c r="B6" s="1" t="s">
        <v>42</v>
      </c>
      <c r="C6" s="1">
        <v>21.45</v>
      </c>
      <c r="D6" s="1">
        <v>25.86</v>
      </c>
      <c r="E6" s="1">
        <v>4.42</v>
      </c>
      <c r="F6" s="1">
        <v>0.0</v>
      </c>
      <c r="G6" s="1">
        <v>4.42</v>
      </c>
      <c r="H6" s="1">
        <v>88.0</v>
      </c>
      <c r="I6" s="1">
        <v>19.93</v>
      </c>
      <c r="J6" s="1">
        <v>19.93</v>
      </c>
      <c r="K6" s="1" t="s">
        <v>43</v>
      </c>
      <c r="L6" s="1">
        <v>-88.0</v>
      </c>
      <c r="M6" s="1">
        <v>0.0</v>
      </c>
    </row>
    <row r="7">
      <c r="A7" s="1" t="s">
        <v>41</v>
      </c>
      <c r="B7" s="1" t="s">
        <v>42</v>
      </c>
      <c r="C7" s="1">
        <v>25.9</v>
      </c>
      <c r="D7" s="1">
        <v>31.75</v>
      </c>
      <c r="E7" s="1">
        <v>5.85</v>
      </c>
      <c r="F7" s="1">
        <v>0.0</v>
      </c>
      <c r="G7" s="1">
        <v>5.85</v>
      </c>
      <c r="H7" s="1">
        <v>88.0</v>
      </c>
      <c r="I7" s="1">
        <v>15.05</v>
      </c>
      <c r="J7" s="1">
        <v>15.05</v>
      </c>
      <c r="K7" s="1" t="s">
        <v>43</v>
      </c>
      <c r="L7" s="1">
        <v>-88.0</v>
      </c>
      <c r="M7" s="1">
        <v>0.0</v>
      </c>
    </row>
    <row r="8">
      <c r="A8" s="1" t="s">
        <v>41</v>
      </c>
      <c r="B8" s="1" t="s">
        <v>42</v>
      </c>
      <c r="C8" s="1">
        <v>31.88</v>
      </c>
      <c r="D8" s="1">
        <v>36.16</v>
      </c>
      <c r="E8" s="1">
        <v>4.28</v>
      </c>
      <c r="F8" s="1">
        <v>0.0</v>
      </c>
      <c r="G8" s="1">
        <v>4.28</v>
      </c>
      <c r="H8" s="1">
        <v>88.0</v>
      </c>
      <c r="I8" s="1">
        <v>20.57</v>
      </c>
      <c r="J8" s="1">
        <v>20.57</v>
      </c>
      <c r="K8" s="1" t="s">
        <v>43</v>
      </c>
      <c r="L8" s="1">
        <v>-88.0</v>
      </c>
      <c r="M8" s="1">
        <v>0.0</v>
      </c>
    </row>
    <row r="9">
      <c r="A9" s="1" t="s">
        <v>41</v>
      </c>
      <c r="B9" s="1" t="s">
        <v>42</v>
      </c>
      <c r="C9" s="1">
        <v>36.18</v>
      </c>
      <c r="D9" s="1">
        <v>40.3</v>
      </c>
      <c r="E9" s="1">
        <v>4.11</v>
      </c>
      <c r="F9" s="1">
        <v>0.0</v>
      </c>
      <c r="G9" s="1">
        <v>4.11</v>
      </c>
      <c r="H9" s="1">
        <v>88.0</v>
      </c>
      <c r="I9" s="1">
        <v>21.39</v>
      </c>
      <c r="J9" s="1">
        <v>21.39</v>
      </c>
      <c r="K9" s="1" t="s">
        <v>43</v>
      </c>
      <c r="L9" s="1">
        <v>-88.0</v>
      </c>
      <c r="M9" s="1">
        <v>0.0</v>
      </c>
    </row>
    <row r="10">
      <c r="A10" s="1" t="s">
        <v>41</v>
      </c>
      <c r="B10" s="1" t="s">
        <v>42</v>
      </c>
      <c r="C10" s="1">
        <v>40.34</v>
      </c>
      <c r="D10" s="1">
        <v>46.57</v>
      </c>
      <c r="E10" s="1">
        <v>6.23</v>
      </c>
      <c r="F10" s="1">
        <v>0.0</v>
      </c>
      <c r="G10" s="1">
        <v>6.23</v>
      </c>
      <c r="H10" s="1">
        <v>88.0</v>
      </c>
      <c r="I10" s="1">
        <v>14.13</v>
      </c>
      <c r="J10" s="1">
        <v>14.13</v>
      </c>
      <c r="K10" s="1" t="s">
        <v>43</v>
      </c>
      <c r="L10" s="1">
        <v>-88.0</v>
      </c>
      <c r="M10" s="1">
        <v>0.0</v>
      </c>
    </row>
    <row r="11">
      <c r="A11" s="1" t="s">
        <v>41</v>
      </c>
      <c r="B11" s="1" t="s">
        <v>42</v>
      </c>
      <c r="C11" s="1">
        <v>46.59</v>
      </c>
      <c r="D11" s="1">
        <v>52.02</v>
      </c>
      <c r="E11" s="1">
        <v>5.43</v>
      </c>
      <c r="F11" s="1">
        <v>0.0</v>
      </c>
      <c r="G11" s="1">
        <v>5.43</v>
      </c>
      <c r="H11" s="1">
        <v>88.0</v>
      </c>
      <c r="I11" s="1">
        <v>16.21</v>
      </c>
      <c r="J11" s="1">
        <v>16.21</v>
      </c>
      <c r="K11" s="1" t="s">
        <v>43</v>
      </c>
      <c r="L11" s="1">
        <v>-88.0</v>
      </c>
      <c r="M11" s="1">
        <v>0.0</v>
      </c>
    </row>
    <row r="12">
      <c r="A12" s="1" t="s">
        <v>41</v>
      </c>
      <c r="B12" s="1" t="s">
        <v>42</v>
      </c>
      <c r="C12" s="1">
        <v>52.08</v>
      </c>
      <c r="D12" s="1">
        <v>54.89</v>
      </c>
      <c r="E12" s="1">
        <v>2.8</v>
      </c>
      <c r="F12" s="1">
        <v>0.0</v>
      </c>
      <c r="G12" s="1">
        <v>2.8</v>
      </c>
      <c r="H12" s="1">
        <v>168.0</v>
      </c>
      <c r="I12" s="1">
        <v>59.9</v>
      </c>
      <c r="J12" s="1">
        <v>59.92</v>
      </c>
      <c r="K12" s="1" t="s">
        <v>44</v>
      </c>
      <c r="L12" s="1">
        <v>84.0</v>
      </c>
      <c r="M12" s="1">
        <v>84.0</v>
      </c>
    </row>
    <row r="13">
      <c r="A13" s="1" t="s">
        <v>41</v>
      </c>
      <c r="B13" s="1" t="s">
        <v>42</v>
      </c>
      <c r="C13" s="1">
        <v>55.68</v>
      </c>
      <c r="D13" s="1">
        <v>58.61</v>
      </c>
      <c r="E13" s="1">
        <v>2.93</v>
      </c>
      <c r="F13" s="1">
        <v>0.0</v>
      </c>
      <c r="G13" s="1">
        <v>2.93</v>
      </c>
      <c r="H13" s="1">
        <v>88.0</v>
      </c>
      <c r="I13" s="1">
        <v>29.99</v>
      </c>
      <c r="J13" s="1">
        <v>29.99</v>
      </c>
      <c r="K13" s="1" t="s">
        <v>43</v>
      </c>
      <c r="L13" s="1">
        <v>-88.0</v>
      </c>
      <c r="M13" s="1">
        <v>0.0</v>
      </c>
    </row>
    <row r="14">
      <c r="A14" s="1" t="s">
        <v>41</v>
      </c>
      <c r="B14" s="1" t="s">
        <v>42</v>
      </c>
      <c r="C14" s="1">
        <v>58.92</v>
      </c>
      <c r="D14" s="1">
        <v>63.11</v>
      </c>
      <c r="E14" s="1">
        <v>4.2</v>
      </c>
      <c r="F14" s="1">
        <v>0.0</v>
      </c>
      <c r="G14" s="1">
        <v>4.2</v>
      </c>
      <c r="H14" s="1">
        <v>88.0</v>
      </c>
      <c r="I14" s="1">
        <v>20.98</v>
      </c>
      <c r="J14" s="1">
        <v>20.98</v>
      </c>
      <c r="K14" s="1" t="s">
        <v>43</v>
      </c>
      <c r="L14" s="1">
        <v>-88.0</v>
      </c>
      <c r="M14" s="1">
        <v>0.0</v>
      </c>
    </row>
    <row r="15">
      <c r="A15" s="1" t="s">
        <v>41</v>
      </c>
      <c r="B15" s="1" t="s">
        <v>42</v>
      </c>
      <c r="C15" s="1">
        <v>63.68</v>
      </c>
      <c r="D15" s="1">
        <v>67.25</v>
      </c>
      <c r="E15" s="1">
        <v>3.57</v>
      </c>
      <c r="F15" s="1">
        <v>0.0</v>
      </c>
      <c r="G15" s="1">
        <v>3.57</v>
      </c>
      <c r="H15" s="1">
        <v>88.0</v>
      </c>
      <c r="I15" s="1">
        <v>24.67</v>
      </c>
      <c r="J15" s="1">
        <v>24.67</v>
      </c>
      <c r="K15" s="1" t="s">
        <v>43</v>
      </c>
      <c r="L15" s="1">
        <v>-88.0</v>
      </c>
      <c r="M15" s="1">
        <v>0.0</v>
      </c>
    </row>
    <row r="16">
      <c r="A16" s="1" t="s">
        <v>41</v>
      </c>
      <c r="B16" s="1" t="s">
        <v>42</v>
      </c>
      <c r="C16" s="1">
        <v>67.33</v>
      </c>
      <c r="D16" s="1">
        <v>71.56</v>
      </c>
      <c r="E16" s="1">
        <v>4.23</v>
      </c>
      <c r="F16" s="1">
        <v>0.0</v>
      </c>
      <c r="G16" s="1">
        <v>4.23</v>
      </c>
      <c r="H16" s="1">
        <v>88.0</v>
      </c>
      <c r="I16" s="1">
        <v>20.8</v>
      </c>
      <c r="J16" s="1">
        <v>20.8</v>
      </c>
      <c r="K16" s="1" t="s">
        <v>43</v>
      </c>
      <c r="L16" s="1">
        <v>-88.0</v>
      </c>
      <c r="M16" s="1">
        <v>0.0</v>
      </c>
    </row>
    <row r="17">
      <c r="A17" s="1" t="s">
        <v>41</v>
      </c>
      <c r="B17" s="1" t="s">
        <v>42</v>
      </c>
      <c r="C17" s="1">
        <v>71.76</v>
      </c>
      <c r="D17" s="1">
        <v>75.48</v>
      </c>
      <c r="E17" s="1">
        <v>3.73</v>
      </c>
      <c r="F17" s="1">
        <v>0.0</v>
      </c>
      <c r="G17" s="1">
        <v>3.73</v>
      </c>
      <c r="H17" s="1">
        <v>88.0</v>
      </c>
      <c r="I17" s="1">
        <v>23.61</v>
      </c>
      <c r="J17" s="1">
        <v>23.61</v>
      </c>
      <c r="K17" s="1" t="s">
        <v>43</v>
      </c>
      <c r="L17" s="1">
        <v>-88.0</v>
      </c>
      <c r="M17" s="1">
        <v>0.0</v>
      </c>
    </row>
    <row r="18">
      <c r="A18" s="1" t="s">
        <v>41</v>
      </c>
      <c r="B18" s="1" t="s">
        <v>42</v>
      </c>
      <c r="C18" s="1">
        <v>75.51</v>
      </c>
      <c r="D18" s="1">
        <v>79.65</v>
      </c>
      <c r="E18" s="1">
        <v>4.14</v>
      </c>
      <c r="F18" s="1">
        <v>0.0</v>
      </c>
      <c r="G18" s="1">
        <v>4.14</v>
      </c>
      <c r="H18" s="1">
        <v>88.0</v>
      </c>
      <c r="I18" s="1">
        <v>21.28</v>
      </c>
      <c r="J18" s="1">
        <v>21.28</v>
      </c>
      <c r="K18" s="1" t="s">
        <v>43</v>
      </c>
      <c r="L18" s="1">
        <v>-88.0</v>
      </c>
      <c r="M18" s="1">
        <v>0.0</v>
      </c>
    </row>
    <row r="19">
      <c r="A19" s="1" t="s">
        <v>41</v>
      </c>
      <c r="B19" s="1" t="s">
        <v>42</v>
      </c>
      <c r="C19" s="1">
        <v>79.68</v>
      </c>
      <c r="D19" s="1">
        <v>84.82</v>
      </c>
      <c r="E19" s="1">
        <v>5.14</v>
      </c>
      <c r="F19" s="1">
        <v>0.0</v>
      </c>
      <c r="G19" s="1">
        <v>5.14</v>
      </c>
      <c r="H19" s="1">
        <v>88.0</v>
      </c>
      <c r="I19" s="1">
        <v>17.11</v>
      </c>
      <c r="J19" s="1">
        <v>17.11</v>
      </c>
      <c r="K19" s="1" t="s">
        <v>43</v>
      </c>
      <c r="L19" s="1">
        <v>-88.0</v>
      </c>
      <c r="M19" s="1">
        <v>0.0</v>
      </c>
    </row>
    <row r="20">
      <c r="A20" s="1" t="s">
        <v>41</v>
      </c>
      <c r="B20" s="1" t="s">
        <v>42</v>
      </c>
      <c r="C20" s="1">
        <v>84.88</v>
      </c>
      <c r="D20" s="1">
        <v>90.02</v>
      </c>
      <c r="E20" s="1">
        <v>5.14</v>
      </c>
      <c r="F20" s="1">
        <v>0.0</v>
      </c>
      <c r="G20" s="1">
        <v>5.14</v>
      </c>
      <c r="H20" s="1">
        <v>88.0</v>
      </c>
      <c r="I20" s="1">
        <v>17.12</v>
      </c>
      <c r="J20" s="1">
        <v>17.12</v>
      </c>
      <c r="K20" s="1" t="s">
        <v>43</v>
      </c>
      <c r="L20" s="1">
        <v>-88.0</v>
      </c>
      <c r="M20" s="1">
        <v>0.0</v>
      </c>
    </row>
    <row r="21">
      <c r="A21" s="1" t="s">
        <v>41</v>
      </c>
      <c r="B21" s="1" t="s">
        <v>42</v>
      </c>
      <c r="C21" s="1">
        <v>90.07</v>
      </c>
      <c r="D21" s="1">
        <v>95.82</v>
      </c>
      <c r="E21" s="1">
        <v>5.75</v>
      </c>
      <c r="F21" s="1">
        <v>0.0</v>
      </c>
      <c r="G21" s="1">
        <v>5.75</v>
      </c>
      <c r="H21" s="1">
        <v>88.0</v>
      </c>
      <c r="I21" s="1">
        <v>15.31</v>
      </c>
      <c r="J21" s="1">
        <v>15.31</v>
      </c>
      <c r="K21" s="1" t="s">
        <v>43</v>
      </c>
      <c r="L21" s="1">
        <v>-88.0</v>
      </c>
      <c r="M21" s="1">
        <v>0.0</v>
      </c>
    </row>
    <row r="22">
      <c r="A22" s="1" t="s">
        <v>41</v>
      </c>
      <c r="B22" s="1" t="s">
        <v>42</v>
      </c>
      <c r="C22" s="1">
        <v>96.02</v>
      </c>
      <c r="D22" s="1">
        <v>98.58</v>
      </c>
      <c r="E22" s="1">
        <v>2.56</v>
      </c>
      <c r="F22" s="1">
        <v>0.0</v>
      </c>
      <c r="G22" s="1">
        <v>2.56</v>
      </c>
      <c r="H22" s="1">
        <v>88.0</v>
      </c>
      <c r="I22" s="1">
        <v>34.37</v>
      </c>
      <c r="J22" s="1">
        <v>34.37</v>
      </c>
      <c r="K22" s="1" t="s">
        <v>43</v>
      </c>
      <c r="L22" s="1">
        <v>-88.0</v>
      </c>
      <c r="M22" s="1">
        <v>0.0</v>
      </c>
    </row>
    <row r="23">
      <c r="A23" s="1" t="s">
        <v>41</v>
      </c>
      <c r="B23" s="1" t="s">
        <v>42</v>
      </c>
      <c r="C23" s="1">
        <v>98.63</v>
      </c>
      <c r="D23" s="1">
        <v>101.06</v>
      </c>
      <c r="E23" s="1">
        <v>2.44</v>
      </c>
      <c r="F23" s="1">
        <v>0.0</v>
      </c>
      <c r="G23" s="1">
        <v>2.44</v>
      </c>
      <c r="H23" s="1">
        <v>168.0</v>
      </c>
      <c r="I23" s="1">
        <v>68.95</v>
      </c>
      <c r="J23" s="1">
        <v>68.98</v>
      </c>
      <c r="K23" s="1" t="s">
        <v>44</v>
      </c>
      <c r="L23" s="1">
        <v>84.0</v>
      </c>
      <c r="M23" s="1">
        <v>84.0</v>
      </c>
    </row>
    <row r="24">
      <c r="A24" s="1" t="s">
        <v>41</v>
      </c>
      <c r="B24" s="1" t="s">
        <v>42</v>
      </c>
      <c r="C24" s="1">
        <v>101.22</v>
      </c>
      <c r="D24" s="1">
        <v>105.46</v>
      </c>
      <c r="E24" s="1">
        <v>4.23</v>
      </c>
      <c r="F24" s="1">
        <v>0.0</v>
      </c>
      <c r="G24" s="1">
        <v>4.23</v>
      </c>
      <c r="H24" s="1">
        <v>88.0</v>
      </c>
      <c r="I24" s="1">
        <v>20.79</v>
      </c>
      <c r="J24" s="1">
        <v>20.79</v>
      </c>
      <c r="K24" s="1" t="s">
        <v>43</v>
      </c>
      <c r="L24" s="1">
        <v>-88.0</v>
      </c>
      <c r="M24" s="1">
        <v>0.0</v>
      </c>
    </row>
    <row r="25">
      <c r="A25" s="1" t="s">
        <v>41</v>
      </c>
      <c r="B25" s="1" t="s">
        <v>42</v>
      </c>
      <c r="C25" s="1">
        <v>105.58</v>
      </c>
      <c r="D25" s="1">
        <v>110.04</v>
      </c>
      <c r="E25" s="1">
        <v>4.46</v>
      </c>
      <c r="F25" s="1">
        <v>0.0</v>
      </c>
      <c r="G25" s="1">
        <v>4.46</v>
      </c>
      <c r="H25" s="1">
        <v>88.0</v>
      </c>
      <c r="I25" s="1">
        <v>19.72</v>
      </c>
      <c r="J25" s="1">
        <v>19.72</v>
      </c>
      <c r="K25" s="1" t="s">
        <v>43</v>
      </c>
      <c r="L25" s="1">
        <v>-88.0</v>
      </c>
      <c r="M25" s="1">
        <v>0.0</v>
      </c>
    </row>
    <row r="26">
      <c r="A26" s="1" t="s">
        <v>41</v>
      </c>
      <c r="B26" s="1" t="s">
        <v>42</v>
      </c>
      <c r="C26" s="1">
        <v>110.11</v>
      </c>
      <c r="D26" s="1">
        <v>113.36</v>
      </c>
      <c r="E26" s="1">
        <v>3.24</v>
      </c>
      <c r="F26" s="1">
        <v>0.0</v>
      </c>
      <c r="G26" s="1">
        <v>3.24</v>
      </c>
      <c r="H26" s="1">
        <v>88.0</v>
      </c>
      <c r="I26" s="1">
        <v>27.13</v>
      </c>
      <c r="J26" s="1">
        <v>27.13</v>
      </c>
      <c r="K26" s="1" t="s">
        <v>43</v>
      </c>
      <c r="L26" s="1">
        <v>-88.0</v>
      </c>
      <c r="M26" s="1">
        <v>0.0</v>
      </c>
    </row>
    <row r="27">
      <c r="A27" s="1" t="s">
        <v>41</v>
      </c>
      <c r="B27" s="1" t="s">
        <v>42</v>
      </c>
      <c r="C27" s="1">
        <v>113.38</v>
      </c>
      <c r="D27" s="1">
        <v>117.8</v>
      </c>
      <c r="E27" s="1">
        <v>4.41</v>
      </c>
      <c r="F27" s="1">
        <v>0.0</v>
      </c>
      <c r="G27" s="1">
        <v>4.41</v>
      </c>
      <c r="H27" s="1">
        <v>88.0</v>
      </c>
      <c r="I27" s="1">
        <v>19.93</v>
      </c>
      <c r="J27" s="1">
        <v>19.93</v>
      </c>
      <c r="K27" s="1" t="s">
        <v>43</v>
      </c>
      <c r="L27" s="1">
        <v>-88.0</v>
      </c>
      <c r="M27" s="1">
        <v>0.0</v>
      </c>
    </row>
    <row r="28">
      <c r="A28" s="1" t="s">
        <v>41</v>
      </c>
      <c r="B28" s="1" t="s">
        <v>42</v>
      </c>
      <c r="C28" s="1">
        <v>117.82</v>
      </c>
      <c r="D28" s="1">
        <v>121.76</v>
      </c>
      <c r="E28" s="1">
        <v>3.94</v>
      </c>
      <c r="F28" s="1">
        <v>0.0</v>
      </c>
      <c r="G28" s="1">
        <v>3.94</v>
      </c>
      <c r="H28" s="1">
        <v>88.0</v>
      </c>
      <c r="I28" s="1">
        <v>22.34</v>
      </c>
      <c r="J28" s="1">
        <v>22.34</v>
      </c>
      <c r="K28" s="1" t="s">
        <v>43</v>
      </c>
      <c r="L28" s="1">
        <v>-88.0</v>
      </c>
      <c r="M28" s="1">
        <v>0.0</v>
      </c>
    </row>
    <row r="29">
      <c r="A29" s="1" t="s">
        <v>41</v>
      </c>
      <c r="B29" s="1" t="s">
        <v>42</v>
      </c>
      <c r="C29" s="1">
        <v>121.77</v>
      </c>
      <c r="D29" s="1">
        <v>126.02</v>
      </c>
      <c r="E29" s="1">
        <v>4.24</v>
      </c>
      <c r="F29" s="1">
        <v>0.0</v>
      </c>
      <c r="G29" s="1">
        <v>4.24</v>
      </c>
      <c r="H29" s="1">
        <v>88.0</v>
      </c>
      <c r="I29" s="1">
        <v>20.73</v>
      </c>
      <c r="J29" s="1">
        <v>20.73</v>
      </c>
      <c r="K29" s="1" t="s">
        <v>43</v>
      </c>
      <c r="L29" s="1">
        <v>-88.0</v>
      </c>
      <c r="M29" s="1">
        <v>0.0</v>
      </c>
    </row>
    <row r="30">
      <c r="A30" s="1" t="s">
        <v>41</v>
      </c>
      <c r="B30" s="1" t="s">
        <v>42</v>
      </c>
      <c r="C30" s="1">
        <v>126.18</v>
      </c>
      <c r="D30" s="1">
        <v>130.96</v>
      </c>
      <c r="E30" s="1">
        <v>4.78</v>
      </c>
      <c r="F30" s="1">
        <v>0.0</v>
      </c>
      <c r="G30" s="1">
        <v>4.78</v>
      </c>
      <c r="H30" s="1">
        <v>88.0</v>
      </c>
      <c r="I30" s="1">
        <v>18.4</v>
      </c>
      <c r="J30" s="1">
        <v>18.4</v>
      </c>
      <c r="K30" s="1" t="s">
        <v>43</v>
      </c>
      <c r="L30" s="1">
        <v>-88.0</v>
      </c>
      <c r="M30" s="1">
        <v>0.0</v>
      </c>
    </row>
    <row r="31">
      <c r="A31" s="1" t="s">
        <v>41</v>
      </c>
      <c r="B31" s="1" t="s">
        <v>42</v>
      </c>
      <c r="C31" s="1">
        <v>131.26</v>
      </c>
      <c r="D31" s="1">
        <v>135.76</v>
      </c>
      <c r="E31" s="1">
        <v>4.49</v>
      </c>
      <c r="F31" s="1">
        <v>0.0</v>
      </c>
      <c r="G31" s="1">
        <v>4.49</v>
      </c>
      <c r="H31" s="1">
        <v>88.0</v>
      </c>
      <c r="I31" s="1">
        <v>19.59</v>
      </c>
      <c r="J31" s="1">
        <v>19.59</v>
      </c>
      <c r="K31" s="1" t="s">
        <v>43</v>
      </c>
      <c r="L31" s="1">
        <v>-88.0</v>
      </c>
      <c r="M31" s="1">
        <v>0.0</v>
      </c>
    </row>
    <row r="32">
      <c r="A32" s="1" t="s">
        <v>41</v>
      </c>
      <c r="B32" s="1" t="s">
        <v>42</v>
      </c>
      <c r="C32" s="1">
        <v>135.94</v>
      </c>
      <c r="D32" s="1">
        <v>142.14</v>
      </c>
      <c r="E32" s="1">
        <v>6.2</v>
      </c>
      <c r="F32" s="1">
        <v>0.0</v>
      </c>
      <c r="G32" s="1">
        <v>6.2</v>
      </c>
      <c r="H32" s="1">
        <v>88.0</v>
      </c>
      <c r="I32" s="1">
        <v>14.19</v>
      </c>
      <c r="J32" s="1">
        <v>14.19</v>
      </c>
      <c r="K32" s="1" t="s">
        <v>43</v>
      </c>
      <c r="L32" s="1">
        <v>-88.0</v>
      </c>
      <c r="M32" s="1">
        <v>0.0</v>
      </c>
    </row>
    <row r="33">
      <c r="A33" s="1" t="s">
        <v>41</v>
      </c>
      <c r="B33" s="1" t="s">
        <v>42</v>
      </c>
      <c r="C33" s="1">
        <v>142.24</v>
      </c>
      <c r="D33" s="1">
        <v>148.37</v>
      </c>
      <c r="E33" s="1">
        <v>6.13</v>
      </c>
      <c r="F33" s="1">
        <v>0.0</v>
      </c>
      <c r="G33" s="1">
        <v>6.13</v>
      </c>
      <c r="H33" s="1">
        <v>88.0</v>
      </c>
      <c r="I33" s="1">
        <v>14.35</v>
      </c>
      <c r="J33" s="1">
        <v>14.35</v>
      </c>
      <c r="K33" s="1" t="s">
        <v>43</v>
      </c>
      <c r="L33" s="1">
        <v>-88.0</v>
      </c>
      <c r="M33" s="1">
        <v>0.0</v>
      </c>
    </row>
    <row r="34">
      <c r="A34" s="1" t="s">
        <v>41</v>
      </c>
      <c r="B34" s="1" t="s">
        <v>42</v>
      </c>
      <c r="C34" s="1">
        <v>148.71</v>
      </c>
      <c r="D34" s="1">
        <v>150.93</v>
      </c>
      <c r="E34" s="1">
        <v>2.22</v>
      </c>
      <c r="F34" s="1">
        <v>0.0</v>
      </c>
      <c r="G34" s="1">
        <v>2.22</v>
      </c>
      <c r="H34" s="1">
        <v>168.0</v>
      </c>
      <c r="I34" s="1">
        <v>75.7</v>
      </c>
      <c r="J34" s="1">
        <v>75.73</v>
      </c>
      <c r="K34" s="1" t="s">
        <v>44</v>
      </c>
      <c r="L34" s="1">
        <v>84.0</v>
      </c>
      <c r="M34" s="1">
        <v>84.0</v>
      </c>
    </row>
    <row r="35">
      <c r="A35" s="1" t="s">
        <v>41</v>
      </c>
      <c r="B35" s="1" t="s">
        <v>42</v>
      </c>
      <c r="C35" s="1">
        <v>151.07</v>
      </c>
      <c r="D35" s="1">
        <v>158.62</v>
      </c>
      <c r="E35" s="1">
        <v>7.56</v>
      </c>
      <c r="F35" s="1">
        <v>0.0</v>
      </c>
      <c r="G35" s="1">
        <v>7.56</v>
      </c>
      <c r="H35" s="1">
        <v>88.0</v>
      </c>
      <c r="I35" s="1">
        <v>11.65</v>
      </c>
      <c r="J35" s="1">
        <v>11.65</v>
      </c>
      <c r="K35" s="1" t="s">
        <v>43</v>
      </c>
      <c r="L35" s="1">
        <v>-88.0</v>
      </c>
      <c r="M35" s="1">
        <v>0.0</v>
      </c>
    </row>
    <row r="36">
      <c r="A36" s="1" t="s">
        <v>41</v>
      </c>
      <c r="B36" s="1" t="s">
        <v>42</v>
      </c>
      <c r="C36" s="1">
        <v>158.91</v>
      </c>
      <c r="D36" s="1">
        <v>162.97</v>
      </c>
      <c r="E36" s="1">
        <v>4.06</v>
      </c>
      <c r="F36" s="1">
        <v>0.0</v>
      </c>
      <c r="G36" s="1">
        <v>4.06</v>
      </c>
      <c r="H36" s="1">
        <v>88.0</v>
      </c>
      <c r="I36" s="1">
        <v>21.66</v>
      </c>
      <c r="J36" s="1">
        <v>21.66</v>
      </c>
      <c r="K36" s="1" t="s">
        <v>43</v>
      </c>
      <c r="L36" s="1">
        <v>-88.0</v>
      </c>
      <c r="M36" s="1">
        <v>0.0</v>
      </c>
    </row>
    <row r="37">
      <c r="A37" s="1" t="s">
        <v>41</v>
      </c>
      <c r="B37" s="1" t="s">
        <v>42</v>
      </c>
      <c r="C37" s="1">
        <v>163.01</v>
      </c>
      <c r="D37" s="1">
        <v>167.22</v>
      </c>
      <c r="E37" s="1">
        <v>4.2</v>
      </c>
      <c r="F37" s="1">
        <v>0.0</v>
      </c>
      <c r="G37" s="1">
        <v>4.2</v>
      </c>
      <c r="H37" s="1">
        <v>88.0</v>
      </c>
      <c r="I37" s="1">
        <v>20.94</v>
      </c>
      <c r="J37" s="1">
        <v>20.94</v>
      </c>
      <c r="K37" s="1" t="s">
        <v>43</v>
      </c>
      <c r="L37" s="1">
        <v>-88.0</v>
      </c>
      <c r="M37" s="1">
        <v>0.0</v>
      </c>
    </row>
    <row r="38">
      <c r="A38" s="1" t="s">
        <v>41</v>
      </c>
      <c r="B38" s="1" t="s">
        <v>42</v>
      </c>
      <c r="C38" s="1">
        <v>167.24</v>
      </c>
      <c r="D38" s="1">
        <v>169.99</v>
      </c>
      <c r="E38" s="1">
        <v>2.76</v>
      </c>
      <c r="F38" s="1">
        <v>0.0</v>
      </c>
      <c r="G38" s="1">
        <v>2.76</v>
      </c>
      <c r="H38" s="1">
        <v>88.0</v>
      </c>
      <c r="I38" s="1">
        <v>31.91</v>
      </c>
      <c r="J38" s="1">
        <v>31.91</v>
      </c>
      <c r="K38" s="1" t="s">
        <v>43</v>
      </c>
      <c r="L38" s="1">
        <v>-88.0</v>
      </c>
      <c r="M38" s="1">
        <v>0.0</v>
      </c>
    </row>
    <row r="39">
      <c r="A39" s="1" t="s">
        <v>41</v>
      </c>
      <c r="B39" s="1" t="s">
        <v>42</v>
      </c>
      <c r="C39" s="1">
        <v>170.01</v>
      </c>
      <c r="D39" s="1">
        <v>174.99</v>
      </c>
      <c r="E39" s="1">
        <v>4.98</v>
      </c>
      <c r="F39" s="1">
        <v>0.0</v>
      </c>
      <c r="G39" s="1">
        <v>4.98</v>
      </c>
      <c r="H39" s="1">
        <v>88.0</v>
      </c>
      <c r="I39" s="1">
        <v>17.66</v>
      </c>
      <c r="J39" s="1">
        <v>17.66</v>
      </c>
      <c r="K39" s="1" t="s">
        <v>43</v>
      </c>
      <c r="L39" s="1">
        <v>-88.0</v>
      </c>
      <c r="M39" s="1">
        <v>0.0</v>
      </c>
    </row>
    <row r="40">
      <c r="A40" s="1" t="s">
        <v>41</v>
      </c>
      <c r="B40" s="1" t="s">
        <v>42</v>
      </c>
      <c r="C40" s="1">
        <v>175.02</v>
      </c>
      <c r="D40" s="1">
        <v>178.98</v>
      </c>
      <c r="E40" s="1">
        <v>3.96</v>
      </c>
      <c r="F40" s="1">
        <v>0.0</v>
      </c>
      <c r="G40" s="1">
        <v>3.96</v>
      </c>
      <c r="H40" s="1">
        <v>88.0</v>
      </c>
      <c r="I40" s="1">
        <v>22.23</v>
      </c>
      <c r="J40" s="1">
        <v>22.23</v>
      </c>
      <c r="K40" s="1" t="s">
        <v>43</v>
      </c>
      <c r="L40" s="1">
        <v>-88.0</v>
      </c>
      <c r="M40" s="1">
        <v>0.0</v>
      </c>
    </row>
    <row r="41">
      <c r="A41" s="1" t="s">
        <v>41</v>
      </c>
      <c r="B41" s="1" t="s">
        <v>42</v>
      </c>
      <c r="C41" s="1">
        <v>179.01</v>
      </c>
      <c r="D41" s="1">
        <v>181.26</v>
      </c>
      <c r="E41" s="1">
        <v>2.24</v>
      </c>
      <c r="F41" s="1">
        <v>0.0</v>
      </c>
      <c r="G41" s="1">
        <v>2.24</v>
      </c>
      <c r="H41" s="1">
        <v>88.0</v>
      </c>
      <c r="I41" s="1">
        <v>39.22</v>
      </c>
      <c r="J41" s="1">
        <v>39.22</v>
      </c>
      <c r="K41" s="1" t="s">
        <v>43</v>
      </c>
      <c r="L41" s="1">
        <v>-88.0</v>
      </c>
      <c r="M41" s="1">
        <v>0.0</v>
      </c>
    </row>
    <row r="42">
      <c r="A42" s="1" t="s">
        <v>41</v>
      </c>
      <c r="B42" s="1" t="s">
        <v>42</v>
      </c>
      <c r="C42" s="1">
        <v>181.27</v>
      </c>
      <c r="D42" s="1">
        <v>185.19</v>
      </c>
      <c r="E42" s="1">
        <v>3.92</v>
      </c>
      <c r="F42" s="1">
        <v>0.0</v>
      </c>
      <c r="G42" s="1">
        <v>3.92</v>
      </c>
      <c r="H42" s="1">
        <v>88.0</v>
      </c>
      <c r="I42" s="1">
        <v>22.44</v>
      </c>
      <c r="J42" s="1">
        <v>22.44</v>
      </c>
      <c r="K42" s="1" t="s">
        <v>43</v>
      </c>
      <c r="L42" s="1">
        <v>-88.0</v>
      </c>
      <c r="M42" s="1">
        <v>0.0</v>
      </c>
    </row>
    <row r="43">
      <c r="A43" s="1" t="s">
        <v>41</v>
      </c>
      <c r="B43" s="1" t="s">
        <v>42</v>
      </c>
      <c r="C43" s="1">
        <v>185.72</v>
      </c>
      <c r="D43" s="1">
        <v>190.25</v>
      </c>
      <c r="E43" s="1">
        <v>4.52</v>
      </c>
      <c r="F43" s="1">
        <v>0.0</v>
      </c>
      <c r="G43" s="1">
        <v>4.52</v>
      </c>
      <c r="H43" s="1">
        <v>88.0</v>
      </c>
      <c r="I43" s="1">
        <v>19.45</v>
      </c>
      <c r="J43" s="1">
        <v>19.45</v>
      </c>
      <c r="K43" s="1" t="s">
        <v>43</v>
      </c>
      <c r="L43" s="1">
        <v>-88.0</v>
      </c>
      <c r="M43" s="1">
        <v>0.0</v>
      </c>
    </row>
    <row r="44">
      <c r="A44" s="1" t="s">
        <v>41</v>
      </c>
      <c r="B44" s="1" t="s">
        <v>42</v>
      </c>
      <c r="C44" s="1">
        <v>190.26</v>
      </c>
      <c r="D44" s="1">
        <v>197.14</v>
      </c>
      <c r="E44" s="1">
        <v>6.88</v>
      </c>
      <c r="F44" s="1">
        <v>0.0</v>
      </c>
      <c r="G44" s="1">
        <v>6.88</v>
      </c>
      <c r="H44" s="1">
        <v>88.0</v>
      </c>
      <c r="I44" s="1">
        <v>12.8</v>
      </c>
      <c r="J44" s="1">
        <v>12.8</v>
      </c>
      <c r="K44" s="1" t="s">
        <v>43</v>
      </c>
      <c r="L44" s="1">
        <v>-88.0</v>
      </c>
      <c r="M44" s="1">
        <v>0.0</v>
      </c>
    </row>
    <row r="45">
      <c r="A45" s="1" t="s">
        <v>41</v>
      </c>
      <c r="B45" s="1" t="s">
        <v>42</v>
      </c>
      <c r="C45" s="1">
        <v>197.32</v>
      </c>
      <c r="D45" s="1">
        <v>200.07</v>
      </c>
      <c r="E45" s="1">
        <v>2.76</v>
      </c>
      <c r="F45" s="1">
        <v>0.0</v>
      </c>
      <c r="G45" s="1">
        <v>2.76</v>
      </c>
      <c r="H45" s="1">
        <v>168.0</v>
      </c>
      <c r="I45" s="1">
        <v>60.94</v>
      </c>
      <c r="J45" s="1">
        <v>60.96</v>
      </c>
      <c r="K45" s="1" t="s">
        <v>44</v>
      </c>
      <c r="L45" s="1">
        <v>84.0</v>
      </c>
      <c r="M45" s="1">
        <v>84.0</v>
      </c>
    </row>
    <row r="46">
      <c r="A46" s="1" t="s">
        <v>41</v>
      </c>
      <c r="B46" s="1" t="s">
        <v>42</v>
      </c>
      <c r="C46" s="1">
        <v>200.86</v>
      </c>
      <c r="D46" s="1">
        <v>205.63</v>
      </c>
      <c r="E46" s="1">
        <v>4.77</v>
      </c>
      <c r="F46" s="1">
        <v>0.0</v>
      </c>
      <c r="G46" s="1">
        <v>4.77</v>
      </c>
      <c r="H46" s="1">
        <v>88.0</v>
      </c>
      <c r="I46" s="1">
        <v>18.47</v>
      </c>
      <c r="J46" s="1">
        <v>18.47</v>
      </c>
      <c r="K46" s="1" t="s">
        <v>43</v>
      </c>
      <c r="L46" s="1">
        <v>-88.0</v>
      </c>
      <c r="M46" s="1">
        <v>0.0</v>
      </c>
    </row>
    <row r="47">
      <c r="A47" s="1" t="s">
        <v>41</v>
      </c>
      <c r="B47" s="1" t="s">
        <v>42</v>
      </c>
      <c r="C47" s="1">
        <v>205.64</v>
      </c>
      <c r="D47" s="1">
        <v>208.28</v>
      </c>
      <c r="E47" s="1">
        <v>2.64</v>
      </c>
      <c r="F47" s="1">
        <v>0.0</v>
      </c>
      <c r="G47" s="1">
        <v>2.64</v>
      </c>
      <c r="H47" s="1">
        <v>88.0</v>
      </c>
      <c r="I47" s="1">
        <v>33.37</v>
      </c>
      <c r="J47" s="1">
        <v>33.37</v>
      </c>
      <c r="K47" s="1" t="s">
        <v>43</v>
      </c>
      <c r="L47" s="1">
        <v>-88.0</v>
      </c>
      <c r="M47" s="1">
        <v>0.0</v>
      </c>
    </row>
    <row r="48">
      <c r="A48" s="1" t="s">
        <v>41</v>
      </c>
      <c r="B48" s="1" t="s">
        <v>42</v>
      </c>
      <c r="C48" s="1">
        <v>208.33</v>
      </c>
      <c r="D48" s="1">
        <v>212.23</v>
      </c>
      <c r="E48" s="1">
        <v>3.9</v>
      </c>
      <c r="F48" s="1">
        <v>0.0</v>
      </c>
      <c r="G48" s="1">
        <v>3.9</v>
      </c>
      <c r="H48" s="1">
        <v>88.0</v>
      </c>
      <c r="I48" s="1">
        <v>22.54</v>
      </c>
      <c r="J48" s="1">
        <v>22.54</v>
      </c>
      <c r="K48" s="1" t="s">
        <v>43</v>
      </c>
      <c r="L48" s="1">
        <v>-88.0</v>
      </c>
      <c r="M48" s="1">
        <v>0.0</v>
      </c>
    </row>
    <row r="49">
      <c r="A49" s="1" t="s">
        <v>41</v>
      </c>
      <c r="B49" s="1" t="s">
        <v>42</v>
      </c>
      <c r="C49" s="1">
        <v>212.31</v>
      </c>
      <c r="D49" s="1">
        <v>216.95</v>
      </c>
      <c r="E49" s="1">
        <v>4.64</v>
      </c>
      <c r="F49" s="1">
        <v>0.0</v>
      </c>
      <c r="G49" s="1">
        <v>4.64</v>
      </c>
      <c r="H49" s="1">
        <v>88.0</v>
      </c>
      <c r="I49" s="1">
        <v>18.96</v>
      </c>
      <c r="J49" s="1">
        <v>18.96</v>
      </c>
      <c r="K49" s="1" t="s">
        <v>43</v>
      </c>
      <c r="L49" s="1">
        <v>-88.0</v>
      </c>
      <c r="M49" s="1">
        <v>0.0</v>
      </c>
    </row>
    <row r="50">
      <c r="A50" s="1" t="s">
        <v>41</v>
      </c>
      <c r="B50" s="1" t="s">
        <v>42</v>
      </c>
      <c r="C50" s="1">
        <v>216.99</v>
      </c>
      <c r="D50" s="1">
        <v>219.05</v>
      </c>
      <c r="E50" s="1">
        <v>2.06</v>
      </c>
      <c r="F50" s="1">
        <v>0.0</v>
      </c>
      <c r="G50" s="1">
        <v>2.06</v>
      </c>
      <c r="H50" s="1">
        <v>88.0</v>
      </c>
      <c r="I50" s="1">
        <v>42.74</v>
      </c>
      <c r="J50" s="1">
        <v>42.74</v>
      </c>
      <c r="K50" s="1" t="s">
        <v>43</v>
      </c>
      <c r="L50" s="1">
        <v>-88.0</v>
      </c>
      <c r="M50" s="1">
        <v>0.0</v>
      </c>
    </row>
    <row r="51">
      <c r="A51" s="1" t="s">
        <v>41</v>
      </c>
      <c r="B51" s="1" t="s">
        <v>42</v>
      </c>
      <c r="C51" s="1">
        <v>219.08</v>
      </c>
      <c r="D51" s="1">
        <v>222.26</v>
      </c>
      <c r="E51" s="1">
        <v>3.18</v>
      </c>
      <c r="F51" s="1">
        <v>0.0</v>
      </c>
      <c r="G51" s="1">
        <v>3.18</v>
      </c>
      <c r="H51" s="1">
        <v>88.0</v>
      </c>
      <c r="I51" s="1">
        <v>27.67</v>
      </c>
      <c r="J51" s="1">
        <v>27.67</v>
      </c>
      <c r="K51" s="1" t="s">
        <v>43</v>
      </c>
      <c r="L51" s="1">
        <v>-88.0</v>
      </c>
      <c r="M51" s="1">
        <v>0.0</v>
      </c>
    </row>
    <row r="52">
      <c r="A52" s="1" t="s">
        <v>41</v>
      </c>
      <c r="B52" s="1" t="s">
        <v>42</v>
      </c>
      <c r="C52" s="1">
        <v>222.36</v>
      </c>
      <c r="D52" s="1">
        <v>226.31</v>
      </c>
      <c r="E52" s="1">
        <v>3.95</v>
      </c>
      <c r="F52" s="1">
        <v>0.0</v>
      </c>
      <c r="G52" s="1">
        <v>3.95</v>
      </c>
      <c r="H52" s="1">
        <v>88.0</v>
      </c>
      <c r="I52" s="1">
        <v>22.28</v>
      </c>
      <c r="J52" s="1">
        <v>22.28</v>
      </c>
      <c r="K52" s="1" t="s">
        <v>43</v>
      </c>
      <c r="L52" s="1">
        <v>-88.0</v>
      </c>
      <c r="M52" s="1">
        <v>0.0</v>
      </c>
    </row>
    <row r="53">
      <c r="A53" s="1" t="s">
        <v>41</v>
      </c>
      <c r="B53" s="1" t="s">
        <v>42</v>
      </c>
      <c r="C53" s="1">
        <v>226.36</v>
      </c>
      <c r="D53" s="1">
        <v>230.32</v>
      </c>
      <c r="E53" s="1">
        <v>3.96</v>
      </c>
      <c r="F53" s="1">
        <v>0.0</v>
      </c>
      <c r="G53" s="1">
        <v>3.96</v>
      </c>
      <c r="H53" s="1">
        <v>88.0</v>
      </c>
      <c r="I53" s="1">
        <v>22.23</v>
      </c>
      <c r="J53" s="1">
        <v>22.23</v>
      </c>
      <c r="K53" s="1" t="s">
        <v>43</v>
      </c>
      <c r="L53" s="1">
        <v>-88.0</v>
      </c>
      <c r="M53" s="1">
        <v>0.0</v>
      </c>
    </row>
    <row r="54">
      <c r="A54" s="1" t="s">
        <v>41</v>
      </c>
      <c r="B54" s="1" t="s">
        <v>42</v>
      </c>
      <c r="C54" s="1">
        <v>230.34</v>
      </c>
      <c r="D54" s="1">
        <v>233.07</v>
      </c>
      <c r="E54" s="1">
        <v>2.73</v>
      </c>
      <c r="F54" s="1">
        <v>0.0</v>
      </c>
      <c r="G54" s="1">
        <v>2.73</v>
      </c>
      <c r="H54" s="1">
        <v>88.0</v>
      </c>
      <c r="I54" s="1">
        <v>32.29</v>
      </c>
      <c r="J54" s="1">
        <v>32.29</v>
      </c>
      <c r="K54" s="1" t="s">
        <v>43</v>
      </c>
      <c r="L54" s="1">
        <v>-88.0</v>
      </c>
      <c r="M54" s="1">
        <v>0.0</v>
      </c>
    </row>
    <row r="55">
      <c r="A55" s="1" t="s">
        <v>41</v>
      </c>
      <c r="B55" s="1" t="s">
        <v>42</v>
      </c>
      <c r="C55" s="1">
        <v>233.26</v>
      </c>
      <c r="D55" s="1">
        <v>236.25</v>
      </c>
      <c r="E55" s="1">
        <v>2.98</v>
      </c>
      <c r="F55" s="1">
        <v>0.0</v>
      </c>
      <c r="G55" s="1">
        <v>2.98</v>
      </c>
      <c r="H55" s="1">
        <v>88.0</v>
      </c>
      <c r="I55" s="1">
        <v>29.48</v>
      </c>
      <c r="J55" s="1">
        <v>29.48</v>
      </c>
      <c r="K55" s="1" t="s">
        <v>43</v>
      </c>
      <c r="L55" s="1">
        <v>-88.0</v>
      </c>
      <c r="M55" s="1">
        <v>0.0</v>
      </c>
    </row>
    <row r="56">
      <c r="A56" s="1" t="s">
        <v>41</v>
      </c>
      <c r="B56" s="1" t="s">
        <v>42</v>
      </c>
      <c r="C56" s="1">
        <v>236.87</v>
      </c>
      <c r="D56" s="1">
        <v>239.47</v>
      </c>
      <c r="E56" s="1">
        <v>2.6</v>
      </c>
      <c r="F56" s="1">
        <v>0.0</v>
      </c>
      <c r="G56" s="1">
        <v>2.6</v>
      </c>
      <c r="H56" s="1">
        <v>168.0</v>
      </c>
      <c r="I56" s="1">
        <v>64.59</v>
      </c>
      <c r="J56" s="1">
        <v>64.61</v>
      </c>
      <c r="K56" s="1" t="s">
        <v>44</v>
      </c>
      <c r="L56" s="1">
        <v>84.0</v>
      </c>
      <c r="M56" s="1">
        <v>84.0</v>
      </c>
    </row>
    <row r="57">
      <c r="A57" s="1" t="s">
        <v>41</v>
      </c>
      <c r="B57" s="1" t="s">
        <v>42</v>
      </c>
      <c r="C57" s="1">
        <v>239.92</v>
      </c>
      <c r="D57" s="1">
        <v>242.99</v>
      </c>
      <c r="E57" s="1">
        <v>3.07</v>
      </c>
      <c r="F57" s="1">
        <v>0.0</v>
      </c>
      <c r="G57" s="1">
        <v>3.07</v>
      </c>
      <c r="H57" s="1">
        <v>88.0</v>
      </c>
      <c r="I57" s="1">
        <v>28.68</v>
      </c>
      <c r="J57" s="1">
        <v>28.68</v>
      </c>
      <c r="K57" s="1" t="s">
        <v>43</v>
      </c>
      <c r="L57" s="1">
        <v>-88.0</v>
      </c>
      <c r="M57" s="1">
        <v>0.0</v>
      </c>
    </row>
    <row r="58">
      <c r="A58" s="1" t="s">
        <v>41</v>
      </c>
      <c r="B58" s="1" t="s">
        <v>42</v>
      </c>
      <c r="C58" s="1">
        <v>243.13</v>
      </c>
      <c r="D58" s="1">
        <v>248.25</v>
      </c>
      <c r="E58" s="1">
        <v>5.12</v>
      </c>
      <c r="F58" s="1">
        <v>0.0</v>
      </c>
      <c r="G58" s="1">
        <v>5.12</v>
      </c>
      <c r="H58" s="1">
        <v>88.0</v>
      </c>
      <c r="I58" s="1">
        <v>17.19</v>
      </c>
      <c r="J58" s="1">
        <v>17.19</v>
      </c>
      <c r="K58" s="1" t="s">
        <v>43</v>
      </c>
      <c r="L58" s="1">
        <v>-88.0</v>
      </c>
      <c r="M58" s="1">
        <v>0.0</v>
      </c>
    </row>
    <row r="59">
      <c r="A59" s="1" t="s">
        <v>41</v>
      </c>
      <c r="B59" s="1" t="s">
        <v>42</v>
      </c>
      <c r="C59" s="1">
        <v>248.33</v>
      </c>
      <c r="D59" s="1">
        <v>252.77</v>
      </c>
      <c r="E59" s="1">
        <v>4.44</v>
      </c>
      <c r="F59" s="1">
        <v>0.0</v>
      </c>
      <c r="G59" s="1">
        <v>4.44</v>
      </c>
      <c r="H59" s="1">
        <v>88.0</v>
      </c>
      <c r="I59" s="1">
        <v>19.84</v>
      </c>
      <c r="J59" s="1">
        <v>19.84</v>
      </c>
      <c r="K59" s="1" t="s">
        <v>43</v>
      </c>
      <c r="L59" s="1">
        <v>-88.0</v>
      </c>
      <c r="M59" s="1">
        <v>0.0</v>
      </c>
    </row>
    <row r="60">
      <c r="A60" s="1" t="s">
        <v>41</v>
      </c>
      <c r="B60" s="1" t="s">
        <v>42</v>
      </c>
      <c r="C60" s="1">
        <v>252.78</v>
      </c>
      <c r="D60" s="1">
        <v>255.97</v>
      </c>
      <c r="E60" s="1">
        <v>3.18</v>
      </c>
      <c r="F60" s="1">
        <v>0.0</v>
      </c>
      <c r="G60" s="1">
        <v>3.18</v>
      </c>
      <c r="H60" s="1">
        <v>88.0</v>
      </c>
      <c r="I60" s="1">
        <v>27.63</v>
      </c>
      <c r="J60" s="1">
        <v>27.63</v>
      </c>
      <c r="K60" s="1" t="s">
        <v>43</v>
      </c>
      <c r="L60" s="1">
        <v>-88.0</v>
      </c>
      <c r="M60" s="1">
        <v>0.0</v>
      </c>
    </row>
    <row r="61">
      <c r="A61" s="1" t="s">
        <v>41</v>
      </c>
      <c r="B61" s="1" t="s">
        <v>42</v>
      </c>
      <c r="C61" s="1">
        <v>256.05</v>
      </c>
      <c r="D61" s="1">
        <v>263.25</v>
      </c>
      <c r="E61" s="1">
        <v>7.2</v>
      </c>
      <c r="F61" s="1">
        <v>0.0</v>
      </c>
      <c r="G61" s="1">
        <v>7.2</v>
      </c>
      <c r="H61" s="1">
        <v>88.0</v>
      </c>
      <c r="I61" s="1">
        <v>12.22</v>
      </c>
      <c r="J61" s="1">
        <v>12.22</v>
      </c>
      <c r="K61" s="1" t="s">
        <v>43</v>
      </c>
      <c r="L61" s="1">
        <v>-88.0</v>
      </c>
      <c r="M61" s="1">
        <v>0.0</v>
      </c>
    </row>
    <row r="62">
      <c r="A62" s="1" t="s">
        <v>41</v>
      </c>
      <c r="B62" s="1" t="s">
        <v>42</v>
      </c>
      <c r="C62" s="1">
        <v>263.45</v>
      </c>
      <c r="D62" s="1">
        <v>266.81</v>
      </c>
      <c r="E62" s="1">
        <v>3.35</v>
      </c>
      <c r="F62" s="1">
        <v>0.0</v>
      </c>
      <c r="G62" s="1">
        <v>3.35</v>
      </c>
      <c r="H62" s="1">
        <v>88.0</v>
      </c>
      <c r="I62" s="1">
        <v>26.25</v>
      </c>
      <c r="J62" s="1">
        <v>26.25</v>
      </c>
      <c r="K62" s="1" t="s">
        <v>43</v>
      </c>
      <c r="L62" s="1">
        <v>-88.0</v>
      </c>
      <c r="M62" s="1">
        <v>0.0</v>
      </c>
    </row>
    <row r="63">
      <c r="A63" s="1" t="s">
        <v>41</v>
      </c>
      <c r="B63" s="1" t="s">
        <v>42</v>
      </c>
      <c r="C63" s="1">
        <v>266.83</v>
      </c>
      <c r="D63" s="1">
        <v>270.15</v>
      </c>
      <c r="E63" s="1">
        <v>3.32</v>
      </c>
      <c r="F63" s="1">
        <v>0.0</v>
      </c>
      <c r="G63" s="1">
        <v>3.32</v>
      </c>
      <c r="H63" s="1">
        <v>88.0</v>
      </c>
      <c r="I63" s="1">
        <v>26.52</v>
      </c>
      <c r="J63" s="1">
        <v>26.52</v>
      </c>
      <c r="K63" s="1" t="s">
        <v>43</v>
      </c>
      <c r="L63" s="1">
        <v>-88.0</v>
      </c>
      <c r="M63" s="1">
        <v>0.0</v>
      </c>
    </row>
    <row r="64">
      <c r="A64" s="1" t="s">
        <v>41</v>
      </c>
      <c r="B64" s="1" t="s">
        <v>42</v>
      </c>
      <c r="C64" s="1">
        <v>270.23</v>
      </c>
      <c r="D64" s="1">
        <v>275.19</v>
      </c>
      <c r="E64" s="1">
        <v>4.96</v>
      </c>
      <c r="F64" s="1">
        <v>0.0</v>
      </c>
      <c r="G64" s="1">
        <v>4.96</v>
      </c>
      <c r="H64" s="1">
        <v>88.0</v>
      </c>
      <c r="I64" s="1">
        <v>17.75</v>
      </c>
      <c r="J64" s="1">
        <v>17.75</v>
      </c>
      <c r="K64" s="1" t="s">
        <v>43</v>
      </c>
      <c r="L64" s="1">
        <v>-88.0</v>
      </c>
      <c r="M64" s="1">
        <v>0.0</v>
      </c>
    </row>
    <row r="65">
      <c r="A65" s="1" t="s">
        <v>41</v>
      </c>
      <c r="B65" s="1" t="s">
        <v>42</v>
      </c>
      <c r="C65" s="1">
        <v>275.22</v>
      </c>
      <c r="D65" s="1">
        <v>277.82</v>
      </c>
      <c r="E65" s="1">
        <v>2.61</v>
      </c>
      <c r="F65" s="1">
        <v>0.0</v>
      </c>
      <c r="G65" s="1">
        <v>2.61</v>
      </c>
      <c r="H65" s="1">
        <v>88.0</v>
      </c>
      <c r="I65" s="1">
        <v>33.77</v>
      </c>
      <c r="J65" s="1">
        <v>33.77</v>
      </c>
      <c r="K65" s="1" t="s">
        <v>43</v>
      </c>
      <c r="L65" s="1">
        <v>-88.0</v>
      </c>
      <c r="M65" s="1">
        <v>0.0</v>
      </c>
    </row>
    <row r="66">
      <c r="A66" s="1" t="s">
        <v>41</v>
      </c>
      <c r="B66" s="1" t="s">
        <v>42</v>
      </c>
      <c r="C66" s="1">
        <v>277.91</v>
      </c>
      <c r="D66" s="1">
        <v>283.87</v>
      </c>
      <c r="E66" s="1">
        <v>5.96</v>
      </c>
      <c r="F66" s="1">
        <v>0.0</v>
      </c>
      <c r="G66" s="1">
        <v>5.96</v>
      </c>
      <c r="H66" s="1">
        <v>88.0</v>
      </c>
      <c r="I66" s="1">
        <v>14.77</v>
      </c>
      <c r="J66" s="1">
        <v>14.77</v>
      </c>
      <c r="K66" s="1" t="s">
        <v>43</v>
      </c>
      <c r="L66" s="1">
        <v>-88.0</v>
      </c>
      <c r="M66" s="1">
        <v>0.0</v>
      </c>
    </row>
    <row r="67">
      <c r="A67" s="1" t="s">
        <v>41</v>
      </c>
      <c r="B67" s="1" t="s">
        <v>42</v>
      </c>
      <c r="C67" s="1">
        <v>284.06</v>
      </c>
      <c r="D67" s="1">
        <v>286.46</v>
      </c>
      <c r="E67" s="1">
        <v>2.41</v>
      </c>
      <c r="F67" s="1">
        <v>0.0</v>
      </c>
      <c r="G67" s="1">
        <v>2.41</v>
      </c>
      <c r="H67" s="1">
        <v>168.0</v>
      </c>
      <c r="I67" s="1">
        <v>69.78</v>
      </c>
      <c r="J67" s="1">
        <v>69.8</v>
      </c>
      <c r="K67" s="1" t="s">
        <v>44</v>
      </c>
      <c r="L67" s="1">
        <v>84.0</v>
      </c>
      <c r="M67" s="1">
        <v>84.0</v>
      </c>
    </row>
    <row r="68">
      <c r="A68" s="1" t="s">
        <v>41</v>
      </c>
      <c r="B68" s="1" t="s">
        <v>42</v>
      </c>
      <c r="C68" s="1">
        <v>286.68</v>
      </c>
      <c r="D68" s="1">
        <v>291.16</v>
      </c>
      <c r="E68" s="1">
        <v>4.48</v>
      </c>
      <c r="F68" s="1">
        <v>0.0</v>
      </c>
      <c r="G68" s="1">
        <v>4.48</v>
      </c>
      <c r="H68" s="1">
        <v>88.0</v>
      </c>
      <c r="I68" s="1">
        <v>19.65</v>
      </c>
      <c r="J68" s="1">
        <v>19.65</v>
      </c>
      <c r="K68" s="1" t="s">
        <v>43</v>
      </c>
      <c r="L68" s="1">
        <v>-88.0</v>
      </c>
      <c r="M68" s="1">
        <v>0.0</v>
      </c>
    </row>
    <row r="69">
      <c r="A69" s="1" t="s">
        <v>41</v>
      </c>
      <c r="B69" s="1" t="s">
        <v>42</v>
      </c>
      <c r="C69" s="1">
        <v>291.35</v>
      </c>
      <c r="D69" s="1">
        <v>294.99</v>
      </c>
      <c r="E69" s="1">
        <v>3.64</v>
      </c>
      <c r="F69" s="1">
        <v>0.0</v>
      </c>
      <c r="G69" s="1">
        <v>3.64</v>
      </c>
      <c r="H69" s="1">
        <v>88.0</v>
      </c>
      <c r="I69" s="1">
        <v>24.21</v>
      </c>
      <c r="J69" s="1">
        <v>24.21</v>
      </c>
      <c r="K69" s="1" t="s">
        <v>43</v>
      </c>
      <c r="L69" s="1">
        <v>-88.0</v>
      </c>
      <c r="M69" s="1">
        <v>0.0</v>
      </c>
    </row>
    <row r="70">
      <c r="A70" s="1" t="s">
        <v>41</v>
      </c>
      <c r="B70" s="1" t="s">
        <v>42</v>
      </c>
      <c r="C70" s="1">
        <v>295.35</v>
      </c>
      <c r="D70" s="1">
        <v>297.28</v>
      </c>
      <c r="E70" s="1">
        <v>1.93</v>
      </c>
      <c r="F70" s="1">
        <v>0.0</v>
      </c>
      <c r="G70" s="1">
        <v>1.93</v>
      </c>
      <c r="H70" s="1">
        <v>88.0</v>
      </c>
      <c r="I70" s="1">
        <v>45.62</v>
      </c>
      <c r="J70" s="1">
        <v>45.62</v>
      </c>
      <c r="K70" s="1" t="s">
        <v>43</v>
      </c>
      <c r="L70" s="1">
        <v>-88.0</v>
      </c>
      <c r="M70" s="1">
        <v>0.0</v>
      </c>
    </row>
    <row r="71">
      <c r="A71" s="1" t="s">
        <v>41</v>
      </c>
      <c r="B71" s="1" t="s">
        <v>42</v>
      </c>
      <c r="C71" s="1">
        <v>297.28</v>
      </c>
      <c r="D71" s="1">
        <v>301.39</v>
      </c>
      <c r="E71" s="1">
        <v>4.11</v>
      </c>
      <c r="F71" s="1">
        <v>0.0</v>
      </c>
      <c r="G71" s="1">
        <v>4.11</v>
      </c>
      <c r="H71" s="1">
        <v>88.0</v>
      </c>
      <c r="I71" s="1">
        <v>21.42</v>
      </c>
      <c r="J71" s="1">
        <v>21.42</v>
      </c>
      <c r="K71" s="1" t="s">
        <v>43</v>
      </c>
      <c r="L71" s="1">
        <v>-88.0</v>
      </c>
      <c r="M71" s="1">
        <v>0.0</v>
      </c>
    </row>
    <row r="72">
      <c r="A72" s="1" t="s">
        <v>41</v>
      </c>
      <c r="B72" s="1" t="s">
        <v>42</v>
      </c>
      <c r="C72" s="1">
        <v>301.39</v>
      </c>
      <c r="D72" s="1">
        <v>306.63</v>
      </c>
      <c r="E72" s="1">
        <v>5.24</v>
      </c>
      <c r="F72" s="1">
        <v>0.0</v>
      </c>
      <c r="G72" s="1">
        <v>5.24</v>
      </c>
      <c r="H72" s="1">
        <v>88.0</v>
      </c>
      <c r="I72" s="1">
        <v>16.79</v>
      </c>
      <c r="J72" s="1">
        <v>16.79</v>
      </c>
      <c r="K72" s="1" t="s">
        <v>43</v>
      </c>
      <c r="L72" s="1">
        <v>-88.0</v>
      </c>
      <c r="M72" s="1">
        <v>0.0</v>
      </c>
    </row>
    <row r="73">
      <c r="A73" s="1" t="s">
        <v>41</v>
      </c>
      <c r="B73" s="1" t="s">
        <v>42</v>
      </c>
      <c r="C73" s="1">
        <v>306.67</v>
      </c>
      <c r="D73" s="1">
        <v>311.34</v>
      </c>
      <c r="E73" s="1">
        <v>4.67</v>
      </c>
      <c r="F73" s="1">
        <v>0.0</v>
      </c>
      <c r="G73" s="1">
        <v>4.67</v>
      </c>
      <c r="H73" s="1">
        <v>88.0</v>
      </c>
      <c r="I73" s="1">
        <v>18.84</v>
      </c>
      <c r="J73" s="1">
        <v>18.84</v>
      </c>
      <c r="K73" s="1" t="s">
        <v>43</v>
      </c>
      <c r="L73" s="1">
        <v>-88.0</v>
      </c>
      <c r="M73" s="1">
        <v>0.0</v>
      </c>
    </row>
    <row r="74">
      <c r="A74" s="1" t="s">
        <v>41</v>
      </c>
      <c r="B74" s="1" t="s">
        <v>42</v>
      </c>
      <c r="C74" s="1">
        <v>311.37</v>
      </c>
      <c r="D74" s="1">
        <v>315.37</v>
      </c>
      <c r="E74" s="1">
        <v>4.0</v>
      </c>
      <c r="F74" s="1">
        <v>0.0</v>
      </c>
      <c r="G74" s="1">
        <v>4.0</v>
      </c>
      <c r="H74" s="1">
        <v>88.0</v>
      </c>
      <c r="I74" s="1">
        <v>21.98</v>
      </c>
      <c r="J74" s="1">
        <v>21.98</v>
      </c>
      <c r="K74" s="1" t="s">
        <v>43</v>
      </c>
      <c r="L74" s="1">
        <v>-88.0</v>
      </c>
      <c r="M74" s="1">
        <v>0.0</v>
      </c>
    </row>
    <row r="75">
      <c r="A75" s="1" t="s">
        <v>41</v>
      </c>
      <c r="B75" s="1" t="s">
        <v>42</v>
      </c>
      <c r="C75" s="1">
        <v>315.61</v>
      </c>
      <c r="D75" s="1">
        <v>319.56</v>
      </c>
      <c r="E75" s="1">
        <v>3.95</v>
      </c>
      <c r="F75" s="1">
        <v>0.0</v>
      </c>
      <c r="G75" s="1">
        <v>3.95</v>
      </c>
      <c r="H75" s="1">
        <v>88.0</v>
      </c>
      <c r="I75" s="1">
        <v>22.26</v>
      </c>
      <c r="J75" s="1">
        <v>22.26</v>
      </c>
      <c r="K75" s="1" t="s">
        <v>43</v>
      </c>
      <c r="L75" s="1">
        <v>-88.0</v>
      </c>
      <c r="M75" s="1">
        <v>0.0</v>
      </c>
    </row>
    <row r="76">
      <c r="A76" s="1" t="s">
        <v>41</v>
      </c>
      <c r="B76" s="1" t="s">
        <v>42</v>
      </c>
      <c r="C76" s="1">
        <v>319.59</v>
      </c>
      <c r="D76" s="1">
        <v>323.23</v>
      </c>
      <c r="E76" s="1">
        <v>3.64</v>
      </c>
      <c r="F76" s="1">
        <v>0.0</v>
      </c>
      <c r="G76" s="1">
        <v>3.64</v>
      </c>
      <c r="H76" s="1">
        <v>88.0</v>
      </c>
      <c r="I76" s="1">
        <v>24.16</v>
      </c>
      <c r="J76" s="1">
        <v>24.16</v>
      </c>
      <c r="K76" s="1" t="s">
        <v>43</v>
      </c>
      <c r="L76" s="1">
        <v>-88.0</v>
      </c>
      <c r="M76" s="1">
        <v>0.0</v>
      </c>
    </row>
    <row r="77">
      <c r="A77" s="1" t="s">
        <v>41</v>
      </c>
      <c r="B77" s="1" t="s">
        <v>42</v>
      </c>
      <c r="C77" s="1">
        <v>323.28</v>
      </c>
      <c r="D77" s="1">
        <v>326.97</v>
      </c>
      <c r="E77" s="1">
        <v>3.69</v>
      </c>
      <c r="F77" s="1">
        <v>0.0</v>
      </c>
      <c r="G77" s="1">
        <v>3.69</v>
      </c>
      <c r="H77" s="1">
        <v>88.0</v>
      </c>
      <c r="I77" s="1">
        <v>23.87</v>
      </c>
      <c r="J77" s="1">
        <v>23.87</v>
      </c>
      <c r="K77" s="1" t="s">
        <v>43</v>
      </c>
      <c r="L77" s="1">
        <v>-88.0</v>
      </c>
      <c r="M77" s="1">
        <v>0.0</v>
      </c>
    </row>
    <row r="78">
      <c r="A78" s="1" t="s">
        <v>41</v>
      </c>
      <c r="B78" s="1" t="s">
        <v>42</v>
      </c>
      <c r="C78" s="1">
        <v>327.01</v>
      </c>
      <c r="D78" s="1">
        <v>329.22</v>
      </c>
      <c r="E78" s="1">
        <v>2.2</v>
      </c>
      <c r="F78" s="1">
        <v>0.0</v>
      </c>
      <c r="G78" s="1">
        <v>2.2</v>
      </c>
      <c r="H78" s="1">
        <v>168.0</v>
      </c>
      <c r="I78" s="1">
        <v>76.24</v>
      </c>
      <c r="J78" s="1">
        <v>76.27</v>
      </c>
      <c r="K78" s="1" t="s">
        <v>44</v>
      </c>
      <c r="L78" s="1">
        <v>84.0</v>
      </c>
      <c r="M78" s="1">
        <v>84.0</v>
      </c>
    </row>
    <row r="79">
      <c r="A79" s="1" t="s">
        <v>41</v>
      </c>
      <c r="B79" s="1" t="s">
        <v>42</v>
      </c>
      <c r="C79" s="1">
        <v>329.78</v>
      </c>
      <c r="D79" s="1">
        <v>333.75</v>
      </c>
      <c r="E79" s="1">
        <v>3.98</v>
      </c>
      <c r="F79" s="1">
        <v>0.0</v>
      </c>
      <c r="G79" s="1">
        <v>3.98</v>
      </c>
      <c r="H79" s="1">
        <v>88.0</v>
      </c>
      <c r="I79" s="1">
        <v>22.13</v>
      </c>
      <c r="J79" s="1">
        <v>22.13</v>
      </c>
      <c r="K79" s="1" t="s">
        <v>43</v>
      </c>
      <c r="L79" s="1">
        <v>-88.0</v>
      </c>
      <c r="M79" s="1">
        <v>0.0</v>
      </c>
    </row>
    <row r="80">
      <c r="A80" s="1" t="s">
        <v>41</v>
      </c>
      <c r="B80" s="1" t="s">
        <v>42</v>
      </c>
      <c r="C80" s="1">
        <v>333.83</v>
      </c>
      <c r="D80" s="1">
        <v>335.58</v>
      </c>
      <c r="E80" s="1">
        <v>1.75</v>
      </c>
      <c r="F80" s="1">
        <v>0.0</v>
      </c>
      <c r="G80" s="1">
        <v>1.75</v>
      </c>
      <c r="H80" s="1">
        <v>88.0</v>
      </c>
      <c r="I80" s="1">
        <v>50.32</v>
      </c>
      <c r="J80" s="1">
        <v>50.32</v>
      </c>
      <c r="K80" s="1" t="s">
        <v>43</v>
      </c>
      <c r="L80" s="1">
        <v>-88.0</v>
      </c>
      <c r="M80" s="1">
        <v>0.0</v>
      </c>
    </row>
    <row r="81">
      <c r="A81" s="1" t="s">
        <v>41</v>
      </c>
      <c r="B81" s="1" t="s">
        <v>42</v>
      </c>
      <c r="C81" s="1">
        <v>335.61</v>
      </c>
      <c r="D81" s="1">
        <v>338.75</v>
      </c>
      <c r="E81" s="1">
        <v>3.14</v>
      </c>
      <c r="F81" s="1">
        <v>0.0</v>
      </c>
      <c r="G81" s="1">
        <v>3.14</v>
      </c>
      <c r="H81" s="1">
        <v>88.0</v>
      </c>
      <c r="I81" s="1">
        <v>28.02</v>
      </c>
      <c r="J81" s="1">
        <v>28.02</v>
      </c>
      <c r="K81" s="1" t="s">
        <v>43</v>
      </c>
      <c r="L81" s="1">
        <v>-88.0</v>
      </c>
      <c r="M81" s="1">
        <v>0.0</v>
      </c>
    </row>
    <row r="82">
      <c r="A82" s="1" t="s">
        <v>41</v>
      </c>
      <c r="B82" s="1" t="s">
        <v>42</v>
      </c>
      <c r="C82" s="1">
        <v>338.77</v>
      </c>
      <c r="D82" s="1">
        <v>345.09</v>
      </c>
      <c r="E82" s="1">
        <v>6.32</v>
      </c>
      <c r="F82" s="1">
        <v>0.0</v>
      </c>
      <c r="G82" s="1">
        <v>6.32</v>
      </c>
      <c r="H82" s="1">
        <v>88.0</v>
      </c>
      <c r="I82" s="1">
        <v>13.93</v>
      </c>
      <c r="J82" s="1">
        <v>13.93</v>
      </c>
      <c r="K82" s="1" t="s">
        <v>43</v>
      </c>
      <c r="L82" s="1">
        <v>-88.0</v>
      </c>
      <c r="M82" s="1">
        <v>0.0</v>
      </c>
    </row>
    <row r="83">
      <c r="A83" s="1" t="s">
        <v>41</v>
      </c>
      <c r="B83" s="1" t="s">
        <v>42</v>
      </c>
      <c r="C83" s="1">
        <v>345.4</v>
      </c>
      <c r="D83" s="1">
        <v>347.05</v>
      </c>
      <c r="E83" s="1">
        <v>1.64</v>
      </c>
      <c r="F83" s="1">
        <v>0.0</v>
      </c>
      <c r="G83" s="1">
        <v>1.64</v>
      </c>
      <c r="H83" s="1">
        <v>88.0</v>
      </c>
      <c r="I83" s="1">
        <v>53.5</v>
      </c>
      <c r="J83" s="1">
        <v>53.5</v>
      </c>
      <c r="K83" s="1" t="s">
        <v>43</v>
      </c>
      <c r="L83" s="1">
        <v>-88.0</v>
      </c>
      <c r="M83" s="1">
        <v>0.0</v>
      </c>
    </row>
    <row r="84">
      <c r="A84" s="1" t="s">
        <v>41</v>
      </c>
      <c r="B84" s="1" t="s">
        <v>42</v>
      </c>
      <c r="C84" s="1">
        <v>347.12</v>
      </c>
      <c r="D84" s="1">
        <v>352.38</v>
      </c>
      <c r="E84" s="1">
        <v>5.26</v>
      </c>
      <c r="F84" s="1">
        <v>0.0</v>
      </c>
      <c r="G84" s="1">
        <v>5.26</v>
      </c>
      <c r="H84" s="1">
        <v>88.0</v>
      </c>
      <c r="I84" s="1">
        <v>16.74</v>
      </c>
      <c r="J84" s="1">
        <v>16.74</v>
      </c>
      <c r="K84" s="1" t="s">
        <v>43</v>
      </c>
      <c r="L84" s="1">
        <v>-88.0</v>
      </c>
      <c r="M84" s="1">
        <v>0.0</v>
      </c>
    </row>
    <row r="85">
      <c r="A85" s="1" t="s">
        <v>41</v>
      </c>
      <c r="B85" s="1" t="s">
        <v>42</v>
      </c>
      <c r="C85" s="1">
        <v>352.42</v>
      </c>
      <c r="D85" s="1">
        <v>355.38</v>
      </c>
      <c r="E85" s="1">
        <v>2.97</v>
      </c>
      <c r="F85" s="1">
        <v>0.0</v>
      </c>
      <c r="G85" s="1">
        <v>2.97</v>
      </c>
      <c r="H85" s="1">
        <v>88.0</v>
      </c>
      <c r="I85" s="1">
        <v>29.66</v>
      </c>
      <c r="J85" s="1">
        <v>29.66</v>
      </c>
      <c r="K85" s="1" t="s">
        <v>43</v>
      </c>
      <c r="L85" s="1">
        <v>-88.0</v>
      </c>
      <c r="M85" s="1">
        <v>0.0</v>
      </c>
    </row>
    <row r="86">
      <c r="A86" s="1" t="s">
        <v>41</v>
      </c>
      <c r="B86" s="1" t="s">
        <v>42</v>
      </c>
      <c r="C86" s="1">
        <v>355.42</v>
      </c>
      <c r="D86" s="1">
        <v>360.54</v>
      </c>
      <c r="E86" s="1">
        <v>5.12</v>
      </c>
      <c r="F86" s="1">
        <v>0.0</v>
      </c>
      <c r="G86" s="1">
        <v>5.12</v>
      </c>
      <c r="H86" s="1">
        <v>88.0</v>
      </c>
      <c r="I86" s="1">
        <v>17.17</v>
      </c>
      <c r="J86" s="1">
        <v>17.17</v>
      </c>
      <c r="K86" s="1" t="s">
        <v>43</v>
      </c>
      <c r="L86" s="1">
        <v>-88.0</v>
      </c>
      <c r="M86" s="1">
        <v>0.0</v>
      </c>
    </row>
    <row r="87">
      <c r="A87" s="1" t="s">
        <v>41</v>
      </c>
      <c r="B87" s="1" t="s">
        <v>42</v>
      </c>
      <c r="C87" s="1">
        <v>360.57</v>
      </c>
      <c r="D87" s="1">
        <v>365.37</v>
      </c>
      <c r="E87" s="1">
        <v>4.8</v>
      </c>
      <c r="F87" s="1">
        <v>0.0</v>
      </c>
      <c r="G87" s="1">
        <v>4.8</v>
      </c>
      <c r="H87" s="1">
        <v>88.0</v>
      </c>
      <c r="I87" s="1">
        <v>18.32</v>
      </c>
      <c r="J87" s="1">
        <v>18.32</v>
      </c>
      <c r="K87" s="1" t="s">
        <v>43</v>
      </c>
      <c r="L87" s="1">
        <v>-88.0</v>
      </c>
      <c r="M87" s="1">
        <v>0.0</v>
      </c>
    </row>
    <row r="88">
      <c r="A88" s="1" t="s">
        <v>41</v>
      </c>
      <c r="B88" s="1" t="s">
        <v>42</v>
      </c>
      <c r="C88" s="1">
        <v>365.43</v>
      </c>
      <c r="D88" s="1">
        <v>370.46</v>
      </c>
      <c r="E88" s="1">
        <v>5.03</v>
      </c>
      <c r="F88" s="1">
        <v>0.0</v>
      </c>
      <c r="G88" s="1">
        <v>5.03</v>
      </c>
      <c r="H88" s="1">
        <v>88.0</v>
      </c>
      <c r="I88" s="1">
        <v>17.51</v>
      </c>
      <c r="J88" s="1">
        <v>17.51</v>
      </c>
      <c r="K88" s="1" t="s">
        <v>43</v>
      </c>
      <c r="L88" s="1">
        <v>-88.0</v>
      </c>
      <c r="M88" s="1">
        <v>0.0</v>
      </c>
    </row>
    <row r="89">
      <c r="A89" s="1" t="s">
        <v>41</v>
      </c>
      <c r="B89" s="1" t="s">
        <v>42</v>
      </c>
      <c r="C89" s="1">
        <v>370.49</v>
      </c>
      <c r="D89" s="1">
        <v>372.82</v>
      </c>
      <c r="E89" s="1">
        <v>2.34</v>
      </c>
      <c r="F89" s="1">
        <v>0.0</v>
      </c>
      <c r="G89" s="1">
        <v>2.34</v>
      </c>
      <c r="H89" s="1">
        <v>168.0</v>
      </c>
      <c r="I89" s="1">
        <v>71.87</v>
      </c>
      <c r="J89" s="1">
        <v>71.9</v>
      </c>
      <c r="K89" s="1" t="s">
        <v>44</v>
      </c>
      <c r="L89" s="1">
        <v>84.0</v>
      </c>
      <c r="M89" s="1">
        <v>84.0</v>
      </c>
    </row>
    <row r="90">
      <c r="A90" s="1" t="s">
        <v>41</v>
      </c>
      <c r="B90" s="1" t="s">
        <v>42</v>
      </c>
      <c r="C90" s="1">
        <v>373.0</v>
      </c>
      <c r="D90" s="1">
        <v>377.04</v>
      </c>
      <c r="E90" s="1">
        <v>4.04</v>
      </c>
      <c r="F90" s="1">
        <v>0.0</v>
      </c>
      <c r="G90" s="1">
        <v>4.04</v>
      </c>
      <c r="H90" s="1">
        <v>88.0</v>
      </c>
      <c r="I90" s="1">
        <v>21.8</v>
      </c>
      <c r="J90" s="1">
        <v>21.8</v>
      </c>
      <c r="K90" s="1" t="s">
        <v>43</v>
      </c>
      <c r="L90" s="1">
        <v>-88.0</v>
      </c>
      <c r="M90" s="1">
        <v>0.0</v>
      </c>
    </row>
    <row r="91">
      <c r="A91" s="1" t="s">
        <v>41</v>
      </c>
      <c r="B91" s="1" t="s">
        <v>42</v>
      </c>
      <c r="C91" s="1">
        <v>377.1</v>
      </c>
      <c r="D91" s="1">
        <v>380.12</v>
      </c>
      <c r="E91" s="1">
        <v>3.03</v>
      </c>
      <c r="F91" s="1">
        <v>0.0</v>
      </c>
      <c r="G91" s="1">
        <v>3.03</v>
      </c>
      <c r="H91" s="1">
        <v>88.0</v>
      </c>
      <c r="I91" s="1">
        <v>29.09</v>
      </c>
      <c r="J91" s="1">
        <v>29.09</v>
      </c>
      <c r="K91" s="1" t="s">
        <v>43</v>
      </c>
      <c r="L91" s="1">
        <v>-88.0</v>
      </c>
      <c r="M91" s="1">
        <v>0.0</v>
      </c>
    </row>
    <row r="92">
      <c r="A92" s="1" t="s">
        <v>41</v>
      </c>
      <c r="B92" s="1" t="s">
        <v>42</v>
      </c>
      <c r="C92" s="1">
        <v>380.18</v>
      </c>
      <c r="D92" s="1">
        <v>383.37</v>
      </c>
      <c r="E92" s="1">
        <v>3.19</v>
      </c>
      <c r="F92" s="1">
        <v>0.0</v>
      </c>
      <c r="G92" s="1">
        <v>3.19</v>
      </c>
      <c r="H92" s="1">
        <v>88.0</v>
      </c>
      <c r="I92" s="1">
        <v>27.56</v>
      </c>
      <c r="J92" s="1">
        <v>27.56</v>
      </c>
      <c r="K92" s="1" t="s">
        <v>43</v>
      </c>
      <c r="L92" s="1">
        <v>-88.0</v>
      </c>
      <c r="M92" s="1">
        <v>0.0</v>
      </c>
    </row>
    <row r="93">
      <c r="A93" s="1" t="s">
        <v>41</v>
      </c>
      <c r="B93" s="1" t="s">
        <v>42</v>
      </c>
      <c r="C93" s="1">
        <v>383.41</v>
      </c>
      <c r="D93" s="1">
        <v>387.1</v>
      </c>
      <c r="E93" s="1">
        <v>3.69</v>
      </c>
      <c r="F93" s="1">
        <v>0.0</v>
      </c>
      <c r="G93" s="1">
        <v>3.69</v>
      </c>
      <c r="H93" s="1">
        <v>88.0</v>
      </c>
      <c r="I93" s="1">
        <v>23.86</v>
      </c>
      <c r="J93" s="1">
        <v>23.86</v>
      </c>
      <c r="K93" s="1" t="s">
        <v>43</v>
      </c>
      <c r="L93" s="1">
        <v>-88.0</v>
      </c>
      <c r="M93" s="1">
        <v>0.0</v>
      </c>
    </row>
    <row r="94">
      <c r="A94" s="1" t="s">
        <v>41</v>
      </c>
      <c r="B94" s="1" t="s">
        <v>42</v>
      </c>
      <c r="C94" s="1">
        <v>387.11</v>
      </c>
      <c r="D94" s="1">
        <v>391.74</v>
      </c>
      <c r="E94" s="1">
        <v>4.63</v>
      </c>
      <c r="F94" s="1">
        <v>0.0</v>
      </c>
      <c r="G94" s="1">
        <v>4.63</v>
      </c>
      <c r="H94" s="1">
        <v>88.0</v>
      </c>
      <c r="I94" s="1">
        <v>19.0</v>
      </c>
      <c r="J94" s="1">
        <v>19.0</v>
      </c>
      <c r="K94" s="1" t="s">
        <v>43</v>
      </c>
      <c r="L94" s="1">
        <v>-88.0</v>
      </c>
      <c r="M94" s="1">
        <v>0.0</v>
      </c>
    </row>
    <row r="95">
      <c r="A95" s="1" t="s">
        <v>41</v>
      </c>
      <c r="B95" s="1" t="s">
        <v>42</v>
      </c>
      <c r="C95" s="1">
        <v>391.78</v>
      </c>
      <c r="D95" s="1">
        <v>396.05</v>
      </c>
      <c r="E95" s="1">
        <v>4.27</v>
      </c>
      <c r="F95" s="1">
        <v>0.0</v>
      </c>
      <c r="G95" s="1">
        <v>4.27</v>
      </c>
      <c r="H95" s="1">
        <v>88.0</v>
      </c>
      <c r="I95" s="1">
        <v>20.62</v>
      </c>
      <c r="J95" s="1">
        <v>20.62</v>
      </c>
      <c r="K95" s="1" t="s">
        <v>43</v>
      </c>
      <c r="L95" s="1">
        <v>-88.0</v>
      </c>
      <c r="M95" s="1">
        <v>0.0</v>
      </c>
    </row>
    <row r="96">
      <c r="A96" s="1" t="s">
        <v>41</v>
      </c>
      <c r="B96" s="1" t="s">
        <v>42</v>
      </c>
      <c r="C96" s="1">
        <v>396.29</v>
      </c>
      <c r="D96" s="1">
        <v>404.73</v>
      </c>
      <c r="E96" s="1">
        <v>8.45</v>
      </c>
      <c r="F96" s="1">
        <v>0.0</v>
      </c>
      <c r="G96" s="1">
        <v>8.45</v>
      </c>
      <c r="H96" s="1">
        <v>88.0</v>
      </c>
      <c r="I96" s="1">
        <v>10.42</v>
      </c>
      <c r="J96" s="1">
        <v>10.42</v>
      </c>
      <c r="K96" s="1" t="s">
        <v>43</v>
      </c>
      <c r="L96" s="1">
        <v>-88.0</v>
      </c>
      <c r="M96" s="1">
        <v>0.0</v>
      </c>
    </row>
    <row r="97">
      <c r="A97" s="1" t="s">
        <v>41</v>
      </c>
      <c r="B97" s="1" t="s">
        <v>42</v>
      </c>
      <c r="C97" s="1">
        <v>404.8</v>
      </c>
      <c r="D97" s="1">
        <v>412.41</v>
      </c>
      <c r="E97" s="1">
        <v>7.61</v>
      </c>
      <c r="F97" s="1">
        <v>0.0</v>
      </c>
      <c r="G97" s="1">
        <v>7.61</v>
      </c>
      <c r="H97" s="1">
        <v>88.0</v>
      </c>
      <c r="I97" s="1">
        <v>11.57</v>
      </c>
      <c r="J97" s="1">
        <v>11.57</v>
      </c>
      <c r="K97" s="1" t="s">
        <v>43</v>
      </c>
      <c r="L97" s="1">
        <v>-88.0</v>
      </c>
      <c r="M97" s="1">
        <v>0.0</v>
      </c>
    </row>
    <row r="98">
      <c r="A98" s="1" t="s">
        <v>41</v>
      </c>
      <c r="B98" s="1" t="s">
        <v>42</v>
      </c>
      <c r="C98" s="1">
        <v>412.43</v>
      </c>
      <c r="D98" s="1">
        <v>419.83</v>
      </c>
      <c r="E98" s="1">
        <v>7.4</v>
      </c>
      <c r="F98" s="1">
        <v>0.0</v>
      </c>
      <c r="G98" s="1">
        <v>7.4</v>
      </c>
      <c r="H98" s="1">
        <v>88.0</v>
      </c>
      <c r="I98" s="1">
        <v>11.9</v>
      </c>
      <c r="J98" s="1">
        <v>11.9</v>
      </c>
      <c r="K98" s="1" t="s">
        <v>43</v>
      </c>
      <c r="L98" s="1">
        <v>-88.0</v>
      </c>
      <c r="M98" s="1">
        <v>0.0</v>
      </c>
    </row>
    <row r="99">
      <c r="A99" s="1" t="s">
        <v>41</v>
      </c>
      <c r="B99" s="1" t="s">
        <v>42</v>
      </c>
      <c r="C99" s="1">
        <v>419.89</v>
      </c>
      <c r="D99" s="1">
        <v>424.33</v>
      </c>
      <c r="E99" s="1">
        <v>4.44</v>
      </c>
      <c r="F99" s="1">
        <v>0.0</v>
      </c>
      <c r="G99" s="1">
        <v>4.44</v>
      </c>
      <c r="H99" s="1">
        <v>88.0</v>
      </c>
      <c r="I99" s="1">
        <v>19.84</v>
      </c>
      <c r="J99" s="1">
        <v>19.84</v>
      </c>
      <c r="K99" s="1" t="s">
        <v>43</v>
      </c>
      <c r="L99" s="1">
        <v>-88.0</v>
      </c>
      <c r="M99" s="1">
        <v>0.0</v>
      </c>
    </row>
    <row r="100">
      <c r="A100" s="1" t="s">
        <v>41</v>
      </c>
      <c r="B100" s="1" t="s">
        <v>42</v>
      </c>
      <c r="C100" s="1">
        <v>424.35</v>
      </c>
      <c r="D100" s="1">
        <v>426.56</v>
      </c>
      <c r="E100" s="1">
        <v>2.21</v>
      </c>
      <c r="F100" s="1">
        <v>0.0</v>
      </c>
      <c r="G100" s="1">
        <v>2.21</v>
      </c>
      <c r="H100" s="1">
        <v>168.0</v>
      </c>
      <c r="I100" s="1">
        <v>76.0</v>
      </c>
      <c r="J100" s="1">
        <v>76.03</v>
      </c>
      <c r="K100" s="1" t="s">
        <v>44</v>
      </c>
      <c r="L100" s="1">
        <v>84.0</v>
      </c>
      <c r="M100" s="1">
        <v>84.0</v>
      </c>
    </row>
    <row r="101">
      <c r="A101" s="1" t="s">
        <v>41</v>
      </c>
      <c r="B101" s="1" t="s">
        <v>42</v>
      </c>
      <c r="C101" s="1">
        <v>426.77</v>
      </c>
      <c r="D101" s="1">
        <v>431.53</v>
      </c>
      <c r="E101" s="1">
        <v>4.76</v>
      </c>
      <c r="F101" s="1">
        <v>0.0</v>
      </c>
      <c r="G101" s="1">
        <v>4.76</v>
      </c>
      <c r="H101" s="1">
        <v>88.0</v>
      </c>
      <c r="I101" s="1">
        <v>18.5</v>
      </c>
      <c r="J101" s="1">
        <v>18.5</v>
      </c>
      <c r="K101" s="1" t="s">
        <v>43</v>
      </c>
      <c r="L101" s="1">
        <v>-88.0</v>
      </c>
      <c r="M101" s="1">
        <v>0.0</v>
      </c>
    </row>
    <row r="102">
      <c r="A102" s="1" t="s">
        <v>41</v>
      </c>
      <c r="B102" s="1" t="s">
        <v>42</v>
      </c>
      <c r="C102" s="1">
        <v>431.78</v>
      </c>
      <c r="D102" s="1">
        <v>435.99</v>
      </c>
      <c r="E102" s="1">
        <v>4.2</v>
      </c>
      <c r="F102" s="1">
        <v>0.0</v>
      </c>
      <c r="G102" s="1">
        <v>4.2</v>
      </c>
      <c r="H102" s="1">
        <v>88.0</v>
      </c>
      <c r="I102" s="1">
        <v>20.94</v>
      </c>
      <c r="J102" s="1">
        <v>20.94</v>
      </c>
      <c r="K102" s="1" t="s">
        <v>43</v>
      </c>
      <c r="L102" s="1">
        <v>-88.0</v>
      </c>
      <c r="M102" s="1">
        <v>0.0</v>
      </c>
    </row>
    <row r="103">
      <c r="A103" s="1" t="s">
        <v>41</v>
      </c>
      <c r="B103" s="1" t="s">
        <v>42</v>
      </c>
      <c r="C103" s="1">
        <v>436.04</v>
      </c>
      <c r="D103" s="1">
        <v>440.04</v>
      </c>
      <c r="E103" s="1">
        <v>4.0</v>
      </c>
      <c r="F103" s="1">
        <v>0.0</v>
      </c>
      <c r="G103" s="1">
        <v>4.0</v>
      </c>
      <c r="H103" s="1">
        <v>88.0</v>
      </c>
      <c r="I103" s="1">
        <v>21.98</v>
      </c>
      <c r="J103" s="1">
        <v>21.98</v>
      </c>
      <c r="K103" s="1" t="s">
        <v>43</v>
      </c>
      <c r="L103" s="1">
        <v>-88.0</v>
      </c>
      <c r="M103" s="1">
        <v>0.0</v>
      </c>
    </row>
    <row r="130">
      <c r="A130" s="77" t="s">
        <v>53</v>
      </c>
      <c r="B130" s="3">
        <f>SUMIF(K2:K103, "epr",H2:H103)</f>
        <v>8184</v>
      </c>
    </row>
    <row r="131">
      <c r="A131" s="77" t="s">
        <v>54</v>
      </c>
      <c r="B131" s="3">
        <f>SUM(H2:H103)-B130</f>
        <v>1512</v>
      </c>
    </row>
    <row r="132">
      <c r="A132" s="77" t="s">
        <v>55</v>
      </c>
      <c r="B132" s="3">
        <f>SUM(M2:M103)</f>
        <v>756</v>
      </c>
    </row>
    <row r="133">
      <c r="A133" s="77" t="s">
        <v>56</v>
      </c>
      <c r="B133" s="3">
        <f>B131/B132</f>
        <v>2</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s>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1.72</v>
      </c>
      <c r="D2" s="1">
        <v>2.37</v>
      </c>
      <c r="E2" s="1">
        <v>0.66</v>
      </c>
      <c r="F2" s="1">
        <v>0.0</v>
      </c>
      <c r="G2" s="1">
        <v>0.66</v>
      </c>
      <c r="H2" s="1">
        <v>8.0</v>
      </c>
      <c r="I2" s="1">
        <v>12.19</v>
      </c>
      <c r="J2" s="1">
        <v>12.19</v>
      </c>
      <c r="K2" s="1" t="s">
        <v>43</v>
      </c>
      <c r="L2" s="1">
        <v>-8.0</v>
      </c>
      <c r="M2" s="1">
        <v>0.0</v>
      </c>
    </row>
    <row r="3">
      <c r="A3" s="1" t="s">
        <v>41</v>
      </c>
      <c r="B3" s="1" t="s">
        <v>42</v>
      </c>
      <c r="C3" s="1">
        <v>2.48</v>
      </c>
      <c r="D3" s="1">
        <v>3.1</v>
      </c>
      <c r="E3" s="1">
        <v>0.61</v>
      </c>
      <c r="F3" s="1">
        <v>0.0</v>
      </c>
      <c r="G3" s="1">
        <v>0.61</v>
      </c>
      <c r="H3" s="1">
        <v>8.0</v>
      </c>
      <c r="I3" s="1">
        <v>13.04</v>
      </c>
      <c r="J3" s="1">
        <v>13.04</v>
      </c>
      <c r="K3" s="1" t="s">
        <v>43</v>
      </c>
      <c r="L3" s="1">
        <v>-8.0</v>
      </c>
      <c r="M3" s="1">
        <v>0.0</v>
      </c>
    </row>
    <row r="4">
      <c r="A4" s="1" t="s">
        <v>41</v>
      </c>
      <c r="B4" s="1" t="s">
        <v>42</v>
      </c>
      <c r="C4" s="1">
        <v>3.32</v>
      </c>
      <c r="D4" s="1">
        <v>4.28</v>
      </c>
      <c r="E4" s="1">
        <v>0.95</v>
      </c>
      <c r="F4" s="1">
        <v>0.0</v>
      </c>
      <c r="G4" s="1">
        <v>0.95</v>
      </c>
      <c r="H4" s="1">
        <v>8.0</v>
      </c>
      <c r="I4" s="1">
        <v>8.39</v>
      </c>
      <c r="J4" s="1">
        <v>8.39</v>
      </c>
      <c r="K4" s="1" t="s">
        <v>43</v>
      </c>
      <c r="L4" s="1">
        <v>-8.0</v>
      </c>
      <c r="M4" s="1">
        <v>0.0</v>
      </c>
    </row>
    <row r="5">
      <c r="A5" s="1" t="s">
        <v>41</v>
      </c>
      <c r="B5" s="1" t="s">
        <v>42</v>
      </c>
      <c r="C5" s="1">
        <v>4.43</v>
      </c>
      <c r="D5" s="1">
        <v>5.11</v>
      </c>
      <c r="E5" s="1">
        <v>0.68</v>
      </c>
      <c r="F5" s="1">
        <v>0.0</v>
      </c>
      <c r="G5" s="1">
        <v>0.68</v>
      </c>
      <c r="H5" s="1">
        <v>8.0</v>
      </c>
      <c r="I5" s="1">
        <v>11.76</v>
      </c>
      <c r="J5" s="1">
        <v>11.76</v>
      </c>
      <c r="K5" s="1" t="s">
        <v>43</v>
      </c>
      <c r="L5" s="1">
        <v>-8.0</v>
      </c>
      <c r="M5" s="1">
        <v>0.0</v>
      </c>
    </row>
    <row r="6">
      <c r="A6" s="1" t="s">
        <v>41</v>
      </c>
      <c r="B6" s="1" t="s">
        <v>42</v>
      </c>
      <c r="C6" s="1">
        <v>5.18</v>
      </c>
      <c r="D6" s="1">
        <v>5.64</v>
      </c>
      <c r="E6" s="1">
        <v>0.46</v>
      </c>
      <c r="F6" s="1">
        <v>0.0</v>
      </c>
      <c r="G6" s="1">
        <v>0.46</v>
      </c>
      <c r="H6" s="1">
        <v>8.0</v>
      </c>
      <c r="I6" s="1">
        <v>17.24</v>
      </c>
      <c r="J6" s="1">
        <v>17.24</v>
      </c>
      <c r="K6" s="1" t="s">
        <v>43</v>
      </c>
      <c r="L6" s="1">
        <v>-8.0</v>
      </c>
      <c r="M6" s="1">
        <v>0.0</v>
      </c>
    </row>
    <row r="7">
      <c r="A7" s="1" t="s">
        <v>41</v>
      </c>
      <c r="B7" s="1" t="s">
        <v>42</v>
      </c>
      <c r="C7" s="1">
        <v>5.95</v>
      </c>
      <c r="D7" s="1">
        <v>6.37</v>
      </c>
      <c r="E7" s="1">
        <v>0.42</v>
      </c>
      <c r="F7" s="1">
        <v>0.0</v>
      </c>
      <c r="G7" s="1">
        <v>0.42</v>
      </c>
      <c r="H7" s="1">
        <v>8.0</v>
      </c>
      <c r="I7" s="1">
        <v>19.04</v>
      </c>
      <c r="J7" s="1">
        <v>19.04</v>
      </c>
      <c r="K7" s="1" t="s">
        <v>43</v>
      </c>
      <c r="L7" s="1">
        <v>-8.0</v>
      </c>
      <c r="M7" s="1">
        <v>0.0</v>
      </c>
    </row>
    <row r="8">
      <c r="A8" s="1" t="s">
        <v>41</v>
      </c>
      <c r="B8" s="1" t="s">
        <v>42</v>
      </c>
      <c r="C8" s="1">
        <v>6.49</v>
      </c>
      <c r="D8" s="1">
        <v>7.06</v>
      </c>
      <c r="E8" s="1">
        <v>0.57</v>
      </c>
      <c r="F8" s="1">
        <v>0.0</v>
      </c>
      <c r="G8" s="1">
        <v>0.57</v>
      </c>
      <c r="H8" s="1">
        <v>8.0</v>
      </c>
      <c r="I8" s="1">
        <v>13.96</v>
      </c>
      <c r="J8" s="1">
        <v>13.96</v>
      </c>
      <c r="K8" s="1" t="s">
        <v>43</v>
      </c>
      <c r="L8" s="1">
        <v>-8.0</v>
      </c>
      <c r="M8" s="1">
        <v>0.0</v>
      </c>
    </row>
    <row r="9">
      <c r="A9" s="1" t="s">
        <v>41</v>
      </c>
      <c r="B9" s="1" t="s">
        <v>42</v>
      </c>
      <c r="C9" s="1">
        <v>7.17</v>
      </c>
      <c r="D9" s="1">
        <v>7.86</v>
      </c>
      <c r="E9" s="1">
        <v>0.7</v>
      </c>
      <c r="F9" s="1">
        <v>0.0</v>
      </c>
      <c r="G9" s="1">
        <v>0.7</v>
      </c>
      <c r="H9" s="1">
        <v>8.0</v>
      </c>
      <c r="I9" s="1">
        <v>11.48</v>
      </c>
      <c r="J9" s="1">
        <v>11.48</v>
      </c>
      <c r="K9" s="1" t="s">
        <v>43</v>
      </c>
      <c r="L9" s="1">
        <v>-8.0</v>
      </c>
      <c r="M9" s="1">
        <v>0.0</v>
      </c>
    </row>
    <row r="10">
      <c r="A10" s="1" t="s">
        <v>41</v>
      </c>
      <c r="B10" s="1" t="s">
        <v>42</v>
      </c>
      <c r="C10" s="1">
        <v>8.04</v>
      </c>
      <c r="D10" s="1">
        <v>9.2</v>
      </c>
      <c r="E10" s="1">
        <v>1.16</v>
      </c>
      <c r="F10" s="1">
        <v>0.0</v>
      </c>
      <c r="G10" s="1">
        <v>1.16</v>
      </c>
      <c r="H10" s="1">
        <v>8.0</v>
      </c>
      <c r="I10" s="1">
        <v>6.89</v>
      </c>
      <c r="J10" s="1">
        <v>6.89</v>
      </c>
      <c r="K10" s="1" t="s">
        <v>43</v>
      </c>
      <c r="L10" s="1">
        <v>-8.0</v>
      </c>
      <c r="M10" s="1">
        <v>0.0</v>
      </c>
    </row>
    <row r="11">
      <c r="A11" s="1" t="s">
        <v>41</v>
      </c>
      <c r="B11" s="1" t="s">
        <v>42</v>
      </c>
      <c r="C11" s="1">
        <v>9.39</v>
      </c>
      <c r="D11" s="1">
        <v>10.36</v>
      </c>
      <c r="E11" s="1">
        <v>0.97</v>
      </c>
      <c r="F11" s="1">
        <v>0.0</v>
      </c>
      <c r="G11" s="1">
        <v>0.97</v>
      </c>
      <c r="H11" s="1">
        <v>8.0</v>
      </c>
      <c r="I11" s="1">
        <v>8.27</v>
      </c>
      <c r="J11" s="1">
        <v>8.27</v>
      </c>
      <c r="K11" s="1" t="s">
        <v>43</v>
      </c>
      <c r="L11" s="1">
        <v>-8.0</v>
      </c>
      <c r="M11" s="1">
        <v>0.0</v>
      </c>
    </row>
    <row r="12">
      <c r="A12" s="1" t="s">
        <v>41</v>
      </c>
      <c r="B12" s="1" t="s">
        <v>42</v>
      </c>
      <c r="C12" s="1">
        <v>10.58</v>
      </c>
      <c r="D12" s="1">
        <v>14.42</v>
      </c>
      <c r="E12" s="1">
        <v>3.84</v>
      </c>
      <c r="F12" s="1">
        <v>0.0</v>
      </c>
      <c r="G12" s="1">
        <v>3.84</v>
      </c>
      <c r="H12" s="1">
        <v>168.0</v>
      </c>
      <c r="I12" s="1">
        <v>43.72</v>
      </c>
      <c r="J12" s="1">
        <v>43.73</v>
      </c>
      <c r="K12" s="1" t="s">
        <v>57</v>
      </c>
      <c r="L12" s="1">
        <v>80.0</v>
      </c>
      <c r="M12" s="1">
        <v>88.0</v>
      </c>
    </row>
    <row r="13">
      <c r="A13" s="1" t="s">
        <v>41</v>
      </c>
      <c r="B13" s="1" t="s">
        <v>42</v>
      </c>
      <c r="C13" s="1">
        <v>14.98</v>
      </c>
      <c r="D13" s="1">
        <v>21.36</v>
      </c>
      <c r="E13" s="1">
        <v>6.38</v>
      </c>
      <c r="F13" s="1">
        <v>0.0</v>
      </c>
      <c r="G13" s="1">
        <v>6.38</v>
      </c>
      <c r="H13" s="1">
        <v>168.0</v>
      </c>
      <c r="I13" s="1">
        <v>26.33</v>
      </c>
      <c r="J13" s="1">
        <v>26.34</v>
      </c>
      <c r="K13" s="1" t="s">
        <v>59</v>
      </c>
      <c r="L13" s="1">
        <v>0.0</v>
      </c>
      <c r="M13" s="1">
        <v>168.0</v>
      </c>
    </row>
    <row r="14">
      <c r="A14" s="1" t="s">
        <v>41</v>
      </c>
      <c r="B14" s="1" t="s">
        <v>42</v>
      </c>
      <c r="C14" s="1">
        <v>21.71</v>
      </c>
      <c r="D14" s="1">
        <v>26.98</v>
      </c>
      <c r="E14" s="1">
        <v>5.27</v>
      </c>
      <c r="F14" s="1">
        <v>0.0</v>
      </c>
      <c r="G14" s="1">
        <v>5.27</v>
      </c>
      <c r="H14" s="1">
        <v>168.0</v>
      </c>
      <c r="I14" s="1">
        <v>31.89</v>
      </c>
      <c r="J14" s="1">
        <v>31.9</v>
      </c>
      <c r="K14" s="1" t="s">
        <v>59</v>
      </c>
      <c r="L14" s="1">
        <v>0.0</v>
      </c>
      <c r="M14" s="1">
        <v>168.0</v>
      </c>
    </row>
    <row r="15">
      <c r="A15" s="1" t="s">
        <v>41</v>
      </c>
      <c r="B15" s="1" t="s">
        <v>42</v>
      </c>
      <c r="C15" s="1">
        <v>27.41</v>
      </c>
      <c r="D15" s="1">
        <v>27.88</v>
      </c>
      <c r="E15" s="1">
        <v>0.48</v>
      </c>
      <c r="F15" s="1">
        <v>0.0</v>
      </c>
      <c r="G15" s="1">
        <v>0.48</v>
      </c>
      <c r="H15" s="1">
        <v>8.0</v>
      </c>
      <c r="I15" s="1">
        <v>16.81</v>
      </c>
      <c r="J15" s="1">
        <v>16.81</v>
      </c>
      <c r="K15" s="1" t="s">
        <v>43</v>
      </c>
      <c r="L15" s="1">
        <v>-8.0</v>
      </c>
      <c r="M15" s="1">
        <v>0.0</v>
      </c>
    </row>
    <row r="16">
      <c r="A16" s="1" t="s">
        <v>41</v>
      </c>
      <c r="B16" s="1" t="s">
        <v>42</v>
      </c>
      <c r="C16" s="1">
        <v>27.96</v>
      </c>
      <c r="D16" s="1">
        <v>28.35</v>
      </c>
      <c r="E16" s="1">
        <v>0.39</v>
      </c>
      <c r="F16" s="1">
        <v>0.0</v>
      </c>
      <c r="G16" s="1">
        <v>0.39</v>
      </c>
      <c r="H16" s="1">
        <v>8.0</v>
      </c>
      <c r="I16" s="1">
        <v>20.64</v>
      </c>
      <c r="J16" s="1">
        <v>20.64</v>
      </c>
      <c r="K16" s="1" t="s">
        <v>43</v>
      </c>
      <c r="L16" s="1">
        <v>-8.0</v>
      </c>
      <c r="M16" s="1">
        <v>0.0</v>
      </c>
    </row>
    <row r="17">
      <c r="A17" s="1" t="s">
        <v>41</v>
      </c>
      <c r="B17" s="1" t="s">
        <v>42</v>
      </c>
      <c r="C17" s="1">
        <v>28.4</v>
      </c>
      <c r="D17" s="1">
        <v>28.75</v>
      </c>
      <c r="E17" s="1">
        <v>0.35</v>
      </c>
      <c r="F17" s="1">
        <v>0.0</v>
      </c>
      <c r="G17" s="1">
        <v>0.35</v>
      </c>
      <c r="H17" s="1">
        <v>8.0</v>
      </c>
      <c r="I17" s="1">
        <v>22.63</v>
      </c>
      <c r="J17" s="1">
        <v>22.63</v>
      </c>
      <c r="K17" s="1" t="s">
        <v>43</v>
      </c>
      <c r="L17" s="1">
        <v>-8.0</v>
      </c>
      <c r="M17" s="1">
        <v>0.0</v>
      </c>
    </row>
    <row r="18">
      <c r="A18" s="1" t="s">
        <v>41</v>
      </c>
      <c r="B18" s="1" t="s">
        <v>42</v>
      </c>
      <c r="C18" s="1">
        <v>28.75</v>
      </c>
      <c r="D18" s="1">
        <v>29.01</v>
      </c>
      <c r="E18" s="1">
        <v>0.26</v>
      </c>
      <c r="F18" s="1">
        <v>0.0</v>
      </c>
      <c r="G18" s="1">
        <v>0.26</v>
      </c>
      <c r="H18" s="1">
        <v>8.0</v>
      </c>
      <c r="I18" s="1">
        <v>31.36</v>
      </c>
      <c r="J18" s="1">
        <v>31.36</v>
      </c>
      <c r="K18" s="1" t="s">
        <v>43</v>
      </c>
      <c r="L18" s="1">
        <v>-8.0</v>
      </c>
      <c r="M18" s="1">
        <v>0.0</v>
      </c>
    </row>
    <row r="19">
      <c r="A19" s="1" t="s">
        <v>41</v>
      </c>
      <c r="B19" s="1" t="s">
        <v>42</v>
      </c>
      <c r="C19" s="1">
        <v>29.03</v>
      </c>
      <c r="D19" s="1">
        <v>29.89</v>
      </c>
      <c r="E19" s="1">
        <v>0.86</v>
      </c>
      <c r="F19" s="1">
        <v>0.0</v>
      </c>
      <c r="G19" s="1">
        <v>0.86</v>
      </c>
      <c r="H19" s="1">
        <v>8.0</v>
      </c>
      <c r="I19" s="1">
        <v>9.29</v>
      </c>
      <c r="J19" s="1">
        <v>9.29</v>
      </c>
      <c r="K19" s="1" t="s">
        <v>43</v>
      </c>
      <c r="L19" s="1">
        <v>-8.0</v>
      </c>
      <c r="M19" s="1">
        <v>0.0</v>
      </c>
    </row>
    <row r="20">
      <c r="A20" s="1" t="s">
        <v>41</v>
      </c>
      <c r="B20" s="1" t="s">
        <v>42</v>
      </c>
      <c r="C20" s="1">
        <v>29.96</v>
      </c>
      <c r="D20" s="1">
        <v>30.2</v>
      </c>
      <c r="E20" s="1">
        <v>0.24</v>
      </c>
      <c r="F20" s="1">
        <v>0.0</v>
      </c>
      <c r="G20" s="1">
        <v>0.24</v>
      </c>
      <c r="H20" s="1">
        <v>8.0</v>
      </c>
      <c r="I20" s="1">
        <v>33.26</v>
      </c>
      <c r="J20" s="1">
        <v>33.26</v>
      </c>
      <c r="K20" s="1" t="s">
        <v>43</v>
      </c>
      <c r="L20" s="1">
        <v>-8.0</v>
      </c>
      <c r="M20" s="1">
        <v>0.0</v>
      </c>
    </row>
    <row r="21">
      <c r="A21" s="1" t="s">
        <v>41</v>
      </c>
      <c r="B21" s="1" t="s">
        <v>42</v>
      </c>
      <c r="C21" s="1">
        <v>30.25</v>
      </c>
      <c r="D21" s="1">
        <v>30.64</v>
      </c>
      <c r="E21" s="1">
        <v>0.38</v>
      </c>
      <c r="F21" s="1">
        <v>0.0</v>
      </c>
      <c r="G21" s="1">
        <v>0.38</v>
      </c>
      <c r="H21" s="1">
        <v>8.0</v>
      </c>
      <c r="I21" s="1">
        <v>20.93</v>
      </c>
      <c r="J21" s="1">
        <v>20.93</v>
      </c>
      <c r="K21" s="1" t="s">
        <v>43</v>
      </c>
      <c r="L21" s="1">
        <v>-8.0</v>
      </c>
      <c r="M21" s="1">
        <v>0.0</v>
      </c>
    </row>
    <row r="22">
      <c r="A22" s="1" t="s">
        <v>41</v>
      </c>
      <c r="B22" s="1" t="s">
        <v>42</v>
      </c>
      <c r="C22" s="1">
        <v>30.68</v>
      </c>
      <c r="D22" s="1">
        <v>31.6</v>
      </c>
      <c r="E22" s="1">
        <v>0.92</v>
      </c>
      <c r="F22" s="1">
        <v>0.0</v>
      </c>
      <c r="G22" s="1">
        <v>0.92</v>
      </c>
      <c r="H22" s="1">
        <v>8.0</v>
      </c>
      <c r="I22" s="1">
        <v>8.68</v>
      </c>
      <c r="J22" s="1">
        <v>8.68</v>
      </c>
      <c r="K22" s="1" t="s">
        <v>43</v>
      </c>
      <c r="L22" s="1">
        <v>-8.0</v>
      </c>
      <c r="M22" s="1">
        <v>0.0</v>
      </c>
    </row>
    <row r="23">
      <c r="A23" s="1" t="s">
        <v>41</v>
      </c>
      <c r="B23" s="1" t="s">
        <v>42</v>
      </c>
      <c r="C23" s="1">
        <v>31.92</v>
      </c>
      <c r="D23" s="1">
        <v>32.43</v>
      </c>
      <c r="E23" s="1">
        <v>0.51</v>
      </c>
      <c r="F23" s="1">
        <v>0.0</v>
      </c>
      <c r="G23" s="1">
        <v>0.51</v>
      </c>
      <c r="H23" s="1">
        <v>8.0</v>
      </c>
      <c r="I23" s="1">
        <v>15.68</v>
      </c>
      <c r="J23" s="1">
        <v>15.68</v>
      </c>
      <c r="K23" s="1" t="s">
        <v>43</v>
      </c>
      <c r="L23" s="1">
        <v>-8.0</v>
      </c>
      <c r="M23" s="1">
        <v>0.0</v>
      </c>
    </row>
    <row r="24">
      <c r="A24" s="1" t="s">
        <v>41</v>
      </c>
      <c r="B24" s="1" t="s">
        <v>42</v>
      </c>
      <c r="C24" s="1">
        <v>32.45</v>
      </c>
      <c r="D24" s="1">
        <v>33.26</v>
      </c>
      <c r="E24" s="1">
        <v>0.81</v>
      </c>
      <c r="F24" s="1">
        <v>0.0</v>
      </c>
      <c r="G24" s="1">
        <v>0.81</v>
      </c>
      <c r="H24" s="1">
        <v>8.0</v>
      </c>
      <c r="I24" s="1">
        <v>9.87</v>
      </c>
      <c r="J24" s="1">
        <v>9.87</v>
      </c>
      <c r="K24" s="1" t="s">
        <v>43</v>
      </c>
      <c r="L24" s="1">
        <v>-8.0</v>
      </c>
      <c r="M24" s="1">
        <v>0.0</v>
      </c>
    </row>
    <row r="25">
      <c r="A25" s="1" t="s">
        <v>41</v>
      </c>
      <c r="B25" s="1" t="s">
        <v>42</v>
      </c>
      <c r="C25" s="1">
        <v>33.8</v>
      </c>
      <c r="D25" s="1">
        <v>38.01</v>
      </c>
      <c r="E25" s="1">
        <v>4.21</v>
      </c>
      <c r="F25" s="1">
        <v>0.0</v>
      </c>
      <c r="G25" s="1">
        <v>4.21</v>
      </c>
      <c r="H25" s="1">
        <v>168.0</v>
      </c>
      <c r="I25" s="1">
        <v>39.93</v>
      </c>
      <c r="J25" s="1">
        <v>39.94</v>
      </c>
      <c r="K25" s="1" t="s">
        <v>57</v>
      </c>
      <c r="L25" s="1">
        <v>80.0</v>
      </c>
      <c r="M25" s="1">
        <v>88.0</v>
      </c>
    </row>
    <row r="26">
      <c r="A26" s="1" t="s">
        <v>41</v>
      </c>
      <c r="B26" s="1" t="s">
        <v>42</v>
      </c>
      <c r="C26" s="1">
        <v>38.6</v>
      </c>
      <c r="D26" s="1">
        <v>44.14</v>
      </c>
      <c r="E26" s="1">
        <v>5.54</v>
      </c>
      <c r="F26" s="1">
        <v>0.0</v>
      </c>
      <c r="G26" s="1">
        <v>5.54</v>
      </c>
      <c r="H26" s="1">
        <v>168.0</v>
      </c>
      <c r="I26" s="1">
        <v>30.32</v>
      </c>
      <c r="J26" s="1">
        <v>30.34</v>
      </c>
      <c r="K26" s="1" t="s">
        <v>59</v>
      </c>
      <c r="L26" s="1">
        <v>0.0</v>
      </c>
      <c r="M26" s="1">
        <v>168.0</v>
      </c>
    </row>
    <row r="27">
      <c r="A27" s="1" t="s">
        <v>41</v>
      </c>
      <c r="B27" s="1" t="s">
        <v>42</v>
      </c>
      <c r="C27" s="1">
        <v>44.3</v>
      </c>
      <c r="D27" s="1">
        <v>49.41</v>
      </c>
      <c r="E27" s="1">
        <v>5.11</v>
      </c>
      <c r="F27" s="1">
        <v>0.0</v>
      </c>
      <c r="G27" s="1">
        <v>5.11</v>
      </c>
      <c r="H27" s="1">
        <v>168.0</v>
      </c>
      <c r="I27" s="1">
        <v>32.89</v>
      </c>
      <c r="J27" s="1">
        <v>32.91</v>
      </c>
      <c r="K27" s="1" t="s">
        <v>59</v>
      </c>
      <c r="L27" s="1">
        <v>0.0</v>
      </c>
      <c r="M27" s="1">
        <v>168.0</v>
      </c>
    </row>
    <row r="28">
      <c r="A28" s="1" t="s">
        <v>41</v>
      </c>
      <c r="B28" s="1" t="s">
        <v>42</v>
      </c>
      <c r="C28" s="1">
        <v>49.67</v>
      </c>
      <c r="D28" s="1">
        <v>50.2</v>
      </c>
      <c r="E28" s="1">
        <v>0.53</v>
      </c>
      <c r="F28" s="1">
        <v>0.0</v>
      </c>
      <c r="G28" s="1">
        <v>0.53</v>
      </c>
      <c r="H28" s="1">
        <v>8.0</v>
      </c>
      <c r="I28" s="1">
        <v>15.15</v>
      </c>
      <c r="J28" s="1">
        <v>15.15</v>
      </c>
      <c r="K28" s="1" t="s">
        <v>43</v>
      </c>
      <c r="L28" s="1">
        <v>-8.0</v>
      </c>
      <c r="M28" s="1">
        <v>0.0</v>
      </c>
    </row>
    <row r="29">
      <c r="A29" s="1" t="s">
        <v>41</v>
      </c>
      <c r="B29" s="1" t="s">
        <v>42</v>
      </c>
      <c r="C29" s="1">
        <v>50.2</v>
      </c>
      <c r="D29" s="1">
        <v>50.89</v>
      </c>
      <c r="E29" s="1">
        <v>0.69</v>
      </c>
      <c r="F29" s="1">
        <v>0.0</v>
      </c>
      <c r="G29" s="1">
        <v>0.69</v>
      </c>
      <c r="H29" s="1">
        <v>8.0</v>
      </c>
      <c r="I29" s="1">
        <v>11.61</v>
      </c>
      <c r="J29" s="1">
        <v>11.61</v>
      </c>
      <c r="K29" s="1" t="s">
        <v>43</v>
      </c>
      <c r="L29" s="1">
        <v>-8.0</v>
      </c>
      <c r="M29" s="1">
        <v>0.0</v>
      </c>
    </row>
    <row r="30">
      <c r="A30" s="1" t="s">
        <v>41</v>
      </c>
      <c r="B30" s="1" t="s">
        <v>42</v>
      </c>
      <c r="C30" s="1">
        <v>50.91</v>
      </c>
      <c r="D30" s="1">
        <v>51.77</v>
      </c>
      <c r="E30" s="1">
        <v>0.86</v>
      </c>
      <c r="F30" s="1">
        <v>0.0</v>
      </c>
      <c r="G30" s="1">
        <v>0.86</v>
      </c>
      <c r="H30" s="1">
        <v>8.0</v>
      </c>
      <c r="I30" s="1">
        <v>9.32</v>
      </c>
      <c r="J30" s="1">
        <v>9.32</v>
      </c>
      <c r="K30" s="1" t="s">
        <v>43</v>
      </c>
      <c r="L30" s="1">
        <v>-8.0</v>
      </c>
      <c r="M30" s="1">
        <v>0.0</v>
      </c>
    </row>
    <row r="31">
      <c r="A31" s="1" t="s">
        <v>41</v>
      </c>
      <c r="B31" s="1" t="s">
        <v>42</v>
      </c>
      <c r="C31" s="1">
        <v>51.86</v>
      </c>
      <c r="D31" s="1">
        <v>52.36</v>
      </c>
      <c r="E31" s="1">
        <v>0.5</v>
      </c>
      <c r="F31" s="1">
        <v>0.0</v>
      </c>
      <c r="G31" s="1">
        <v>0.5</v>
      </c>
      <c r="H31" s="1">
        <v>8.0</v>
      </c>
      <c r="I31" s="1">
        <v>16.13</v>
      </c>
      <c r="J31" s="1">
        <v>16.13</v>
      </c>
      <c r="K31" s="1" t="s">
        <v>43</v>
      </c>
      <c r="L31" s="1">
        <v>-8.0</v>
      </c>
      <c r="M31" s="1">
        <v>0.0</v>
      </c>
    </row>
    <row r="32">
      <c r="A32" s="1" t="s">
        <v>41</v>
      </c>
      <c r="B32" s="1" t="s">
        <v>42</v>
      </c>
      <c r="C32" s="1">
        <v>52.4</v>
      </c>
      <c r="D32" s="1">
        <v>53.03</v>
      </c>
      <c r="E32" s="1">
        <v>0.63</v>
      </c>
      <c r="F32" s="1">
        <v>0.0</v>
      </c>
      <c r="G32" s="1">
        <v>0.63</v>
      </c>
      <c r="H32" s="1">
        <v>8.0</v>
      </c>
      <c r="I32" s="1">
        <v>12.67</v>
      </c>
      <c r="J32" s="1">
        <v>12.67</v>
      </c>
      <c r="K32" s="1" t="s">
        <v>43</v>
      </c>
      <c r="L32" s="1">
        <v>-8.0</v>
      </c>
      <c r="M32" s="1">
        <v>0.0</v>
      </c>
    </row>
    <row r="33">
      <c r="A33" s="1" t="s">
        <v>41</v>
      </c>
      <c r="B33" s="1" t="s">
        <v>42</v>
      </c>
      <c r="C33" s="1">
        <v>53.3</v>
      </c>
      <c r="D33" s="1">
        <v>53.95</v>
      </c>
      <c r="E33" s="1">
        <v>0.64</v>
      </c>
      <c r="F33" s="1">
        <v>0.0</v>
      </c>
      <c r="G33" s="1">
        <v>0.64</v>
      </c>
      <c r="H33" s="1">
        <v>8.0</v>
      </c>
      <c r="I33" s="1">
        <v>12.45</v>
      </c>
      <c r="J33" s="1">
        <v>12.45</v>
      </c>
      <c r="K33" s="1" t="s">
        <v>43</v>
      </c>
      <c r="L33" s="1">
        <v>-8.0</v>
      </c>
      <c r="M33" s="1">
        <v>0.0</v>
      </c>
    </row>
    <row r="34">
      <c r="A34" s="1" t="s">
        <v>41</v>
      </c>
      <c r="B34" s="1" t="s">
        <v>42</v>
      </c>
      <c r="C34" s="1">
        <v>54.09</v>
      </c>
      <c r="D34" s="1">
        <v>54.83</v>
      </c>
      <c r="E34" s="1">
        <v>0.74</v>
      </c>
      <c r="F34" s="1">
        <v>0.0</v>
      </c>
      <c r="G34" s="1">
        <v>0.74</v>
      </c>
      <c r="H34" s="1">
        <v>8.0</v>
      </c>
      <c r="I34" s="1">
        <v>10.82</v>
      </c>
      <c r="J34" s="1">
        <v>10.82</v>
      </c>
      <c r="K34" s="1" t="s">
        <v>43</v>
      </c>
      <c r="L34" s="1">
        <v>-8.0</v>
      </c>
      <c r="M34" s="1">
        <v>0.0</v>
      </c>
    </row>
    <row r="35">
      <c r="A35" s="1" t="s">
        <v>41</v>
      </c>
      <c r="B35" s="1" t="s">
        <v>42</v>
      </c>
      <c r="C35" s="1">
        <v>54.9</v>
      </c>
      <c r="D35" s="1">
        <v>55.27</v>
      </c>
      <c r="E35" s="1">
        <v>0.37</v>
      </c>
      <c r="F35" s="1">
        <v>0.0</v>
      </c>
      <c r="G35" s="1">
        <v>0.37</v>
      </c>
      <c r="H35" s="1">
        <v>8.0</v>
      </c>
      <c r="I35" s="1">
        <v>21.78</v>
      </c>
      <c r="J35" s="1">
        <v>21.78</v>
      </c>
      <c r="K35" s="1" t="s">
        <v>43</v>
      </c>
      <c r="L35" s="1">
        <v>-8.0</v>
      </c>
      <c r="M35" s="1">
        <v>0.0</v>
      </c>
    </row>
    <row r="36">
      <c r="A36" s="1" t="s">
        <v>41</v>
      </c>
      <c r="B36" s="1" t="s">
        <v>42</v>
      </c>
      <c r="C36" s="1">
        <v>55.29</v>
      </c>
      <c r="D36" s="1">
        <v>55.63</v>
      </c>
      <c r="E36" s="1">
        <v>0.34</v>
      </c>
      <c r="F36" s="1">
        <v>0.0</v>
      </c>
      <c r="G36" s="1">
        <v>0.34</v>
      </c>
      <c r="H36" s="1">
        <v>8.0</v>
      </c>
      <c r="I36" s="1">
        <v>23.3</v>
      </c>
      <c r="J36" s="1">
        <v>23.3</v>
      </c>
      <c r="K36" s="1" t="s">
        <v>43</v>
      </c>
      <c r="L36" s="1">
        <v>-8.0</v>
      </c>
      <c r="M36" s="1">
        <v>0.0</v>
      </c>
    </row>
    <row r="37">
      <c r="A37" s="1" t="s">
        <v>41</v>
      </c>
      <c r="B37" s="1" t="s">
        <v>42</v>
      </c>
      <c r="C37" s="1">
        <v>55.7</v>
      </c>
      <c r="D37" s="1">
        <v>56.46</v>
      </c>
      <c r="E37" s="1">
        <v>0.77</v>
      </c>
      <c r="F37" s="1">
        <v>0.0</v>
      </c>
      <c r="G37" s="1">
        <v>0.77</v>
      </c>
      <c r="H37" s="1">
        <v>8.0</v>
      </c>
      <c r="I37" s="1">
        <v>10.43</v>
      </c>
      <c r="J37" s="1">
        <v>10.43</v>
      </c>
      <c r="K37" s="1" t="s">
        <v>43</v>
      </c>
      <c r="L37" s="1">
        <v>-8.0</v>
      </c>
      <c r="M37" s="1">
        <v>0.0</v>
      </c>
    </row>
    <row r="38">
      <c r="A38" s="1" t="s">
        <v>41</v>
      </c>
      <c r="B38" s="1" t="s">
        <v>42</v>
      </c>
      <c r="C38" s="1">
        <v>56.52</v>
      </c>
      <c r="D38" s="1">
        <v>58.94</v>
      </c>
      <c r="E38" s="1">
        <v>2.42</v>
      </c>
      <c r="F38" s="1">
        <v>0.0</v>
      </c>
      <c r="G38" s="1">
        <v>2.42</v>
      </c>
      <c r="H38" s="1">
        <v>168.0</v>
      </c>
      <c r="I38" s="1">
        <v>69.46</v>
      </c>
      <c r="J38" s="1">
        <v>69.5</v>
      </c>
      <c r="K38" s="1" t="s">
        <v>57</v>
      </c>
      <c r="L38" s="1">
        <v>80.0</v>
      </c>
      <c r="M38" s="1">
        <v>88.0</v>
      </c>
    </row>
    <row r="39">
      <c r="A39" s="1" t="s">
        <v>41</v>
      </c>
      <c r="B39" s="1" t="s">
        <v>42</v>
      </c>
      <c r="C39" s="1">
        <v>59.2</v>
      </c>
      <c r="D39" s="1">
        <v>66.26</v>
      </c>
      <c r="E39" s="1">
        <v>7.06</v>
      </c>
      <c r="F39" s="1">
        <v>0.0</v>
      </c>
      <c r="G39" s="1">
        <v>7.06</v>
      </c>
      <c r="H39" s="1">
        <v>168.0</v>
      </c>
      <c r="I39" s="1">
        <v>23.78</v>
      </c>
      <c r="J39" s="1">
        <v>23.79</v>
      </c>
      <c r="K39" s="1" t="s">
        <v>59</v>
      </c>
      <c r="L39" s="1">
        <v>0.0</v>
      </c>
      <c r="M39" s="1">
        <v>168.0</v>
      </c>
    </row>
    <row r="40">
      <c r="A40" s="1" t="s">
        <v>41</v>
      </c>
      <c r="B40" s="1" t="s">
        <v>42</v>
      </c>
      <c r="C40" s="1">
        <v>66.66</v>
      </c>
      <c r="D40" s="1">
        <v>72.16</v>
      </c>
      <c r="E40" s="1">
        <v>5.5</v>
      </c>
      <c r="F40" s="1">
        <v>0.0</v>
      </c>
      <c r="G40" s="1">
        <v>5.5</v>
      </c>
      <c r="H40" s="1">
        <v>168.0</v>
      </c>
      <c r="I40" s="1">
        <v>30.54</v>
      </c>
      <c r="J40" s="1">
        <v>30.56</v>
      </c>
      <c r="K40" s="1" t="s">
        <v>59</v>
      </c>
      <c r="L40" s="1">
        <v>0.0</v>
      </c>
      <c r="M40" s="1">
        <v>168.0</v>
      </c>
    </row>
    <row r="41">
      <c r="A41" s="1" t="s">
        <v>41</v>
      </c>
      <c r="B41" s="1" t="s">
        <v>42</v>
      </c>
      <c r="C41" s="1">
        <v>72.51</v>
      </c>
      <c r="D41" s="1">
        <v>73.17</v>
      </c>
      <c r="E41" s="1">
        <v>0.66</v>
      </c>
      <c r="F41" s="1">
        <v>0.0</v>
      </c>
      <c r="G41" s="1">
        <v>0.66</v>
      </c>
      <c r="H41" s="1">
        <v>8.0</v>
      </c>
      <c r="I41" s="1">
        <v>12.11</v>
      </c>
      <c r="J41" s="1">
        <v>12.11</v>
      </c>
      <c r="K41" s="1" t="s">
        <v>43</v>
      </c>
      <c r="L41" s="1">
        <v>-8.0</v>
      </c>
      <c r="M41" s="1">
        <v>0.0</v>
      </c>
    </row>
    <row r="42">
      <c r="A42" s="1" t="s">
        <v>41</v>
      </c>
      <c r="B42" s="1" t="s">
        <v>42</v>
      </c>
      <c r="C42" s="1">
        <v>73.35</v>
      </c>
      <c r="D42" s="1">
        <v>74.05</v>
      </c>
      <c r="E42" s="1">
        <v>0.7</v>
      </c>
      <c r="F42" s="1">
        <v>0.0</v>
      </c>
      <c r="G42" s="1">
        <v>0.7</v>
      </c>
      <c r="H42" s="1">
        <v>8.0</v>
      </c>
      <c r="I42" s="1">
        <v>11.49</v>
      </c>
      <c r="J42" s="1">
        <v>11.49</v>
      </c>
      <c r="K42" s="1" t="s">
        <v>43</v>
      </c>
      <c r="L42" s="1">
        <v>-8.0</v>
      </c>
      <c r="M42" s="1">
        <v>0.0</v>
      </c>
    </row>
    <row r="43">
      <c r="A43" s="1" t="s">
        <v>41</v>
      </c>
      <c r="B43" s="1" t="s">
        <v>42</v>
      </c>
      <c r="C43" s="1">
        <v>74.21</v>
      </c>
      <c r="D43" s="1">
        <v>75.2</v>
      </c>
      <c r="E43" s="1">
        <v>0.99</v>
      </c>
      <c r="F43" s="1">
        <v>0.0</v>
      </c>
      <c r="G43" s="1">
        <v>0.99</v>
      </c>
      <c r="H43" s="1">
        <v>8.0</v>
      </c>
      <c r="I43" s="1">
        <v>8.06</v>
      </c>
      <c r="J43" s="1">
        <v>8.06</v>
      </c>
      <c r="K43" s="1" t="s">
        <v>43</v>
      </c>
      <c r="L43" s="1">
        <v>-8.0</v>
      </c>
      <c r="M43" s="1">
        <v>0.0</v>
      </c>
    </row>
    <row r="44">
      <c r="A44" s="1" t="s">
        <v>41</v>
      </c>
      <c r="B44" s="1" t="s">
        <v>42</v>
      </c>
      <c r="C44" s="1">
        <v>75.29</v>
      </c>
      <c r="D44" s="1">
        <v>76.54</v>
      </c>
      <c r="E44" s="1">
        <v>1.25</v>
      </c>
      <c r="F44" s="1">
        <v>0.0</v>
      </c>
      <c r="G44" s="1">
        <v>1.25</v>
      </c>
      <c r="H44" s="1">
        <v>8.0</v>
      </c>
      <c r="I44" s="1">
        <v>6.38</v>
      </c>
      <c r="J44" s="1">
        <v>6.38</v>
      </c>
      <c r="K44" s="1" t="s">
        <v>43</v>
      </c>
      <c r="L44" s="1">
        <v>-8.0</v>
      </c>
      <c r="M44" s="1">
        <v>0.0</v>
      </c>
    </row>
    <row r="45">
      <c r="A45" s="1" t="s">
        <v>41</v>
      </c>
      <c r="B45" s="1" t="s">
        <v>42</v>
      </c>
      <c r="C45" s="1">
        <v>76.69</v>
      </c>
      <c r="D45" s="1">
        <v>77.24</v>
      </c>
      <c r="E45" s="1">
        <v>0.55</v>
      </c>
      <c r="F45" s="1">
        <v>0.0</v>
      </c>
      <c r="G45" s="1">
        <v>0.55</v>
      </c>
      <c r="H45" s="1">
        <v>8.0</v>
      </c>
      <c r="I45" s="1">
        <v>14.55</v>
      </c>
      <c r="J45" s="1">
        <v>14.55</v>
      </c>
      <c r="K45" s="1" t="s">
        <v>43</v>
      </c>
      <c r="L45" s="1">
        <v>-8.0</v>
      </c>
      <c r="M45" s="1">
        <v>0.0</v>
      </c>
    </row>
    <row r="46">
      <c r="A46" s="1" t="s">
        <v>41</v>
      </c>
      <c r="B46" s="1" t="s">
        <v>42</v>
      </c>
      <c r="C46" s="1">
        <v>77.34</v>
      </c>
      <c r="D46" s="1">
        <v>78.68</v>
      </c>
      <c r="E46" s="1">
        <v>1.34</v>
      </c>
      <c r="F46" s="1">
        <v>0.0</v>
      </c>
      <c r="G46" s="1">
        <v>1.34</v>
      </c>
      <c r="H46" s="1">
        <v>8.0</v>
      </c>
      <c r="I46" s="1">
        <v>5.97</v>
      </c>
      <c r="J46" s="1">
        <v>5.97</v>
      </c>
      <c r="K46" s="1" t="s">
        <v>43</v>
      </c>
      <c r="L46" s="1">
        <v>-8.0</v>
      </c>
      <c r="M46" s="1">
        <v>0.0</v>
      </c>
    </row>
    <row r="47">
      <c r="A47" s="1" t="s">
        <v>41</v>
      </c>
      <c r="B47" s="1" t="s">
        <v>42</v>
      </c>
      <c r="C47" s="1">
        <v>78.89</v>
      </c>
      <c r="D47" s="1">
        <v>79.25</v>
      </c>
      <c r="E47" s="1">
        <v>0.36</v>
      </c>
      <c r="F47" s="1">
        <v>0.0</v>
      </c>
      <c r="G47" s="1">
        <v>0.36</v>
      </c>
      <c r="H47" s="1">
        <v>8.0</v>
      </c>
      <c r="I47" s="1">
        <v>22.32</v>
      </c>
      <c r="J47" s="1">
        <v>22.32</v>
      </c>
      <c r="K47" s="1" t="s">
        <v>43</v>
      </c>
      <c r="L47" s="1">
        <v>-8.0</v>
      </c>
      <c r="M47" s="1">
        <v>0.0</v>
      </c>
    </row>
    <row r="48">
      <c r="A48" s="1" t="s">
        <v>41</v>
      </c>
      <c r="B48" s="1" t="s">
        <v>42</v>
      </c>
      <c r="C48" s="1">
        <v>79.31</v>
      </c>
      <c r="D48" s="1">
        <v>80.66</v>
      </c>
      <c r="E48" s="1">
        <v>1.35</v>
      </c>
      <c r="F48" s="1">
        <v>0.0</v>
      </c>
      <c r="G48" s="1">
        <v>1.35</v>
      </c>
      <c r="H48" s="1">
        <v>8.0</v>
      </c>
      <c r="I48" s="1">
        <v>5.93</v>
      </c>
      <c r="J48" s="1">
        <v>5.93</v>
      </c>
      <c r="K48" s="1" t="s">
        <v>43</v>
      </c>
      <c r="L48" s="1">
        <v>-8.0</v>
      </c>
      <c r="M48" s="1">
        <v>0.0</v>
      </c>
    </row>
    <row r="49">
      <c r="A49" s="1" t="s">
        <v>41</v>
      </c>
      <c r="B49" s="1" t="s">
        <v>42</v>
      </c>
      <c r="C49" s="1">
        <v>80.7</v>
      </c>
      <c r="D49" s="1">
        <v>81.53</v>
      </c>
      <c r="E49" s="1">
        <v>0.83</v>
      </c>
      <c r="F49" s="1">
        <v>0.0</v>
      </c>
      <c r="G49" s="1">
        <v>0.83</v>
      </c>
      <c r="H49" s="1">
        <v>8.0</v>
      </c>
      <c r="I49" s="1">
        <v>9.62</v>
      </c>
      <c r="J49" s="1">
        <v>9.62</v>
      </c>
      <c r="K49" s="1" t="s">
        <v>43</v>
      </c>
      <c r="L49" s="1">
        <v>-8.0</v>
      </c>
      <c r="M49" s="1">
        <v>0.0</v>
      </c>
    </row>
    <row r="50">
      <c r="A50" s="1" t="s">
        <v>41</v>
      </c>
      <c r="B50" s="1" t="s">
        <v>42</v>
      </c>
      <c r="C50" s="1">
        <v>81.81</v>
      </c>
      <c r="D50" s="1">
        <v>82.47</v>
      </c>
      <c r="E50" s="1">
        <v>0.66</v>
      </c>
      <c r="F50" s="1">
        <v>0.0</v>
      </c>
      <c r="G50" s="1">
        <v>0.66</v>
      </c>
      <c r="H50" s="1">
        <v>8.0</v>
      </c>
      <c r="I50" s="1">
        <v>12.18</v>
      </c>
      <c r="J50" s="1">
        <v>12.18</v>
      </c>
      <c r="K50" s="1" t="s">
        <v>43</v>
      </c>
      <c r="L50" s="1">
        <v>-8.0</v>
      </c>
      <c r="M50" s="1">
        <v>0.0</v>
      </c>
    </row>
    <row r="51">
      <c r="A51" s="1" t="s">
        <v>41</v>
      </c>
      <c r="B51" s="1" t="s">
        <v>42</v>
      </c>
      <c r="C51" s="1">
        <v>82.65</v>
      </c>
      <c r="D51" s="1">
        <v>85.35</v>
      </c>
      <c r="E51" s="1">
        <v>2.7</v>
      </c>
      <c r="F51" s="1">
        <v>0.0</v>
      </c>
      <c r="G51" s="1">
        <v>2.7</v>
      </c>
      <c r="H51" s="1">
        <v>168.0</v>
      </c>
      <c r="I51" s="1">
        <v>62.21</v>
      </c>
      <c r="J51" s="1">
        <v>62.24</v>
      </c>
      <c r="K51" s="1" t="s">
        <v>57</v>
      </c>
      <c r="L51" s="1">
        <v>80.0</v>
      </c>
      <c r="M51" s="1">
        <v>88.0</v>
      </c>
    </row>
    <row r="52">
      <c r="A52" s="1" t="s">
        <v>41</v>
      </c>
      <c r="B52" s="1" t="s">
        <v>42</v>
      </c>
      <c r="C52" s="1">
        <v>85.54</v>
      </c>
      <c r="D52" s="1">
        <v>91.12</v>
      </c>
      <c r="E52" s="1">
        <v>5.58</v>
      </c>
      <c r="F52" s="1">
        <v>0.0</v>
      </c>
      <c r="G52" s="1">
        <v>5.58</v>
      </c>
      <c r="H52" s="1">
        <v>168.0</v>
      </c>
      <c r="I52" s="1">
        <v>30.1</v>
      </c>
      <c r="J52" s="1">
        <v>30.12</v>
      </c>
      <c r="K52" s="1" t="s">
        <v>59</v>
      </c>
      <c r="L52" s="1">
        <v>0.0</v>
      </c>
      <c r="M52" s="1">
        <v>168.0</v>
      </c>
    </row>
    <row r="53">
      <c r="A53" s="1" t="s">
        <v>41</v>
      </c>
      <c r="B53" s="1" t="s">
        <v>42</v>
      </c>
      <c r="C53" s="1">
        <v>91.58</v>
      </c>
      <c r="D53" s="1">
        <v>95.95</v>
      </c>
      <c r="E53" s="1">
        <v>4.37</v>
      </c>
      <c r="F53" s="1">
        <v>0.0</v>
      </c>
      <c r="G53" s="1">
        <v>4.37</v>
      </c>
      <c r="H53" s="1">
        <v>168.0</v>
      </c>
      <c r="I53" s="1">
        <v>38.44</v>
      </c>
      <c r="J53" s="1">
        <v>38.46</v>
      </c>
      <c r="K53" s="1" t="s">
        <v>59</v>
      </c>
      <c r="L53" s="1">
        <v>0.0</v>
      </c>
      <c r="M53" s="1">
        <v>168.0</v>
      </c>
    </row>
    <row r="54">
      <c r="A54" s="1" t="s">
        <v>41</v>
      </c>
      <c r="B54" s="1" t="s">
        <v>42</v>
      </c>
      <c r="C54" s="1">
        <v>96.28</v>
      </c>
      <c r="D54" s="1">
        <v>96.76</v>
      </c>
      <c r="E54" s="1">
        <v>0.49</v>
      </c>
      <c r="F54" s="1">
        <v>0.0</v>
      </c>
      <c r="G54" s="1">
        <v>0.49</v>
      </c>
      <c r="H54" s="1">
        <v>8.0</v>
      </c>
      <c r="I54" s="1">
        <v>16.49</v>
      </c>
      <c r="J54" s="1">
        <v>16.49</v>
      </c>
      <c r="K54" s="1" t="s">
        <v>43</v>
      </c>
      <c r="L54" s="1">
        <v>-8.0</v>
      </c>
      <c r="M54" s="1">
        <v>0.0</v>
      </c>
    </row>
    <row r="55">
      <c r="A55" s="1" t="s">
        <v>41</v>
      </c>
      <c r="B55" s="1" t="s">
        <v>42</v>
      </c>
      <c r="C55" s="1">
        <v>97.32</v>
      </c>
      <c r="D55" s="1">
        <v>97.78</v>
      </c>
      <c r="E55" s="1">
        <v>0.45</v>
      </c>
      <c r="F55" s="1">
        <v>0.0</v>
      </c>
      <c r="G55" s="1">
        <v>0.45</v>
      </c>
      <c r="H55" s="1">
        <v>8.0</v>
      </c>
      <c r="I55" s="1">
        <v>17.74</v>
      </c>
      <c r="J55" s="1">
        <v>17.74</v>
      </c>
      <c r="K55" s="1" t="s">
        <v>43</v>
      </c>
      <c r="L55" s="1">
        <v>-8.0</v>
      </c>
      <c r="M55" s="1">
        <v>0.0</v>
      </c>
    </row>
    <row r="56">
      <c r="A56" s="1" t="s">
        <v>41</v>
      </c>
      <c r="B56" s="1" t="s">
        <v>42</v>
      </c>
      <c r="C56" s="1">
        <v>97.94</v>
      </c>
      <c r="D56" s="1">
        <v>99.07</v>
      </c>
      <c r="E56" s="1">
        <v>1.13</v>
      </c>
      <c r="F56" s="1">
        <v>0.0</v>
      </c>
      <c r="G56" s="1">
        <v>1.13</v>
      </c>
      <c r="H56" s="1">
        <v>8.0</v>
      </c>
      <c r="I56" s="1">
        <v>7.08</v>
      </c>
      <c r="J56" s="1">
        <v>7.08</v>
      </c>
      <c r="K56" s="1" t="s">
        <v>43</v>
      </c>
      <c r="L56" s="1">
        <v>-8.0</v>
      </c>
      <c r="M56" s="1">
        <v>0.0</v>
      </c>
    </row>
    <row r="57">
      <c r="A57" s="1" t="s">
        <v>41</v>
      </c>
      <c r="B57" s="1" t="s">
        <v>42</v>
      </c>
      <c r="C57" s="1">
        <v>99.15</v>
      </c>
      <c r="D57" s="1">
        <v>100.79</v>
      </c>
      <c r="E57" s="1">
        <v>1.64</v>
      </c>
      <c r="F57" s="1">
        <v>0.0</v>
      </c>
      <c r="G57" s="1">
        <v>1.64</v>
      </c>
      <c r="H57" s="1">
        <v>8.0</v>
      </c>
      <c r="I57" s="1">
        <v>4.88</v>
      </c>
      <c r="J57" s="1">
        <v>4.88</v>
      </c>
      <c r="K57" s="1" t="s">
        <v>43</v>
      </c>
      <c r="L57" s="1">
        <v>-8.0</v>
      </c>
      <c r="M57" s="1">
        <v>0.0</v>
      </c>
    </row>
    <row r="58">
      <c r="A58" s="1" t="s">
        <v>41</v>
      </c>
      <c r="B58" s="1" t="s">
        <v>42</v>
      </c>
      <c r="C58" s="1">
        <v>100.87</v>
      </c>
      <c r="D58" s="1">
        <v>101.53</v>
      </c>
      <c r="E58" s="1">
        <v>0.65</v>
      </c>
      <c r="F58" s="1">
        <v>0.0</v>
      </c>
      <c r="G58" s="1">
        <v>0.65</v>
      </c>
      <c r="H58" s="1">
        <v>8.0</v>
      </c>
      <c r="I58" s="1">
        <v>12.23</v>
      </c>
      <c r="J58" s="1">
        <v>12.23</v>
      </c>
      <c r="K58" s="1" t="s">
        <v>43</v>
      </c>
      <c r="L58" s="1">
        <v>-8.0</v>
      </c>
      <c r="M58" s="1">
        <v>0.0</v>
      </c>
    </row>
    <row r="59">
      <c r="A59" s="1" t="s">
        <v>41</v>
      </c>
      <c r="B59" s="1" t="s">
        <v>42</v>
      </c>
      <c r="C59" s="1">
        <v>101.77</v>
      </c>
      <c r="D59" s="1">
        <v>102.1</v>
      </c>
      <c r="E59" s="1">
        <v>0.33</v>
      </c>
      <c r="F59" s="1">
        <v>0.0</v>
      </c>
      <c r="G59" s="1">
        <v>0.33</v>
      </c>
      <c r="H59" s="1">
        <v>8.0</v>
      </c>
      <c r="I59" s="1">
        <v>24.26</v>
      </c>
      <c r="J59" s="1">
        <v>24.26</v>
      </c>
      <c r="K59" s="1" t="s">
        <v>43</v>
      </c>
      <c r="L59" s="1">
        <v>-8.0</v>
      </c>
      <c r="M59" s="1">
        <v>0.0</v>
      </c>
    </row>
    <row r="60">
      <c r="A60" s="1" t="s">
        <v>41</v>
      </c>
      <c r="B60" s="1" t="s">
        <v>42</v>
      </c>
      <c r="C60" s="1">
        <v>102.41</v>
      </c>
      <c r="D60" s="1">
        <v>102.97</v>
      </c>
      <c r="E60" s="1">
        <v>0.56</v>
      </c>
      <c r="F60" s="1">
        <v>0.0</v>
      </c>
      <c r="G60" s="1">
        <v>0.56</v>
      </c>
      <c r="H60" s="1">
        <v>8.0</v>
      </c>
      <c r="I60" s="1">
        <v>14.19</v>
      </c>
      <c r="J60" s="1">
        <v>14.19</v>
      </c>
      <c r="K60" s="1" t="s">
        <v>43</v>
      </c>
      <c r="L60" s="1">
        <v>-8.0</v>
      </c>
      <c r="M60" s="1">
        <v>0.0</v>
      </c>
    </row>
    <row r="61">
      <c r="A61" s="1" t="s">
        <v>41</v>
      </c>
      <c r="B61" s="1" t="s">
        <v>42</v>
      </c>
      <c r="C61" s="1">
        <v>103.03</v>
      </c>
      <c r="D61" s="1">
        <v>103.71</v>
      </c>
      <c r="E61" s="1">
        <v>0.68</v>
      </c>
      <c r="F61" s="1">
        <v>0.0</v>
      </c>
      <c r="G61" s="1">
        <v>0.68</v>
      </c>
      <c r="H61" s="1">
        <v>8.0</v>
      </c>
      <c r="I61" s="1">
        <v>11.77</v>
      </c>
      <c r="J61" s="1">
        <v>11.77</v>
      </c>
      <c r="K61" s="1" t="s">
        <v>43</v>
      </c>
      <c r="L61" s="1">
        <v>-8.0</v>
      </c>
      <c r="M61" s="1">
        <v>0.0</v>
      </c>
    </row>
    <row r="62">
      <c r="A62" s="1" t="s">
        <v>41</v>
      </c>
      <c r="B62" s="1" t="s">
        <v>42</v>
      </c>
      <c r="C62" s="1">
        <v>103.77</v>
      </c>
      <c r="D62" s="1">
        <v>104.09</v>
      </c>
      <c r="E62" s="1">
        <v>0.32</v>
      </c>
      <c r="F62" s="1">
        <v>0.0</v>
      </c>
      <c r="G62" s="1">
        <v>0.32</v>
      </c>
      <c r="H62" s="1">
        <v>8.0</v>
      </c>
      <c r="I62" s="1">
        <v>25.14</v>
      </c>
      <c r="J62" s="1">
        <v>25.14</v>
      </c>
      <c r="K62" s="1" t="s">
        <v>43</v>
      </c>
      <c r="L62" s="1">
        <v>-8.0</v>
      </c>
      <c r="M62" s="1">
        <v>0.0</v>
      </c>
    </row>
    <row r="63">
      <c r="A63" s="1" t="s">
        <v>41</v>
      </c>
      <c r="B63" s="1" t="s">
        <v>42</v>
      </c>
      <c r="C63" s="1">
        <v>104.11</v>
      </c>
      <c r="D63" s="1">
        <v>104.62</v>
      </c>
      <c r="E63" s="1">
        <v>0.51</v>
      </c>
      <c r="F63" s="1">
        <v>0.0</v>
      </c>
      <c r="G63" s="1">
        <v>0.51</v>
      </c>
      <c r="H63" s="1">
        <v>8.0</v>
      </c>
      <c r="I63" s="1">
        <v>15.79</v>
      </c>
      <c r="J63" s="1">
        <v>15.79</v>
      </c>
      <c r="K63" s="1" t="s">
        <v>43</v>
      </c>
      <c r="L63" s="1">
        <v>-8.0</v>
      </c>
      <c r="M63" s="1">
        <v>0.0</v>
      </c>
    </row>
    <row r="64">
      <c r="A64" s="1" t="s">
        <v>41</v>
      </c>
      <c r="B64" s="1" t="s">
        <v>42</v>
      </c>
      <c r="C64" s="1">
        <v>104.91</v>
      </c>
      <c r="D64" s="1">
        <v>109.45</v>
      </c>
      <c r="E64" s="1">
        <v>4.53</v>
      </c>
      <c r="F64" s="1">
        <v>0.0</v>
      </c>
      <c r="G64" s="1">
        <v>4.53</v>
      </c>
      <c r="H64" s="1">
        <v>168.0</v>
      </c>
      <c r="I64" s="1">
        <v>37.06</v>
      </c>
      <c r="J64" s="1">
        <v>37.07</v>
      </c>
      <c r="K64" s="1" t="s">
        <v>57</v>
      </c>
      <c r="L64" s="1">
        <v>80.0</v>
      </c>
      <c r="M64" s="1">
        <v>88.0</v>
      </c>
    </row>
    <row r="65">
      <c r="A65" s="1" t="s">
        <v>41</v>
      </c>
      <c r="B65" s="1" t="s">
        <v>42</v>
      </c>
      <c r="C65" s="1">
        <v>109.61</v>
      </c>
      <c r="D65" s="1">
        <v>114.51</v>
      </c>
      <c r="E65" s="1">
        <v>4.91</v>
      </c>
      <c r="F65" s="1">
        <v>0.0</v>
      </c>
      <c r="G65" s="1">
        <v>4.9</v>
      </c>
      <c r="H65" s="1">
        <v>168.0</v>
      </c>
      <c r="I65" s="1">
        <v>34.25</v>
      </c>
      <c r="J65" s="1">
        <v>34.27</v>
      </c>
      <c r="K65" s="1" t="s">
        <v>59</v>
      </c>
      <c r="L65" s="1">
        <v>0.0</v>
      </c>
      <c r="M65" s="1">
        <v>168.0</v>
      </c>
    </row>
    <row r="66">
      <c r="A66" s="1" t="s">
        <v>41</v>
      </c>
      <c r="B66" s="1" t="s">
        <v>42</v>
      </c>
      <c r="C66" s="1">
        <v>114.61</v>
      </c>
      <c r="D66" s="1">
        <v>119.63</v>
      </c>
      <c r="E66" s="1">
        <v>5.02</v>
      </c>
      <c r="F66" s="1">
        <v>0.0</v>
      </c>
      <c r="G66" s="1">
        <v>5.01</v>
      </c>
      <c r="H66" s="1">
        <v>168.0</v>
      </c>
      <c r="I66" s="1">
        <v>33.49</v>
      </c>
      <c r="J66" s="1">
        <v>33.5</v>
      </c>
      <c r="K66" s="1" t="s">
        <v>59</v>
      </c>
      <c r="L66" s="1">
        <v>0.0</v>
      </c>
      <c r="M66" s="1">
        <v>168.0</v>
      </c>
    </row>
    <row r="67">
      <c r="A67" s="1" t="s">
        <v>41</v>
      </c>
      <c r="B67" s="1" t="s">
        <v>42</v>
      </c>
      <c r="C67" s="1">
        <v>119.97</v>
      </c>
      <c r="D67" s="1">
        <v>120.34</v>
      </c>
      <c r="E67" s="1">
        <v>0.37</v>
      </c>
      <c r="F67" s="1">
        <v>0.0</v>
      </c>
      <c r="G67" s="1">
        <v>0.37</v>
      </c>
      <c r="H67" s="1">
        <v>8.0</v>
      </c>
      <c r="I67" s="1">
        <v>21.63</v>
      </c>
      <c r="J67" s="1">
        <v>21.63</v>
      </c>
      <c r="K67" s="1" t="s">
        <v>43</v>
      </c>
      <c r="L67" s="1">
        <v>-8.0</v>
      </c>
      <c r="M67" s="1">
        <v>0.0</v>
      </c>
    </row>
    <row r="68">
      <c r="A68" s="1" t="s">
        <v>41</v>
      </c>
      <c r="B68" s="1" t="s">
        <v>42</v>
      </c>
      <c r="C68" s="1">
        <v>120.43</v>
      </c>
      <c r="D68" s="1">
        <v>121.13</v>
      </c>
      <c r="E68" s="1">
        <v>0.7</v>
      </c>
      <c r="F68" s="1">
        <v>0.0</v>
      </c>
      <c r="G68" s="1">
        <v>0.7</v>
      </c>
      <c r="H68" s="1">
        <v>8.0</v>
      </c>
      <c r="I68" s="1">
        <v>11.4</v>
      </c>
      <c r="J68" s="1">
        <v>11.4</v>
      </c>
      <c r="K68" s="1" t="s">
        <v>43</v>
      </c>
      <c r="L68" s="1">
        <v>-8.0</v>
      </c>
      <c r="M68" s="1">
        <v>0.0</v>
      </c>
    </row>
    <row r="69">
      <c r="A69" s="1" t="s">
        <v>41</v>
      </c>
      <c r="B69" s="1" t="s">
        <v>42</v>
      </c>
      <c r="C69" s="1">
        <v>121.27</v>
      </c>
      <c r="D69" s="1">
        <v>121.71</v>
      </c>
      <c r="E69" s="1">
        <v>0.44</v>
      </c>
      <c r="F69" s="1">
        <v>0.0</v>
      </c>
      <c r="G69" s="1">
        <v>0.44</v>
      </c>
      <c r="H69" s="1">
        <v>8.0</v>
      </c>
      <c r="I69" s="1">
        <v>18.25</v>
      </c>
      <c r="J69" s="1">
        <v>18.25</v>
      </c>
      <c r="K69" s="1" t="s">
        <v>43</v>
      </c>
      <c r="L69" s="1">
        <v>-8.0</v>
      </c>
      <c r="M69" s="1">
        <v>0.0</v>
      </c>
    </row>
    <row r="70">
      <c r="A70" s="1" t="s">
        <v>41</v>
      </c>
      <c r="B70" s="1" t="s">
        <v>42</v>
      </c>
      <c r="C70" s="1">
        <v>121.73</v>
      </c>
      <c r="D70" s="1">
        <v>122.06</v>
      </c>
      <c r="E70" s="1">
        <v>0.32</v>
      </c>
      <c r="F70" s="1">
        <v>0.0</v>
      </c>
      <c r="G70" s="1">
        <v>0.32</v>
      </c>
      <c r="H70" s="1">
        <v>8.0</v>
      </c>
      <c r="I70" s="1">
        <v>24.66</v>
      </c>
      <c r="J70" s="1">
        <v>24.66</v>
      </c>
      <c r="K70" s="1" t="s">
        <v>43</v>
      </c>
      <c r="L70" s="1">
        <v>-8.0</v>
      </c>
      <c r="M70" s="1">
        <v>0.0</v>
      </c>
    </row>
    <row r="71">
      <c r="A71" s="1" t="s">
        <v>41</v>
      </c>
      <c r="B71" s="1" t="s">
        <v>42</v>
      </c>
      <c r="C71" s="1">
        <v>122.1</v>
      </c>
      <c r="D71" s="1">
        <v>122.49</v>
      </c>
      <c r="E71" s="1">
        <v>0.38</v>
      </c>
      <c r="F71" s="1">
        <v>0.0</v>
      </c>
      <c r="G71" s="1">
        <v>0.38</v>
      </c>
      <c r="H71" s="1">
        <v>8.0</v>
      </c>
      <c r="I71" s="1">
        <v>20.92</v>
      </c>
      <c r="J71" s="1">
        <v>20.92</v>
      </c>
      <c r="K71" s="1" t="s">
        <v>43</v>
      </c>
      <c r="L71" s="1">
        <v>-8.0</v>
      </c>
      <c r="M71" s="1">
        <v>0.0</v>
      </c>
    </row>
    <row r="72">
      <c r="A72" s="1" t="s">
        <v>41</v>
      </c>
      <c r="B72" s="1" t="s">
        <v>42</v>
      </c>
      <c r="C72" s="1">
        <v>122.64</v>
      </c>
      <c r="D72" s="1">
        <v>123.04</v>
      </c>
      <c r="E72" s="1">
        <v>0.4</v>
      </c>
      <c r="F72" s="1">
        <v>0.0</v>
      </c>
      <c r="G72" s="1">
        <v>0.4</v>
      </c>
      <c r="H72" s="1">
        <v>8.0</v>
      </c>
      <c r="I72" s="1">
        <v>19.98</v>
      </c>
      <c r="J72" s="1">
        <v>19.98</v>
      </c>
      <c r="K72" s="1" t="s">
        <v>43</v>
      </c>
      <c r="L72" s="1">
        <v>-8.0</v>
      </c>
      <c r="M72" s="1">
        <v>0.0</v>
      </c>
    </row>
    <row r="73">
      <c r="A73" s="1" t="s">
        <v>41</v>
      </c>
      <c r="B73" s="1" t="s">
        <v>42</v>
      </c>
      <c r="C73" s="1">
        <v>123.18</v>
      </c>
      <c r="D73" s="1">
        <v>123.52</v>
      </c>
      <c r="E73" s="1">
        <v>0.34</v>
      </c>
      <c r="F73" s="1">
        <v>0.0</v>
      </c>
      <c r="G73" s="1">
        <v>0.34</v>
      </c>
      <c r="H73" s="1">
        <v>8.0</v>
      </c>
      <c r="I73" s="1">
        <v>23.25</v>
      </c>
      <c r="J73" s="1">
        <v>23.25</v>
      </c>
      <c r="K73" s="1" t="s">
        <v>43</v>
      </c>
      <c r="L73" s="1">
        <v>-8.0</v>
      </c>
      <c r="M73" s="1">
        <v>0.0</v>
      </c>
    </row>
    <row r="74">
      <c r="A74" s="1" t="s">
        <v>41</v>
      </c>
      <c r="B74" s="1" t="s">
        <v>42</v>
      </c>
      <c r="C74" s="1">
        <v>123.65</v>
      </c>
      <c r="D74" s="1">
        <v>124.06</v>
      </c>
      <c r="E74" s="1">
        <v>0.41</v>
      </c>
      <c r="F74" s="1">
        <v>0.0</v>
      </c>
      <c r="G74" s="1">
        <v>0.41</v>
      </c>
      <c r="H74" s="1">
        <v>8.0</v>
      </c>
      <c r="I74" s="1">
        <v>19.56</v>
      </c>
      <c r="J74" s="1">
        <v>19.56</v>
      </c>
      <c r="K74" s="1" t="s">
        <v>43</v>
      </c>
      <c r="L74" s="1">
        <v>-8.0</v>
      </c>
      <c r="M74" s="1">
        <v>0.0</v>
      </c>
    </row>
    <row r="75">
      <c r="A75" s="1" t="s">
        <v>41</v>
      </c>
      <c r="B75" s="1" t="s">
        <v>42</v>
      </c>
      <c r="C75" s="1">
        <v>124.3</v>
      </c>
      <c r="D75" s="1">
        <v>124.78</v>
      </c>
      <c r="E75" s="1">
        <v>0.48</v>
      </c>
      <c r="F75" s="1">
        <v>0.0</v>
      </c>
      <c r="G75" s="1">
        <v>0.48</v>
      </c>
      <c r="H75" s="1">
        <v>8.0</v>
      </c>
      <c r="I75" s="1">
        <v>16.65</v>
      </c>
      <c r="J75" s="1">
        <v>16.65</v>
      </c>
      <c r="K75" s="1" t="s">
        <v>43</v>
      </c>
      <c r="L75" s="1">
        <v>-8.0</v>
      </c>
      <c r="M75" s="1">
        <v>0.0</v>
      </c>
    </row>
    <row r="76">
      <c r="A76" s="1" t="s">
        <v>41</v>
      </c>
      <c r="B76" s="1" t="s">
        <v>42</v>
      </c>
      <c r="C76" s="1">
        <v>124.88</v>
      </c>
      <c r="D76" s="1">
        <v>125.32</v>
      </c>
      <c r="E76" s="1">
        <v>0.44</v>
      </c>
      <c r="F76" s="1">
        <v>0.0</v>
      </c>
      <c r="G76" s="1">
        <v>0.44</v>
      </c>
      <c r="H76" s="1">
        <v>8.0</v>
      </c>
      <c r="I76" s="1">
        <v>18.15</v>
      </c>
      <c r="J76" s="1">
        <v>18.15</v>
      </c>
      <c r="K76" s="1" t="s">
        <v>43</v>
      </c>
      <c r="L76" s="1">
        <v>-8.0</v>
      </c>
      <c r="M76" s="1">
        <v>0.0</v>
      </c>
    </row>
    <row r="77">
      <c r="A77" s="1" t="s">
        <v>41</v>
      </c>
      <c r="B77" s="1" t="s">
        <v>42</v>
      </c>
      <c r="C77" s="1">
        <v>125.34</v>
      </c>
      <c r="D77" s="1">
        <v>127.62</v>
      </c>
      <c r="E77" s="1">
        <v>2.28</v>
      </c>
      <c r="F77" s="1">
        <v>0.0</v>
      </c>
      <c r="G77" s="1">
        <v>2.27</v>
      </c>
      <c r="H77" s="1">
        <v>168.0</v>
      </c>
      <c r="I77" s="1">
        <v>73.84</v>
      </c>
      <c r="J77" s="1">
        <v>73.88</v>
      </c>
      <c r="K77" s="1" t="s">
        <v>57</v>
      </c>
      <c r="L77" s="1">
        <v>80.0</v>
      </c>
      <c r="M77" s="1">
        <v>88.0</v>
      </c>
    </row>
    <row r="78">
      <c r="A78" s="1" t="s">
        <v>41</v>
      </c>
      <c r="B78" s="1" t="s">
        <v>42</v>
      </c>
      <c r="C78" s="1">
        <v>127.74</v>
      </c>
      <c r="D78" s="1">
        <v>133.18</v>
      </c>
      <c r="E78" s="1">
        <v>5.44</v>
      </c>
      <c r="F78" s="1">
        <v>0.0</v>
      </c>
      <c r="G78" s="1">
        <v>5.43</v>
      </c>
      <c r="H78" s="1">
        <v>168.0</v>
      </c>
      <c r="I78" s="1">
        <v>30.9</v>
      </c>
      <c r="J78" s="1">
        <v>30.92</v>
      </c>
      <c r="K78" s="1" t="s">
        <v>59</v>
      </c>
      <c r="L78" s="1">
        <v>0.0</v>
      </c>
      <c r="M78" s="1">
        <v>168.0</v>
      </c>
    </row>
    <row r="79">
      <c r="A79" s="1" t="s">
        <v>41</v>
      </c>
      <c r="B79" s="1" t="s">
        <v>42</v>
      </c>
      <c r="C79" s="1">
        <v>133.73</v>
      </c>
      <c r="D79" s="1">
        <v>138.09</v>
      </c>
      <c r="E79" s="1">
        <v>4.36</v>
      </c>
      <c r="F79" s="1">
        <v>0.0</v>
      </c>
      <c r="G79" s="1">
        <v>4.36</v>
      </c>
      <c r="H79" s="1">
        <v>168.0</v>
      </c>
      <c r="I79" s="1">
        <v>38.55</v>
      </c>
      <c r="J79" s="1">
        <v>38.57</v>
      </c>
      <c r="K79" s="1" t="s">
        <v>59</v>
      </c>
      <c r="L79" s="1">
        <v>0.0</v>
      </c>
      <c r="M79" s="1">
        <v>168.0</v>
      </c>
    </row>
    <row r="80">
      <c r="A80" s="1" t="s">
        <v>41</v>
      </c>
      <c r="B80" s="1" t="s">
        <v>42</v>
      </c>
      <c r="C80" s="1">
        <v>138.81</v>
      </c>
      <c r="D80" s="1">
        <v>139.4</v>
      </c>
      <c r="E80" s="1">
        <v>0.6</v>
      </c>
      <c r="F80" s="1">
        <v>0.0</v>
      </c>
      <c r="G80" s="1">
        <v>0.6</v>
      </c>
      <c r="H80" s="1">
        <v>8.0</v>
      </c>
      <c r="I80" s="1">
        <v>13.41</v>
      </c>
      <c r="J80" s="1">
        <v>13.41</v>
      </c>
      <c r="K80" s="1" t="s">
        <v>43</v>
      </c>
      <c r="L80" s="1">
        <v>-8.0</v>
      </c>
      <c r="M80" s="1">
        <v>0.0</v>
      </c>
    </row>
    <row r="81">
      <c r="A81" s="1" t="s">
        <v>41</v>
      </c>
      <c r="B81" s="1" t="s">
        <v>42</v>
      </c>
      <c r="C81" s="1">
        <v>140.01</v>
      </c>
      <c r="D81" s="1">
        <v>140.3</v>
      </c>
      <c r="E81" s="1">
        <v>0.29</v>
      </c>
      <c r="F81" s="1">
        <v>0.0</v>
      </c>
      <c r="G81" s="1">
        <v>0.29</v>
      </c>
      <c r="H81" s="1">
        <v>8.0</v>
      </c>
      <c r="I81" s="1">
        <v>27.48</v>
      </c>
      <c r="J81" s="1">
        <v>27.48</v>
      </c>
      <c r="K81" s="1" t="s">
        <v>43</v>
      </c>
      <c r="L81" s="1">
        <v>-8.0</v>
      </c>
      <c r="M81" s="1">
        <v>0.0</v>
      </c>
    </row>
    <row r="82">
      <c r="A82" s="1" t="s">
        <v>41</v>
      </c>
      <c r="B82" s="1" t="s">
        <v>42</v>
      </c>
      <c r="C82" s="1">
        <v>140.32</v>
      </c>
      <c r="D82" s="1">
        <v>140.83</v>
      </c>
      <c r="E82" s="1">
        <v>0.5</v>
      </c>
      <c r="F82" s="1">
        <v>0.0</v>
      </c>
      <c r="G82" s="1">
        <v>0.5</v>
      </c>
      <c r="H82" s="1">
        <v>8.0</v>
      </c>
      <c r="I82" s="1">
        <v>15.94</v>
      </c>
      <c r="J82" s="1">
        <v>15.94</v>
      </c>
      <c r="K82" s="1" t="s">
        <v>43</v>
      </c>
      <c r="L82" s="1">
        <v>-8.0</v>
      </c>
      <c r="M82" s="1">
        <v>0.0</v>
      </c>
    </row>
    <row r="83">
      <c r="A83" s="1" t="s">
        <v>41</v>
      </c>
      <c r="B83" s="1" t="s">
        <v>42</v>
      </c>
      <c r="C83" s="1">
        <v>140.87</v>
      </c>
      <c r="D83" s="1">
        <v>141.38</v>
      </c>
      <c r="E83" s="1">
        <v>0.51</v>
      </c>
      <c r="F83" s="1">
        <v>0.0</v>
      </c>
      <c r="G83" s="1">
        <v>0.51</v>
      </c>
      <c r="H83" s="1">
        <v>8.0</v>
      </c>
      <c r="I83" s="1">
        <v>15.57</v>
      </c>
      <c r="J83" s="1">
        <v>15.57</v>
      </c>
      <c r="K83" s="1" t="s">
        <v>43</v>
      </c>
      <c r="L83" s="1">
        <v>-8.0</v>
      </c>
      <c r="M83" s="1">
        <v>0.0</v>
      </c>
    </row>
    <row r="84">
      <c r="A84" s="1" t="s">
        <v>41</v>
      </c>
      <c r="B84" s="1" t="s">
        <v>42</v>
      </c>
      <c r="C84" s="1">
        <v>141.59</v>
      </c>
      <c r="D84" s="1">
        <v>142.49</v>
      </c>
      <c r="E84" s="1">
        <v>0.9</v>
      </c>
      <c r="F84" s="1">
        <v>0.0</v>
      </c>
      <c r="G84" s="1">
        <v>0.9</v>
      </c>
      <c r="H84" s="1">
        <v>8.0</v>
      </c>
      <c r="I84" s="1">
        <v>8.89</v>
      </c>
      <c r="J84" s="1">
        <v>8.89</v>
      </c>
      <c r="K84" s="1" t="s">
        <v>43</v>
      </c>
      <c r="L84" s="1">
        <v>-8.0</v>
      </c>
      <c r="M84" s="1">
        <v>0.0</v>
      </c>
    </row>
    <row r="85">
      <c r="A85" s="1" t="s">
        <v>41</v>
      </c>
      <c r="B85" s="1" t="s">
        <v>42</v>
      </c>
      <c r="C85" s="1">
        <v>142.56</v>
      </c>
      <c r="D85" s="1">
        <v>143.07</v>
      </c>
      <c r="E85" s="1">
        <v>0.51</v>
      </c>
      <c r="F85" s="1">
        <v>0.0</v>
      </c>
      <c r="G85" s="1">
        <v>0.51</v>
      </c>
      <c r="H85" s="1">
        <v>8.0</v>
      </c>
      <c r="I85" s="1">
        <v>15.69</v>
      </c>
      <c r="J85" s="1">
        <v>15.69</v>
      </c>
      <c r="K85" s="1" t="s">
        <v>43</v>
      </c>
      <c r="L85" s="1">
        <v>-8.0</v>
      </c>
      <c r="M85" s="1">
        <v>0.0</v>
      </c>
    </row>
    <row r="86">
      <c r="A86" s="1" t="s">
        <v>41</v>
      </c>
      <c r="B86" s="1" t="s">
        <v>42</v>
      </c>
      <c r="C86" s="1">
        <v>143.38</v>
      </c>
      <c r="D86" s="1">
        <v>143.79</v>
      </c>
      <c r="E86" s="1">
        <v>0.42</v>
      </c>
      <c r="F86" s="1">
        <v>0.0</v>
      </c>
      <c r="G86" s="1">
        <v>0.42</v>
      </c>
      <c r="H86" s="1">
        <v>8.0</v>
      </c>
      <c r="I86" s="1">
        <v>19.07</v>
      </c>
      <c r="J86" s="1">
        <v>19.07</v>
      </c>
      <c r="K86" s="1" t="s">
        <v>43</v>
      </c>
      <c r="L86" s="1">
        <v>-8.0</v>
      </c>
      <c r="M86" s="1">
        <v>0.0</v>
      </c>
    </row>
    <row r="87">
      <c r="A87" s="1" t="s">
        <v>41</v>
      </c>
      <c r="B87" s="1" t="s">
        <v>42</v>
      </c>
      <c r="C87" s="1">
        <v>143.87</v>
      </c>
      <c r="D87" s="1">
        <v>145.42</v>
      </c>
      <c r="E87" s="1">
        <v>1.54</v>
      </c>
      <c r="F87" s="1">
        <v>0.0</v>
      </c>
      <c r="G87" s="1">
        <v>1.54</v>
      </c>
      <c r="H87" s="1">
        <v>8.0</v>
      </c>
      <c r="I87" s="1">
        <v>5.18</v>
      </c>
      <c r="J87" s="1">
        <v>5.18</v>
      </c>
      <c r="K87" s="1" t="s">
        <v>43</v>
      </c>
      <c r="L87" s="1">
        <v>-8.0</v>
      </c>
      <c r="M87" s="1">
        <v>0.0</v>
      </c>
    </row>
    <row r="88">
      <c r="A88" s="1" t="s">
        <v>41</v>
      </c>
      <c r="B88" s="1" t="s">
        <v>42</v>
      </c>
      <c r="C88" s="1">
        <v>145.51</v>
      </c>
      <c r="D88" s="1">
        <v>146.07</v>
      </c>
      <c r="E88" s="1">
        <v>0.56</v>
      </c>
      <c r="F88" s="1">
        <v>0.0</v>
      </c>
      <c r="G88" s="1">
        <v>0.56</v>
      </c>
      <c r="H88" s="1">
        <v>8.0</v>
      </c>
      <c r="I88" s="1">
        <v>14.24</v>
      </c>
      <c r="J88" s="1">
        <v>14.24</v>
      </c>
      <c r="K88" s="1" t="s">
        <v>43</v>
      </c>
      <c r="L88" s="1">
        <v>-8.0</v>
      </c>
      <c r="M88" s="1">
        <v>0.0</v>
      </c>
    </row>
    <row r="89">
      <c r="A89" s="1" t="s">
        <v>41</v>
      </c>
      <c r="B89" s="1" t="s">
        <v>42</v>
      </c>
      <c r="C89" s="1">
        <v>146.11</v>
      </c>
      <c r="D89" s="1">
        <v>146.45</v>
      </c>
      <c r="E89" s="1">
        <v>0.35</v>
      </c>
      <c r="F89" s="1">
        <v>0.0</v>
      </c>
      <c r="G89" s="1">
        <v>0.35</v>
      </c>
      <c r="H89" s="1">
        <v>8.0</v>
      </c>
      <c r="I89" s="1">
        <v>23.15</v>
      </c>
      <c r="J89" s="1">
        <v>23.15</v>
      </c>
      <c r="K89" s="1" t="s">
        <v>43</v>
      </c>
      <c r="L89" s="1">
        <v>-8.0</v>
      </c>
      <c r="M89" s="1">
        <v>0.0</v>
      </c>
    </row>
    <row r="90">
      <c r="A90" s="1" t="s">
        <v>41</v>
      </c>
      <c r="B90" s="1" t="s">
        <v>42</v>
      </c>
      <c r="C90" s="1">
        <v>146.58</v>
      </c>
      <c r="D90" s="1">
        <v>149.37</v>
      </c>
      <c r="E90" s="1">
        <v>2.79</v>
      </c>
      <c r="F90" s="1">
        <v>0.0</v>
      </c>
      <c r="G90" s="1">
        <v>2.79</v>
      </c>
      <c r="H90" s="1">
        <v>168.0</v>
      </c>
      <c r="I90" s="1">
        <v>60.15</v>
      </c>
      <c r="J90" s="1">
        <v>60.18</v>
      </c>
      <c r="K90" s="1" t="s">
        <v>57</v>
      </c>
      <c r="L90" s="1">
        <v>80.0</v>
      </c>
      <c r="M90" s="1">
        <v>88.0</v>
      </c>
    </row>
    <row r="91">
      <c r="A91" s="1" t="s">
        <v>41</v>
      </c>
      <c r="B91" s="1" t="s">
        <v>42</v>
      </c>
      <c r="C91" s="1">
        <v>149.59</v>
      </c>
      <c r="D91" s="1">
        <v>154.47</v>
      </c>
      <c r="E91" s="1">
        <v>4.88</v>
      </c>
      <c r="F91" s="1">
        <v>0.0</v>
      </c>
      <c r="G91" s="1">
        <v>4.88</v>
      </c>
      <c r="H91" s="1">
        <v>168.0</v>
      </c>
      <c r="I91" s="1">
        <v>34.4</v>
      </c>
      <c r="J91" s="1">
        <v>34.42</v>
      </c>
      <c r="K91" s="1" t="s">
        <v>59</v>
      </c>
      <c r="L91" s="1">
        <v>0.0</v>
      </c>
      <c r="M91" s="1">
        <v>168.0</v>
      </c>
    </row>
    <row r="92">
      <c r="A92" s="1" t="s">
        <v>41</v>
      </c>
      <c r="B92" s="1" t="s">
        <v>42</v>
      </c>
      <c r="C92" s="1">
        <v>154.9</v>
      </c>
      <c r="D92" s="1">
        <v>159.24</v>
      </c>
      <c r="E92" s="1">
        <v>4.34</v>
      </c>
      <c r="F92" s="1">
        <v>0.0</v>
      </c>
      <c r="G92" s="1">
        <v>4.34</v>
      </c>
      <c r="H92" s="1">
        <v>168.0</v>
      </c>
      <c r="I92" s="1">
        <v>38.72</v>
      </c>
      <c r="J92" s="1">
        <v>38.74</v>
      </c>
      <c r="K92" s="1" t="s">
        <v>59</v>
      </c>
      <c r="L92" s="1">
        <v>0.0</v>
      </c>
      <c r="M92" s="1">
        <v>168.0</v>
      </c>
    </row>
    <row r="93">
      <c r="A93" s="1" t="s">
        <v>41</v>
      </c>
      <c r="B93" s="1" t="s">
        <v>42</v>
      </c>
      <c r="C93" s="1">
        <v>159.55</v>
      </c>
      <c r="D93" s="1">
        <v>160.16</v>
      </c>
      <c r="E93" s="1">
        <v>0.61</v>
      </c>
      <c r="F93" s="1">
        <v>0.0</v>
      </c>
      <c r="G93" s="1">
        <v>0.61</v>
      </c>
      <c r="H93" s="1">
        <v>8.0</v>
      </c>
      <c r="I93" s="1">
        <v>13.13</v>
      </c>
      <c r="J93" s="1">
        <v>13.13</v>
      </c>
      <c r="K93" s="1" t="s">
        <v>43</v>
      </c>
      <c r="L93" s="1">
        <v>-8.0</v>
      </c>
      <c r="M93" s="1">
        <v>0.0</v>
      </c>
    </row>
    <row r="94">
      <c r="A94" s="1" t="s">
        <v>41</v>
      </c>
      <c r="B94" s="1" t="s">
        <v>42</v>
      </c>
      <c r="C94" s="1">
        <v>160.32</v>
      </c>
      <c r="D94" s="1">
        <v>160.88</v>
      </c>
      <c r="E94" s="1">
        <v>0.56</v>
      </c>
      <c r="F94" s="1">
        <v>0.0</v>
      </c>
      <c r="G94" s="1">
        <v>0.56</v>
      </c>
      <c r="H94" s="1">
        <v>8.0</v>
      </c>
      <c r="I94" s="1">
        <v>14.39</v>
      </c>
      <c r="J94" s="1">
        <v>14.39</v>
      </c>
      <c r="K94" s="1" t="s">
        <v>43</v>
      </c>
      <c r="L94" s="1">
        <v>-8.0</v>
      </c>
      <c r="M94" s="1">
        <v>0.0</v>
      </c>
    </row>
    <row r="95">
      <c r="A95" s="1" t="s">
        <v>41</v>
      </c>
      <c r="B95" s="1" t="s">
        <v>42</v>
      </c>
      <c r="C95" s="1">
        <v>160.95</v>
      </c>
      <c r="D95" s="1">
        <v>161.46</v>
      </c>
      <c r="E95" s="1">
        <v>0.5</v>
      </c>
      <c r="F95" s="1">
        <v>0.0</v>
      </c>
      <c r="G95" s="1">
        <v>0.5</v>
      </c>
      <c r="H95" s="1">
        <v>8.0</v>
      </c>
      <c r="I95" s="1">
        <v>15.91</v>
      </c>
      <c r="J95" s="1">
        <v>15.91</v>
      </c>
      <c r="K95" s="1" t="s">
        <v>43</v>
      </c>
      <c r="L95" s="1">
        <v>-8.0</v>
      </c>
      <c r="M95" s="1">
        <v>0.0</v>
      </c>
    </row>
    <row r="96">
      <c r="A96" s="1" t="s">
        <v>41</v>
      </c>
      <c r="B96" s="1" t="s">
        <v>42</v>
      </c>
      <c r="C96" s="1">
        <v>162.06</v>
      </c>
      <c r="D96" s="1">
        <v>162.86</v>
      </c>
      <c r="E96" s="1">
        <v>0.8</v>
      </c>
      <c r="F96" s="1">
        <v>0.0</v>
      </c>
      <c r="G96" s="1">
        <v>0.8</v>
      </c>
      <c r="H96" s="1">
        <v>8.0</v>
      </c>
      <c r="I96" s="1">
        <v>9.99</v>
      </c>
      <c r="J96" s="1">
        <v>9.99</v>
      </c>
      <c r="K96" s="1" t="s">
        <v>43</v>
      </c>
      <c r="L96" s="1">
        <v>-8.0</v>
      </c>
      <c r="M96" s="1">
        <v>0.0</v>
      </c>
    </row>
    <row r="97">
      <c r="A97" s="1" t="s">
        <v>41</v>
      </c>
      <c r="B97" s="1" t="s">
        <v>42</v>
      </c>
      <c r="C97" s="1">
        <v>163.04</v>
      </c>
      <c r="D97" s="1">
        <v>163.6</v>
      </c>
      <c r="E97" s="1">
        <v>0.57</v>
      </c>
      <c r="F97" s="1">
        <v>0.0</v>
      </c>
      <c r="G97" s="1">
        <v>0.57</v>
      </c>
      <c r="H97" s="1">
        <v>8.0</v>
      </c>
      <c r="I97" s="1">
        <v>14.15</v>
      </c>
      <c r="J97" s="1">
        <v>14.15</v>
      </c>
      <c r="K97" s="1" t="s">
        <v>43</v>
      </c>
      <c r="L97" s="1">
        <v>-8.0</v>
      </c>
      <c r="M97" s="1">
        <v>0.0</v>
      </c>
    </row>
    <row r="98">
      <c r="A98" s="1" t="s">
        <v>41</v>
      </c>
      <c r="B98" s="1" t="s">
        <v>42</v>
      </c>
      <c r="C98" s="1">
        <v>163.92</v>
      </c>
      <c r="D98" s="1">
        <v>164.53</v>
      </c>
      <c r="E98" s="1">
        <v>0.62</v>
      </c>
      <c r="F98" s="1">
        <v>0.0</v>
      </c>
      <c r="G98" s="1">
        <v>0.62</v>
      </c>
      <c r="H98" s="1">
        <v>8.0</v>
      </c>
      <c r="I98" s="1">
        <v>12.94</v>
      </c>
      <c r="J98" s="1">
        <v>12.94</v>
      </c>
      <c r="K98" s="1" t="s">
        <v>43</v>
      </c>
      <c r="L98" s="1">
        <v>-8.0</v>
      </c>
      <c r="M98" s="1">
        <v>0.0</v>
      </c>
    </row>
    <row r="99">
      <c r="A99" s="1" t="s">
        <v>41</v>
      </c>
      <c r="B99" s="1" t="s">
        <v>42</v>
      </c>
      <c r="C99" s="1">
        <v>164.58</v>
      </c>
      <c r="D99" s="1">
        <v>165.16</v>
      </c>
      <c r="E99" s="1">
        <v>0.58</v>
      </c>
      <c r="F99" s="1">
        <v>0.0</v>
      </c>
      <c r="G99" s="1">
        <v>0.58</v>
      </c>
      <c r="H99" s="1">
        <v>8.0</v>
      </c>
      <c r="I99" s="1">
        <v>13.9</v>
      </c>
      <c r="J99" s="1">
        <v>13.9</v>
      </c>
      <c r="K99" s="1" t="s">
        <v>43</v>
      </c>
      <c r="L99" s="1">
        <v>-8.0</v>
      </c>
      <c r="M99" s="1">
        <v>0.0</v>
      </c>
    </row>
    <row r="100">
      <c r="A100" s="1" t="s">
        <v>41</v>
      </c>
      <c r="B100" s="1" t="s">
        <v>42</v>
      </c>
      <c r="C100" s="1">
        <v>165.28</v>
      </c>
      <c r="D100" s="1">
        <v>165.88</v>
      </c>
      <c r="E100" s="1">
        <v>0.6</v>
      </c>
      <c r="F100" s="1">
        <v>0.0</v>
      </c>
      <c r="G100" s="1">
        <v>0.6</v>
      </c>
      <c r="H100" s="1">
        <v>8.0</v>
      </c>
      <c r="I100" s="1">
        <v>13.32</v>
      </c>
      <c r="J100" s="1">
        <v>13.32</v>
      </c>
      <c r="K100" s="1" t="s">
        <v>43</v>
      </c>
      <c r="L100" s="1">
        <v>-8.0</v>
      </c>
      <c r="M100" s="1">
        <v>0.0</v>
      </c>
    </row>
    <row r="101">
      <c r="A101" s="1" t="s">
        <v>41</v>
      </c>
      <c r="B101" s="1" t="s">
        <v>42</v>
      </c>
      <c r="C101" s="1">
        <v>166.15</v>
      </c>
      <c r="D101" s="1">
        <v>167.05</v>
      </c>
      <c r="E101" s="1">
        <v>0.9</v>
      </c>
      <c r="F101" s="1">
        <v>0.0</v>
      </c>
      <c r="G101" s="1">
        <v>0.9</v>
      </c>
      <c r="H101" s="1">
        <v>8.0</v>
      </c>
      <c r="I101" s="1">
        <v>8.92</v>
      </c>
      <c r="J101" s="1">
        <v>8.92</v>
      </c>
      <c r="K101" s="1" t="s">
        <v>43</v>
      </c>
      <c r="L101" s="1">
        <v>-8.0</v>
      </c>
      <c r="M101" s="1">
        <v>0.0</v>
      </c>
    </row>
    <row r="102">
      <c r="A102" s="1" t="s">
        <v>41</v>
      </c>
      <c r="B102" s="1" t="s">
        <v>42</v>
      </c>
      <c r="C102" s="1">
        <v>167.43</v>
      </c>
      <c r="D102" s="1">
        <v>167.74</v>
      </c>
      <c r="E102" s="1">
        <v>0.3</v>
      </c>
      <c r="F102" s="1">
        <v>0.0</v>
      </c>
      <c r="G102" s="1">
        <v>0.3</v>
      </c>
      <c r="H102" s="1">
        <v>8.0</v>
      </c>
      <c r="I102" s="1">
        <v>26.56</v>
      </c>
      <c r="J102" s="1">
        <v>26.56</v>
      </c>
      <c r="K102" s="1" t="s">
        <v>43</v>
      </c>
      <c r="L102" s="1">
        <v>-8.0</v>
      </c>
      <c r="M102" s="1">
        <v>0.0</v>
      </c>
    </row>
    <row r="103">
      <c r="A103" s="1" t="s">
        <v>41</v>
      </c>
      <c r="B103" s="1" t="s">
        <v>42</v>
      </c>
      <c r="C103" s="1">
        <v>167.87</v>
      </c>
      <c r="D103" s="1">
        <v>171.07</v>
      </c>
      <c r="E103" s="1">
        <v>3.2</v>
      </c>
      <c r="F103" s="1">
        <v>0.0</v>
      </c>
      <c r="G103" s="1">
        <v>3.19</v>
      </c>
      <c r="H103" s="1">
        <v>168.0</v>
      </c>
      <c r="I103" s="1">
        <v>52.57</v>
      </c>
      <c r="J103" s="1">
        <v>52.59</v>
      </c>
      <c r="K103" s="1" t="s">
        <v>57</v>
      </c>
      <c r="L103" s="1">
        <v>80.0</v>
      </c>
      <c r="M103" s="1">
        <v>88.0</v>
      </c>
    </row>
    <row r="104">
      <c r="A104" s="1" t="s">
        <v>41</v>
      </c>
      <c r="B104" s="1" t="s">
        <v>42</v>
      </c>
      <c r="C104" s="1">
        <v>171.48</v>
      </c>
      <c r="D104" s="1">
        <v>176.64</v>
      </c>
      <c r="E104" s="1">
        <v>5.16</v>
      </c>
      <c r="F104" s="1">
        <v>0.0</v>
      </c>
      <c r="G104" s="1">
        <v>5.15</v>
      </c>
      <c r="H104" s="1">
        <v>168.0</v>
      </c>
      <c r="I104" s="1">
        <v>32.59</v>
      </c>
      <c r="J104" s="1">
        <v>32.6</v>
      </c>
      <c r="K104" s="1" t="s">
        <v>59</v>
      </c>
      <c r="L104" s="1">
        <v>0.0</v>
      </c>
      <c r="M104" s="1">
        <v>168.0</v>
      </c>
    </row>
    <row r="130">
      <c r="A130" s="77" t="s">
        <v>53</v>
      </c>
      <c r="B130" s="3">
        <f>SUMIF(K2:K103, "epr",H2:H103)</f>
        <v>640</v>
      </c>
    </row>
    <row r="131">
      <c r="A131" s="77" t="s">
        <v>54</v>
      </c>
      <c r="B131" s="3">
        <f>SUM(H2:H103)-B130</f>
        <v>3696</v>
      </c>
    </row>
    <row r="132">
      <c r="A132" s="77" t="s">
        <v>55</v>
      </c>
      <c r="B132" s="3">
        <f>SUM(M2:M103)</f>
        <v>3056</v>
      </c>
    </row>
    <row r="133">
      <c r="A133" s="77" t="s">
        <v>56</v>
      </c>
      <c r="B133" s="3">
        <f>B131/B132</f>
        <v>1.209424084</v>
      </c>
    </row>
    <row r="135">
      <c r="A135" s="77" t="s">
        <v>53</v>
      </c>
      <c r="B135" s="3">
        <f>SUMIF(K7:K108, "epr",H7:H108)</f>
        <v>600</v>
      </c>
    </row>
    <row r="136">
      <c r="A136" s="77" t="s">
        <v>54</v>
      </c>
      <c r="B136" s="3">
        <f>SUM(H7:H108)-B135</f>
        <v>3864</v>
      </c>
    </row>
    <row r="137">
      <c r="A137" s="77" t="s">
        <v>55</v>
      </c>
      <c r="B137" s="3">
        <f>SUM(M7:M108)</f>
        <v>3224</v>
      </c>
    </row>
    <row r="138">
      <c r="A138" s="77" t="s">
        <v>56</v>
      </c>
      <c r="B138" s="3">
        <f>B136/B137</f>
        <v>1.198511166</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1.6</v>
      </c>
      <c r="D2" s="1">
        <v>2.18</v>
      </c>
      <c r="E2" s="1">
        <v>0.58</v>
      </c>
      <c r="F2" s="1">
        <v>0.0</v>
      </c>
      <c r="G2" s="1">
        <v>0.58</v>
      </c>
      <c r="H2" s="1">
        <v>16.0</v>
      </c>
      <c r="I2" s="1">
        <v>27.6</v>
      </c>
      <c r="J2" s="1">
        <v>27.6</v>
      </c>
      <c r="K2" s="1" t="s">
        <v>43</v>
      </c>
      <c r="L2" s="1">
        <v>-16.0</v>
      </c>
      <c r="M2" s="1">
        <v>0.0</v>
      </c>
    </row>
    <row r="3">
      <c r="A3" s="1" t="s">
        <v>41</v>
      </c>
      <c r="B3" s="1" t="s">
        <v>42</v>
      </c>
      <c r="C3" s="1">
        <v>2.39</v>
      </c>
      <c r="D3" s="1">
        <v>3.02</v>
      </c>
      <c r="E3" s="1">
        <v>0.63</v>
      </c>
      <c r="F3" s="1">
        <v>0.0</v>
      </c>
      <c r="G3" s="1">
        <v>0.63</v>
      </c>
      <c r="H3" s="1">
        <v>16.0</v>
      </c>
      <c r="I3" s="1">
        <v>25.21</v>
      </c>
      <c r="J3" s="1">
        <v>25.21</v>
      </c>
      <c r="K3" s="1" t="s">
        <v>43</v>
      </c>
      <c r="L3" s="1">
        <v>-16.0</v>
      </c>
      <c r="M3" s="1">
        <v>0.0</v>
      </c>
    </row>
    <row r="4">
      <c r="A4" s="1" t="s">
        <v>41</v>
      </c>
      <c r="B4" s="1" t="s">
        <v>42</v>
      </c>
      <c r="C4" s="1">
        <v>3.08</v>
      </c>
      <c r="D4" s="1">
        <v>4.1</v>
      </c>
      <c r="E4" s="1">
        <v>1.01</v>
      </c>
      <c r="F4" s="1">
        <v>0.0</v>
      </c>
      <c r="G4" s="1">
        <v>1.01</v>
      </c>
      <c r="H4" s="1">
        <v>16.0</v>
      </c>
      <c r="I4" s="1">
        <v>15.79</v>
      </c>
      <c r="J4" s="1">
        <v>15.79</v>
      </c>
      <c r="K4" s="1" t="s">
        <v>43</v>
      </c>
      <c r="L4" s="1">
        <v>-16.0</v>
      </c>
      <c r="M4" s="1">
        <v>0.0</v>
      </c>
    </row>
    <row r="5">
      <c r="A5" s="1" t="s">
        <v>41</v>
      </c>
      <c r="B5" s="1" t="s">
        <v>42</v>
      </c>
      <c r="C5" s="1">
        <v>4.19</v>
      </c>
      <c r="D5" s="1">
        <v>5.68</v>
      </c>
      <c r="E5" s="1">
        <v>1.49</v>
      </c>
      <c r="F5" s="1">
        <v>0.0</v>
      </c>
      <c r="G5" s="1">
        <v>1.49</v>
      </c>
      <c r="H5" s="1">
        <v>16.0</v>
      </c>
      <c r="I5" s="1">
        <v>10.76</v>
      </c>
      <c r="J5" s="1">
        <v>10.76</v>
      </c>
      <c r="K5" s="1" t="s">
        <v>43</v>
      </c>
      <c r="L5" s="1">
        <v>-16.0</v>
      </c>
      <c r="M5" s="1">
        <v>0.0</v>
      </c>
    </row>
    <row r="6">
      <c r="A6" s="1" t="s">
        <v>41</v>
      </c>
      <c r="B6" s="1" t="s">
        <v>42</v>
      </c>
      <c r="C6" s="1">
        <v>5.83</v>
      </c>
      <c r="D6" s="1">
        <v>7.06</v>
      </c>
      <c r="E6" s="1">
        <v>1.23</v>
      </c>
      <c r="F6" s="1">
        <v>0.0</v>
      </c>
      <c r="G6" s="1">
        <v>1.23</v>
      </c>
      <c r="H6" s="1">
        <v>16.0</v>
      </c>
      <c r="I6" s="1">
        <v>13.02</v>
      </c>
      <c r="J6" s="1">
        <v>13.02</v>
      </c>
      <c r="K6" s="1" t="s">
        <v>43</v>
      </c>
      <c r="L6" s="1">
        <v>-16.0</v>
      </c>
      <c r="M6" s="1">
        <v>0.0</v>
      </c>
    </row>
    <row r="7">
      <c r="A7" s="1" t="s">
        <v>41</v>
      </c>
      <c r="B7" s="1" t="s">
        <v>42</v>
      </c>
      <c r="C7" s="1">
        <v>7.14</v>
      </c>
      <c r="D7" s="1">
        <v>8.25</v>
      </c>
      <c r="E7" s="1">
        <v>1.11</v>
      </c>
      <c r="F7" s="1">
        <v>0.0</v>
      </c>
      <c r="G7" s="1">
        <v>1.11</v>
      </c>
      <c r="H7" s="1">
        <v>16.0</v>
      </c>
      <c r="I7" s="1">
        <v>14.4</v>
      </c>
      <c r="J7" s="1">
        <v>14.4</v>
      </c>
      <c r="K7" s="1" t="s">
        <v>43</v>
      </c>
      <c r="L7" s="1">
        <v>-16.0</v>
      </c>
      <c r="M7" s="1">
        <v>0.0</v>
      </c>
    </row>
    <row r="8">
      <c r="A8" s="1" t="s">
        <v>41</v>
      </c>
      <c r="B8" s="1" t="s">
        <v>42</v>
      </c>
      <c r="C8" s="1">
        <v>8.35</v>
      </c>
      <c r="D8" s="1">
        <v>9.41</v>
      </c>
      <c r="E8" s="1">
        <v>1.06</v>
      </c>
      <c r="F8" s="1">
        <v>0.0</v>
      </c>
      <c r="G8" s="1">
        <v>1.06</v>
      </c>
      <c r="H8" s="1">
        <v>16.0</v>
      </c>
      <c r="I8" s="1">
        <v>15.15</v>
      </c>
      <c r="J8" s="1">
        <v>15.15</v>
      </c>
      <c r="K8" s="1" t="s">
        <v>43</v>
      </c>
      <c r="L8" s="1">
        <v>-16.0</v>
      </c>
      <c r="M8" s="1">
        <v>0.0</v>
      </c>
    </row>
    <row r="9">
      <c r="A9" s="1" t="s">
        <v>41</v>
      </c>
      <c r="B9" s="1" t="s">
        <v>42</v>
      </c>
      <c r="C9" s="1">
        <v>9.59</v>
      </c>
      <c r="D9" s="1">
        <v>10.95</v>
      </c>
      <c r="E9" s="1">
        <v>1.35</v>
      </c>
      <c r="F9" s="1">
        <v>0.0</v>
      </c>
      <c r="G9" s="1">
        <v>1.35</v>
      </c>
      <c r="H9" s="1">
        <v>16.0</v>
      </c>
      <c r="I9" s="1">
        <v>11.82</v>
      </c>
      <c r="J9" s="1">
        <v>11.82</v>
      </c>
      <c r="K9" s="1" t="s">
        <v>43</v>
      </c>
      <c r="L9" s="1">
        <v>-16.0</v>
      </c>
      <c r="M9" s="1">
        <v>0.0</v>
      </c>
    </row>
    <row r="10">
      <c r="A10" s="1" t="s">
        <v>41</v>
      </c>
      <c r="B10" s="1" t="s">
        <v>42</v>
      </c>
      <c r="C10" s="1">
        <v>11.0</v>
      </c>
      <c r="D10" s="1">
        <v>11.99</v>
      </c>
      <c r="E10" s="1">
        <v>0.99</v>
      </c>
      <c r="F10" s="1">
        <v>0.0</v>
      </c>
      <c r="G10" s="1">
        <v>0.99</v>
      </c>
      <c r="H10" s="1">
        <v>16.0</v>
      </c>
      <c r="I10" s="1">
        <v>16.24</v>
      </c>
      <c r="J10" s="1">
        <v>16.24</v>
      </c>
      <c r="K10" s="1" t="s">
        <v>43</v>
      </c>
      <c r="L10" s="1">
        <v>-16.0</v>
      </c>
      <c r="M10" s="1">
        <v>0.0</v>
      </c>
    </row>
    <row r="11">
      <c r="A11" s="1" t="s">
        <v>41</v>
      </c>
      <c r="B11" s="1" t="s">
        <v>42</v>
      </c>
      <c r="C11" s="1">
        <v>12.12</v>
      </c>
      <c r="D11" s="1">
        <v>14.07</v>
      </c>
      <c r="E11" s="1">
        <v>1.94</v>
      </c>
      <c r="F11" s="1">
        <v>0.0</v>
      </c>
      <c r="G11" s="1">
        <v>1.94</v>
      </c>
      <c r="H11" s="1">
        <v>16.0</v>
      </c>
      <c r="I11" s="1">
        <v>8.23</v>
      </c>
      <c r="J11" s="1">
        <v>8.23</v>
      </c>
      <c r="K11" s="1" t="s">
        <v>43</v>
      </c>
      <c r="L11" s="1">
        <v>-16.0</v>
      </c>
      <c r="M11" s="1">
        <v>0.0</v>
      </c>
    </row>
    <row r="12">
      <c r="A12" s="1" t="s">
        <v>41</v>
      </c>
      <c r="B12" s="1" t="s">
        <v>42</v>
      </c>
      <c r="C12" s="1">
        <v>14.11</v>
      </c>
      <c r="D12" s="1">
        <v>17.02</v>
      </c>
      <c r="E12" s="1">
        <v>2.91</v>
      </c>
      <c r="F12" s="1">
        <v>0.0</v>
      </c>
      <c r="G12" s="1">
        <v>2.91</v>
      </c>
      <c r="H12" s="1">
        <v>168.0</v>
      </c>
      <c r="I12" s="1">
        <v>57.68</v>
      </c>
      <c r="J12" s="1">
        <v>57.7</v>
      </c>
      <c r="K12" s="1" t="s">
        <v>44</v>
      </c>
      <c r="L12" s="1">
        <v>84.0</v>
      </c>
      <c r="M12" s="1">
        <v>84.0</v>
      </c>
    </row>
    <row r="13">
      <c r="A13" s="1" t="s">
        <v>41</v>
      </c>
      <c r="B13" s="1" t="s">
        <v>42</v>
      </c>
      <c r="C13" s="1">
        <v>17.58</v>
      </c>
      <c r="D13" s="1">
        <v>20.62</v>
      </c>
      <c r="E13" s="1">
        <v>3.04</v>
      </c>
      <c r="F13" s="1">
        <v>0.0</v>
      </c>
      <c r="G13" s="1">
        <v>3.03</v>
      </c>
      <c r="H13" s="1">
        <v>168.0</v>
      </c>
      <c r="I13" s="1">
        <v>55.34</v>
      </c>
      <c r="J13" s="1">
        <v>55.37</v>
      </c>
      <c r="K13" s="1" t="s">
        <v>57</v>
      </c>
      <c r="L13" s="1">
        <v>76.0</v>
      </c>
      <c r="M13" s="1">
        <v>92.0</v>
      </c>
    </row>
    <row r="14">
      <c r="A14" s="1" t="s">
        <v>41</v>
      </c>
      <c r="B14" s="1" t="s">
        <v>42</v>
      </c>
      <c r="C14" s="1">
        <v>20.8</v>
      </c>
      <c r="D14" s="1">
        <v>25.41</v>
      </c>
      <c r="E14" s="1">
        <v>4.61</v>
      </c>
      <c r="F14" s="1">
        <v>0.0</v>
      </c>
      <c r="G14" s="1">
        <v>4.6</v>
      </c>
      <c r="H14" s="1">
        <v>168.0</v>
      </c>
      <c r="I14" s="1">
        <v>36.47</v>
      </c>
      <c r="J14" s="1">
        <v>36.49</v>
      </c>
      <c r="K14" s="1" t="s">
        <v>59</v>
      </c>
      <c r="L14" s="1">
        <v>0.0</v>
      </c>
      <c r="M14" s="1">
        <v>168.0</v>
      </c>
    </row>
    <row r="15">
      <c r="A15" s="1" t="s">
        <v>41</v>
      </c>
      <c r="B15" s="1" t="s">
        <v>42</v>
      </c>
      <c r="C15" s="1">
        <v>25.71</v>
      </c>
      <c r="D15" s="1">
        <v>26.38</v>
      </c>
      <c r="E15" s="1">
        <v>0.67</v>
      </c>
      <c r="F15" s="1">
        <v>0.0</v>
      </c>
      <c r="G15" s="1">
        <v>0.67</v>
      </c>
      <c r="H15" s="1">
        <v>16.0</v>
      </c>
      <c r="I15" s="1">
        <v>23.71</v>
      </c>
      <c r="J15" s="1">
        <v>23.71</v>
      </c>
      <c r="K15" s="1" t="s">
        <v>43</v>
      </c>
      <c r="L15" s="1">
        <v>-16.0</v>
      </c>
      <c r="M15" s="1">
        <v>0.0</v>
      </c>
    </row>
    <row r="16">
      <c r="A16" s="1" t="s">
        <v>41</v>
      </c>
      <c r="B16" s="1" t="s">
        <v>42</v>
      </c>
      <c r="C16" s="1">
        <v>26.41</v>
      </c>
      <c r="D16" s="1">
        <v>28.05</v>
      </c>
      <c r="E16" s="1">
        <v>1.64</v>
      </c>
      <c r="F16" s="1">
        <v>0.0</v>
      </c>
      <c r="G16" s="1">
        <v>1.64</v>
      </c>
      <c r="H16" s="1">
        <v>16.0</v>
      </c>
      <c r="I16" s="1">
        <v>9.75</v>
      </c>
      <c r="J16" s="1">
        <v>9.75</v>
      </c>
      <c r="K16" s="1" t="s">
        <v>43</v>
      </c>
      <c r="L16" s="1">
        <v>-16.0</v>
      </c>
      <c r="M16" s="1">
        <v>0.0</v>
      </c>
    </row>
    <row r="17">
      <c r="A17" s="1" t="s">
        <v>41</v>
      </c>
      <c r="B17" s="1" t="s">
        <v>42</v>
      </c>
      <c r="C17" s="1">
        <v>28.16</v>
      </c>
      <c r="D17" s="1">
        <v>29.02</v>
      </c>
      <c r="E17" s="1">
        <v>0.87</v>
      </c>
      <c r="F17" s="1">
        <v>0.0</v>
      </c>
      <c r="G17" s="1">
        <v>0.87</v>
      </c>
      <c r="H17" s="1">
        <v>16.0</v>
      </c>
      <c r="I17" s="1">
        <v>18.41</v>
      </c>
      <c r="J17" s="1">
        <v>18.41</v>
      </c>
      <c r="K17" s="1" t="s">
        <v>43</v>
      </c>
      <c r="L17" s="1">
        <v>-16.0</v>
      </c>
      <c r="M17" s="1">
        <v>0.0</v>
      </c>
    </row>
    <row r="18">
      <c r="A18" s="1" t="s">
        <v>41</v>
      </c>
      <c r="B18" s="1" t="s">
        <v>42</v>
      </c>
      <c r="C18" s="1">
        <v>29.23</v>
      </c>
      <c r="D18" s="1">
        <v>30.11</v>
      </c>
      <c r="E18" s="1">
        <v>0.89</v>
      </c>
      <c r="F18" s="1">
        <v>0.0</v>
      </c>
      <c r="G18" s="1">
        <v>0.89</v>
      </c>
      <c r="H18" s="1">
        <v>16.0</v>
      </c>
      <c r="I18" s="1">
        <v>18.01</v>
      </c>
      <c r="J18" s="1">
        <v>18.01</v>
      </c>
      <c r="K18" s="1" t="s">
        <v>43</v>
      </c>
      <c r="L18" s="1">
        <v>-16.0</v>
      </c>
      <c r="M18" s="1">
        <v>0.0</v>
      </c>
    </row>
    <row r="19">
      <c r="A19" s="1" t="s">
        <v>41</v>
      </c>
      <c r="B19" s="1" t="s">
        <v>42</v>
      </c>
      <c r="C19" s="1">
        <v>30.16</v>
      </c>
      <c r="D19" s="1">
        <v>31.02</v>
      </c>
      <c r="E19" s="1">
        <v>0.86</v>
      </c>
      <c r="F19" s="1">
        <v>0.0</v>
      </c>
      <c r="G19" s="1">
        <v>0.86</v>
      </c>
      <c r="H19" s="1">
        <v>16.0</v>
      </c>
      <c r="I19" s="1">
        <v>18.65</v>
      </c>
      <c r="J19" s="1">
        <v>18.65</v>
      </c>
      <c r="K19" s="1" t="s">
        <v>43</v>
      </c>
      <c r="L19" s="1">
        <v>-16.0</v>
      </c>
      <c r="M19" s="1">
        <v>0.0</v>
      </c>
    </row>
    <row r="20">
      <c r="A20" s="1" t="s">
        <v>41</v>
      </c>
      <c r="B20" s="1" t="s">
        <v>42</v>
      </c>
      <c r="C20" s="1">
        <v>31.08</v>
      </c>
      <c r="D20" s="1">
        <v>32.29</v>
      </c>
      <c r="E20" s="1">
        <v>1.22</v>
      </c>
      <c r="F20" s="1">
        <v>0.0</v>
      </c>
      <c r="G20" s="1">
        <v>1.22</v>
      </c>
      <c r="H20" s="1">
        <v>16.0</v>
      </c>
      <c r="I20" s="1">
        <v>13.16</v>
      </c>
      <c r="J20" s="1">
        <v>13.16</v>
      </c>
      <c r="K20" s="1" t="s">
        <v>43</v>
      </c>
      <c r="L20" s="1">
        <v>-16.0</v>
      </c>
      <c r="M20" s="1">
        <v>0.0</v>
      </c>
    </row>
    <row r="21">
      <c r="A21" s="1" t="s">
        <v>41</v>
      </c>
      <c r="B21" s="1" t="s">
        <v>42</v>
      </c>
      <c r="C21" s="1">
        <v>32.4</v>
      </c>
      <c r="D21" s="1">
        <v>33.57</v>
      </c>
      <c r="E21" s="1">
        <v>1.18</v>
      </c>
      <c r="F21" s="1">
        <v>0.0</v>
      </c>
      <c r="G21" s="1">
        <v>1.18</v>
      </c>
      <c r="H21" s="1">
        <v>16.0</v>
      </c>
      <c r="I21" s="1">
        <v>13.59</v>
      </c>
      <c r="J21" s="1">
        <v>13.59</v>
      </c>
      <c r="K21" s="1" t="s">
        <v>43</v>
      </c>
      <c r="L21" s="1">
        <v>-16.0</v>
      </c>
      <c r="M21" s="1">
        <v>0.0</v>
      </c>
    </row>
    <row r="22">
      <c r="A22" s="1" t="s">
        <v>41</v>
      </c>
      <c r="B22" s="1" t="s">
        <v>42</v>
      </c>
      <c r="C22" s="1">
        <v>33.74</v>
      </c>
      <c r="D22" s="1">
        <v>34.69</v>
      </c>
      <c r="E22" s="1">
        <v>0.95</v>
      </c>
      <c r="F22" s="1">
        <v>0.0</v>
      </c>
      <c r="G22" s="1">
        <v>0.95</v>
      </c>
      <c r="H22" s="1">
        <v>16.0</v>
      </c>
      <c r="I22" s="1">
        <v>16.85</v>
      </c>
      <c r="J22" s="1">
        <v>16.85</v>
      </c>
      <c r="K22" s="1" t="s">
        <v>43</v>
      </c>
      <c r="L22" s="1">
        <v>-16.0</v>
      </c>
      <c r="M22" s="1">
        <v>0.0</v>
      </c>
    </row>
    <row r="23">
      <c r="A23" s="1" t="s">
        <v>41</v>
      </c>
      <c r="B23" s="1" t="s">
        <v>42</v>
      </c>
      <c r="C23" s="1">
        <v>34.75</v>
      </c>
      <c r="D23" s="1">
        <v>35.78</v>
      </c>
      <c r="E23" s="1">
        <v>1.03</v>
      </c>
      <c r="F23" s="1">
        <v>0.0</v>
      </c>
      <c r="G23" s="1">
        <v>1.03</v>
      </c>
      <c r="H23" s="1">
        <v>16.0</v>
      </c>
      <c r="I23" s="1">
        <v>15.58</v>
      </c>
      <c r="J23" s="1">
        <v>15.58</v>
      </c>
      <c r="K23" s="1" t="s">
        <v>43</v>
      </c>
      <c r="L23" s="1">
        <v>-16.0</v>
      </c>
      <c r="M23" s="1">
        <v>0.0</v>
      </c>
    </row>
    <row r="24">
      <c r="A24" s="1" t="s">
        <v>41</v>
      </c>
      <c r="B24" s="1" t="s">
        <v>42</v>
      </c>
      <c r="C24" s="1">
        <v>35.84</v>
      </c>
      <c r="D24" s="1">
        <v>37.35</v>
      </c>
      <c r="E24" s="1">
        <v>1.51</v>
      </c>
      <c r="F24" s="1">
        <v>0.0</v>
      </c>
      <c r="G24" s="1">
        <v>1.51</v>
      </c>
      <c r="H24" s="1">
        <v>16.0</v>
      </c>
      <c r="I24" s="1">
        <v>10.58</v>
      </c>
      <c r="J24" s="1">
        <v>10.58</v>
      </c>
      <c r="K24" s="1" t="s">
        <v>43</v>
      </c>
      <c r="L24" s="1">
        <v>-16.0</v>
      </c>
      <c r="M24" s="1">
        <v>0.0</v>
      </c>
    </row>
    <row r="25">
      <c r="A25" s="1" t="s">
        <v>41</v>
      </c>
      <c r="B25" s="1" t="s">
        <v>42</v>
      </c>
      <c r="C25" s="1">
        <v>37.37</v>
      </c>
      <c r="D25" s="1">
        <v>40.87</v>
      </c>
      <c r="E25" s="1">
        <v>3.5</v>
      </c>
      <c r="F25" s="1">
        <v>0.0</v>
      </c>
      <c r="G25" s="1">
        <v>3.5</v>
      </c>
      <c r="H25" s="1">
        <v>168.0</v>
      </c>
      <c r="I25" s="1">
        <v>48.03</v>
      </c>
      <c r="J25" s="1">
        <v>48.05</v>
      </c>
      <c r="K25" s="1" t="s">
        <v>44</v>
      </c>
      <c r="L25" s="1">
        <v>84.0</v>
      </c>
      <c r="M25" s="1">
        <v>84.0</v>
      </c>
    </row>
    <row r="26">
      <c r="A26" s="1" t="s">
        <v>41</v>
      </c>
      <c r="B26" s="1" t="s">
        <v>42</v>
      </c>
      <c r="C26" s="1">
        <v>41.01</v>
      </c>
      <c r="D26" s="1">
        <v>43.14</v>
      </c>
      <c r="E26" s="1">
        <v>2.12</v>
      </c>
      <c r="F26" s="1">
        <v>0.0</v>
      </c>
      <c r="G26" s="1">
        <v>2.12</v>
      </c>
      <c r="H26" s="1">
        <v>168.0</v>
      </c>
      <c r="I26" s="1">
        <v>79.1</v>
      </c>
      <c r="J26" s="1">
        <v>79.14</v>
      </c>
      <c r="K26" s="1" t="s">
        <v>57</v>
      </c>
      <c r="L26" s="1">
        <v>76.0</v>
      </c>
      <c r="M26" s="1">
        <v>92.0</v>
      </c>
    </row>
    <row r="27">
      <c r="A27" s="1" t="s">
        <v>41</v>
      </c>
      <c r="B27" s="1" t="s">
        <v>42</v>
      </c>
      <c r="C27" s="1">
        <v>43.47</v>
      </c>
      <c r="D27" s="1">
        <v>49.01</v>
      </c>
      <c r="E27" s="1">
        <v>5.54</v>
      </c>
      <c r="F27" s="1">
        <v>0.0</v>
      </c>
      <c r="G27" s="1">
        <v>5.54</v>
      </c>
      <c r="H27" s="1">
        <v>168.0</v>
      </c>
      <c r="I27" s="1">
        <v>30.3</v>
      </c>
      <c r="J27" s="1">
        <v>30.31</v>
      </c>
      <c r="K27" s="1" t="s">
        <v>59</v>
      </c>
      <c r="L27" s="1">
        <v>0.0</v>
      </c>
      <c r="M27" s="1">
        <v>168.0</v>
      </c>
    </row>
    <row r="28">
      <c r="A28" s="1" t="s">
        <v>41</v>
      </c>
      <c r="B28" s="1" t="s">
        <v>42</v>
      </c>
      <c r="C28" s="1">
        <v>50.14</v>
      </c>
      <c r="D28" s="1">
        <v>51.44</v>
      </c>
      <c r="E28" s="1">
        <v>1.3</v>
      </c>
      <c r="F28" s="1">
        <v>0.0</v>
      </c>
      <c r="G28" s="1">
        <v>1.3</v>
      </c>
      <c r="H28" s="1">
        <v>16.0</v>
      </c>
      <c r="I28" s="1">
        <v>12.34</v>
      </c>
      <c r="J28" s="1">
        <v>12.34</v>
      </c>
      <c r="K28" s="1" t="s">
        <v>43</v>
      </c>
      <c r="L28" s="1">
        <v>-16.0</v>
      </c>
      <c r="M28" s="1">
        <v>0.0</v>
      </c>
    </row>
    <row r="29">
      <c r="A29" s="1" t="s">
        <v>41</v>
      </c>
      <c r="B29" s="1" t="s">
        <v>42</v>
      </c>
      <c r="C29" s="1">
        <v>51.47</v>
      </c>
      <c r="D29" s="1">
        <v>52.91</v>
      </c>
      <c r="E29" s="1">
        <v>1.44</v>
      </c>
      <c r="F29" s="1">
        <v>0.0</v>
      </c>
      <c r="G29" s="1">
        <v>1.44</v>
      </c>
      <c r="H29" s="1">
        <v>16.0</v>
      </c>
      <c r="I29" s="1">
        <v>11.14</v>
      </c>
      <c r="J29" s="1">
        <v>11.14</v>
      </c>
      <c r="K29" s="1" t="s">
        <v>43</v>
      </c>
      <c r="L29" s="1">
        <v>-16.0</v>
      </c>
      <c r="M29" s="1">
        <v>0.0</v>
      </c>
    </row>
    <row r="30">
      <c r="A30" s="1" t="s">
        <v>41</v>
      </c>
      <c r="B30" s="1" t="s">
        <v>42</v>
      </c>
      <c r="C30" s="1">
        <v>53.05</v>
      </c>
      <c r="D30" s="1">
        <v>54.07</v>
      </c>
      <c r="E30" s="1">
        <v>1.02</v>
      </c>
      <c r="F30" s="1">
        <v>0.0</v>
      </c>
      <c r="G30" s="1">
        <v>1.02</v>
      </c>
      <c r="H30" s="1">
        <v>16.0</v>
      </c>
      <c r="I30" s="1">
        <v>15.67</v>
      </c>
      <c r="J30" s="1">
        <v>15.67</v>
      </c>
      <c r="K30" s="1" t="s">
        <v>43</v>
      </c>
      <c r="L30" s="1">
        <v>-16.0</v>
      </c>
      <c r="M30" s="1">
        <v>0.0</v>
      </c>
    </row>
    <row r="31">
      <c r="A31" s="1" t="s">
        <v>41</v>
      </c>
      <c r="B31" s="1" t="s">
        <v>42</v>
      </c>
      <c r="C31" s="1">
        <v>54.31</v>
      </c>
      <c r="D31" s="1">
        <v>55.14</v>
      </c>
      <c r="E31" s="1">
        <v>0.82</v>
      </c>
      <c r="F31" s="1">
        <v>0.0</v>
      </c>
      <c r="G31" s="1">
        <v>0.82</v>
      </c>
      <c r="H31" s="1">
        <v>16.0</v>
      </c>
      <c r="I31" s="1">
        <v>19.4</v>
      </c>
      <c r="J31" s="1">
        <v>19.4</v>
      </c>
      <c r="K31" s="1" t="s">
        <v>43</v>
      </c>
      <c r="L31" s="1">
        <v>-16.0</v>
      </c>
      <c r="M31" s="1">
        <v>0.0</v>
      </c>
    </row>
    <row r="32">
      <c r="A32" s="1" t="s">
        <v>41</v>
      </c>
      <c r="B32" s="1" t="s">
        <v>42</v>
      </c>
      <c r="C32" s="1">
        <v>55.2</v>
      </c>
      <c r="D32" s="1">
        <v>56.73</v>
      </c>
      <c r="E32" s="1">
        <v>1.53</v>
      </c>
      <c r="F32" s="1">
        <v>0.0</v>
      </c>
      <c r="G32" s="1">
        <v>1.53</v>
      </c>
      <c r="H32" s="1">
        <v>16.0</v>
      </c>
      <c r="I32" s="1">
        <v>10.49</v>
      </c>
      <c r="J32" s="1">
        <v>10.49</v>
      </c>
      <c r="K32" s="1" t="s">
        <v>43</v>
      </c>
      <c r="L32" s="1">
        <v>-16.0</v>
      </c>
      <c r="M32" s="1">
        <v>0.0</v>
      </c>
    </row>
    <row r="33">
      <c r="A33" s="1" t="s">
        <v>41</v>
      </c>
      <c r="B33" s="1" t="s">
        <v>42</v>
      </c>
      <c r="C33" s="1">
        <v>56.82</v>
      </c>
      <c r="D33" s="1">
        <v>57.33</v>
      </c>
      <c r="E33" s="1">
        <v>0.51</v>
      </c>
      <c r="F33" s="1">
        <v>0.0</v>
      </c>
      <c r="G33" s="1">
        <v>0.51</v>
      </c>
      <c r="H33" s="1">
        <v>16.0</v>
      </c>
      <c r="I33" s="1">
        <v>31.55</v>
      </c>
      <c r="J33" s="1">
        <v>31.55</v>
      </c>
      <c r="K33" s="1" t="s">
        <v>43</v>
      </c>
      <c r="L33" s="1">
        <v>-16.0</v>
      </c>
      <c r="M33" s="1">
        <v>0.0</v>
      </c>
    </row>
    <row r="34">
      <c r="A34" s="1" t="s">
        <v>41</v>
      </c>
      <c r="B34" s="1" t="s">
        <v>42</v>
      </c>
      <c r="C34" s="1">
        <v>57.33</v>
      </c>
      <c r="D34" s="1">
        <v>58.27</v>
      </c>
      <c r="E34" s="1">
        <v>0.93</v>
      </c>
      <c r="F34" s="1">
        <v>0.0</v>
      </c>
      <c r="G34" s="1">
        <v>0.93</v>
      </c>
      <c r="H34" s="1">
        <v>16.0</v>
      </c>
      <c r="I34" s="1">
        <v>17.18</v>
      </c>
      <c r="J34" s="1">
        <v>17.18</v>
      </c>
      <c r="K34" s="1" t="s">
        <v>43</v>
      </c>
      <c r="L34" s="1">
        <v>-16.0</v>
      </c>
      <c r="M34" s="1">
        <v>0.0</v>
      </c>
    </row>
    <row r="35">
      <c r="A35" s="1" t="s">
        <v>41</v>
      </c>
      <c r="B35" s="1" t="s">
        <v>42</v>
      </c>
      <c r="C35" s="1">
        <v>58.35</v>
      </c>
      <c r="D35" s="1">
        <v>59.27</v>
      </c>
      <c r="E35" s="1">
        <v>0.91</v>
      </c>
      <c r="F35" s="1">
        <v>0.0</v>
      </c>
      <c r="G35" s="1">
        <v>0.91</v>
      </c>
      <c r="H35" s="1">
        <v>16.0</v>
      </c>
      <c r="I35" s="1">
        <v>17.51</v>
      </c>
      <c r="J35" s="1">
        <v>17.51</v>
      </c>
      <c r="K35" s="1" t="s">
        <v>43</v>
      </c>
      <c r="L35" s="1">
        <v>-16.0</v>
      </c>
      <c r="M35" s="1">
        <v>0.0</v>
      </c>
    </row>
    <row r="36">
      <c r="A36" s="1" t="s">
        <v>41</v>
      </c>
      <c r="B36" s="1" t="s">
        <v>42</v>
      </c>
      <c r="C36" s="1">
        <v>59.4</v>
      </c>
      <c r="D36" s="1">
        <v>60.65</v>
      </c>
      <c r="E36" s="1">
        <v>1.24</v>
      </c>
      <c r="F36" s="1">
        <v>0.0</v>
      </c>
      <c r="G36" s="1">
        <v>1.24</v>
      </c>
      <c r="H36" s="1">
        <v>16.0</v>
      </c>
      <c r="I36" s="1">
        <v>12.89</v>
      </c>
      <c r="J36" s="1">
        <v>12.89</v>
      </c>
      <c r="K36" s="1" t="s">
        <v>43</v>
      </c>
      <c r="L36" s="1">
        <v>-16.0</v>
      </c>
      <c r="M36" s="1">
        <v>0.0</v>
      </c>
    </row>
    <row r="37">
      <c r="A37" s="1" t="s">
        <v>41</v>
      </c>
      <c r="B37" s="1" t="s">
        <v>42</v>
      </c>
      <c r="C37" s="1">
        <v>60.68</v>
      </c>
      <c r="D37" s="1">
        <v>61.43</v>
      </c>
      <c r="E37" s="1">
        <v>0.75</v>
      </c>
      <c r="F37" s="1">
        <v>0.0</v>
      </c>
      <c r="G37" s="1">
        <v>0.75</v>
      </c>
      <c r="H37" s="1">
        <v>16.0</v>
      </c>
      <c r="I37" s="1">
        <v>21.34</v>
      </c>
      <c r="J37" s="1">
        <v>21.34</v>
      </c>
      <c r="K37" s="1" t="s">
        <v>43</v>
      </c>
      <c r="L37" s="1">
        <v>-16.0</v>
      </c>
      <c r="M37" s="1">
        <v>0.0</v>
      </c>
    </row>
    <row r="38">
      <c r="A38" s="1" t="s">
        <v>41</v>
      </c>
      <c r="B38" s="1" t="s">
        <v>42</v>
      </c>
      <c r="C38" s="1">
        <v>61.67</v>
      </c>
      <c r="D38" s="1">
        <v>64.91</v>
      </c>
      <c r="E38" s="1">
        <v>3.24</v>
      </c>
      <c r="F38" s="1">
        <v>0.0</v>
      </c>
      <c r="G38" s="1">
        <v>3.24</v>
      </c>
      <c r="H38" s="1">
        <v>168.0</v>
      </c>
      <c r="I38" s="1">
        <v>51.81</v>
      </c>
      <c r="J38" s="1">
        <v>51.83</v>
      </c>
      <c r="K38" s="1" t="s">
        <v>44</v>
      </c>
      <c r="L38" s="1">
        <v>84.0</v>
      </c>
      <c r="M38" s="1">
        <v>84.0</v>
      </c>
    </row>
    <row r="39">
      <c r="A39" s="1" t="s">
        <v>41</v>
      </c>
      <c r="B39" s="1" t="s">
        <v>42</v>
      </c>
      <c r="C39" s="1">
        <v>65.09</v>
      </c>
      <c r="D39" s="1">
        <v>67.52</v>
      </c>
      <c r="E39" s="1">
        <v>2.43</v>
      </c>
      <c r="F39" s="1">
        <v>0.0</v>
      </c>
      <c r="G39" s="1">
        <v>2.43</v>
      </c>
      <c r="H39" s="1">
        <v>168.0</v>
      </c>
      <c r="I39" s="1">
        <v>69.09</v>
      </c>
      <c r="J39" s="1">
        <v>69.13</v>
      </c>
      <c r="K39" s="1" t="s">
        <v>57</v>
      </c>
      <c r="L39" s="1">
        <v>76.0</v>
      </c>
      <c r="M39" s="1">
        <v>92.0</v>
      </c>
    </row>
    <row r="40">
      <c r="A40" s="1" t="s">
        <v>41</v>
      </c>
      <c r="B40" s="1" t="s">
        <v>42</v>
      </c>
      <c r="C40" s="1">
        <v>67.74</v>
      </c>
      <c r="D40" s="1">
        <v>72.97</v>
      </c>
      <c r="E40" s="1">
        <v>5.23</v>
      </c>
      <c r="F40" s="1">
        <v>0.0</v>
      </c>
      <c r="G40" s="1">
        <v>5.23</v>
      </c>
      <c r="H40" s="1">
        <v>168.0</v>
      </c>
      <c r="I40" s="1">
        <v>32.13</v>
      </c>
      <c r="J40" s="1">
        <v>32.14</v>
      </c>
      <c r="K40" s="1" t="s">
        <v>59</v>
      </c>
      <c r="L40" s="1">
        <v>0.0</v>
      </c>
      <c r="M40" s="1">
        <v>168.0</v>
      </c>
    </row>
    <row r="41">
      <c r="A41" s="1" t="s">
        <v>41</v>
      </c>
      <c r="B41" s="1" t="s">
        <v>42</v>
      </c>
      <c r="C41" s="1">
        <v>73.16</v>
      </c>
      <c r="D41" s="1">
        <v>74.23</v>
      </c>
      <c r="E41" s="1">
        <v>1.07</v>
      </c>
      <c r="F41" s="1">
        <v>0.0</v>
      </c>
      <c r="G41" s="1">
        <v>1.07</v>
      </c>
      <c r="H41" s="1">
        <v>16.0</v>
      </c>
      <c r="I41" s="1">
        <v>14.97</v>
      </c>
      <c r="J41" s="1">
        <v>14.97</v>
      </c>
      <c r="K41" s="1" t="s">
        <v>43</v>
      </c>
      <c r="L41" s="1">
        <v>-16.0</v>
      </c>
      <c r="M41" s="1">
        <v>0.0</v>
      </c>
    </row>
    <row r="42">
      <c r="A42" s="1" t="s">
        <v>41</v>
      </c>
      <c r="B42" s="1" t="s">
        <v>42</v>
      </c>
      <c r="C42" s="1">
        <v>74.26</v>
      </c>
      <c r="D42" s="1">
        <v>74.69</v>
      </c>
      <c r="E42" s="1">
        <v>0.43</v>
      </c>
      <c r="F42" s="1">
        <v>0.0</v>
      </c>
      <c r="G42" s="1">
        <v>0.43</v>
      </c>
      <c r="H42" s="1">
        <v>16.0</v>
      </c>
      <c r="I42" s="1">
        <v>37.28</v>
      </c>
      <c r="J42" s="1">
        <v>37.28</v>
      </c>
      <c r="K42" s="1" t="s">
        <v>43</v>
      </c>
      <c r="L42" s="1">
        <v>-16.0</v>
      </c>
      <c r="M42" s="1">
        <v>0.0</v>
      </c>
    </row>
    <row r="43">
      <c r="A43" s="1" t="s">
        <v>41</v>
      </c>
      <c r="B43" s="1" t="s">
        <v>42</v>
      </c>
      <c r="C43" s="1">
        <v>74.69</v>
      </c>
      <c r="D43" s="1">
        <v>77.46</v>
      </c>
      <c r="E43" s="1">
        <v>2.76</v>
      </c>
      <c r="F43" s="1">
        <v>0.0</v>
      </c>
      <c r="G43" s="1">
        <v>2.76</v>
      </c>
      <c r="H43" s="1">
        <v>16.0</v>
      </c>
      <c r="I43" s="1">
        <v>5.79</v>
      </c>
      <c r="J43" s="1">
        <v>5.79</v>
      </c>
      <c r="K43" s="1" t="s">
        <v>43</v>
      </c>
      <c r="L43" s="1">
        <v>-16.0</v>
      </c>
      <c r="M43" s="1">
        <v>0.0</v>
      </c>
    </row>
    <row r="44">
      <c r="A44" s="1" t="s">
        <v>41</v>
      </c>
      <c r="B44" s="1" t="s">
        <v>42</v>
      </c>
      <c r="C44" s="1">
        <v>77.74</v>
      </c>
      <c r="D44" s="1">
        <v>79.29</v>
      </c>
      <c r="E44" s="1">
        <v>1.55</v>
      </c>
      <c r="F44" s="1">
        <v>0.0</v>
      </c>
      <c r="G44" s="1">
        <v>1.55</v>
      </c>
      <c r="H44" s="1">
        <v>16.0</v>
      </c>
      <c r="I44" s="1">
        <v>10.33</v>
      </c>
      <c r="J44" s="1">
        <v>10.33</v>
      </c>
      <c r="K44" s="1" t="s">
        <v>43</v>
      </c>
      <c r="L44" s="1">
        <v>-16.0</v>
      </c>
      <c r="M44" s="1">
        <v>0.0</v>
      </c>
    </row>
    <row r="45">
      <c r="A45" s="1" t="s">
        <v>41</v>
      </c>
      <c r="B45" s="1" t="s">
        <v>42</v>
      </c>
      <c r="C45" s="1">
        <v>79.31</v>
      </c>
      <c r="D45" s="1">
        <v>79.71</v>
      </c>
      <c r="E45" s="1">
        <v>0.41</v>
      </c>
      <c r="F45" s="1">
        <v>0.0</v>
      </c>
      <c r="G45" s="1">
        <v>0.41</v>
      </c>
      <c r="H45" s="1">
        <v>16.0</v>
      </c>
      <c r="I45" s="1">
        <v>39.08</v>
      </c>
      <c r="J45" s="1">
        <v>39.08</v>
      </c>
      <c r="K45" s="1" t="s">
        <v>43</v>
      </c>
      <c r="L45" s="1">
        <v>-16.0</v>
      </c>
      <c r="M45" s="1">
        <v>0.0</v>
      </c>
    </row>
    <row r="46">
      <c r="A46" s="1" t="s">
        <v>41</v>
      </c>
      <c r="B46" s="1" t="s">
        <v>42</v>
      </c>
      <c r="C46" s="1">
        <v>80.29</v>
      </c>
      <c r="D46" s="1">
        <v>80.92</v>
      </c>
      <c r="E46" s="1">
        <v>0.63</v>
      </c>
      <c r="F46" s="1">
        <v>0.0</v>
      </c>
      <c r="G46" s="1">
        <v>0.63</v>
      </c>
      <c r="H46" s="1">
        <v>16.0</v>
      </c>
      <c r="I46" s="1">
        <v>25.53</v>
      </c>
      <c r="J46" s="1">
        <v>25.53</v>
      </c>
      <c r="K46" s="1" t="s">
        <v>43</v>
      </c>
      <c r="L46" s="1">
        <v>-16.0</v>
      </c>
      <c r="M46" s="1">
        <v>0.0</v>
      </c>
    </row>
    <row r="47">
      <c r="A47" s="1" t="s">
        <v>41</v>
      </c>
      <c r="B47" s="1" t="s">
        <v>42</v>
      </c>
      <c r="C47" s="1">
        <v>81.0</v>
      </c>
      <c r="D47" s="1">
        <v>81.72</v>
      </c>
      <c r="E47" s="1">
        <v>0.72</v>
      </c>
      <c r="F47" s="1">
        <v>0.0</v>
      </c>
      <c r="G47" s="1">
        <v>0.72</v>
      </c>
      <c r="H47" s="1">
        <v>16.0</v>
      </c>
      <c r="I47" s="1">
        <v>22.14</v>
      </c>
      <c r="J47" s="1">
        <v>22.14</v>
      </c>
      <c r="K47" s="1" t="s">
        <v>43</v>
      </c>
      <c r="L47" s="1">
        <v>-16.0</v>
      </c>
      <c r="M47" s="1">
        <v>0.0</v>
      </c>
    </row>
    <row r="48">
      <c r="A48" s="1" t="s">
        <v>41</v>
      </c>
      <c r="B48" s="1" t="s">
        <v>42</v>
      </c>
      <c r="C48" s="1">
        <v>81.88</v>
      </c>
      <c r="D48" s="1">
        <v>82.45</v>
      </c>
      <c r="E48" s="1">
        <v>0.56</v>
      </c>
      <c r="F48" s="1">
        <v>0.0</v>
      </c>
      <c r="G48" s="1">
        <v>0.56</v>
      </c>
      <c r="H48" s="1">
        <v>16.0</v>
      </c>
      <c r="I48" s="1">
        <v>28.42</v>
      </c>
      <c r="J48" s="1">
        <v>28.42</v>
      </c>
      <c r="K48" s="1" t="s">
        <v>43</v>
      </c>
      <c r="L48" s="1">
        <v>-16.0</v>
      </c>
      <c r="M48" s="1">
        <v>0.0</v>
      </c>
    </row>
    <row r="49">
      <c r="A49" s="1" t="s">
        <v>41</v>
      </c>
      <c r="B49" s="1" t="s">
        <v>42</v>
      </c>
      <c r="C49" s="1">
        <v>82.5</v>
      </c>
      <c r="D49" s="1">
        <v>82.89</v>
      </c>
      <c r="E49" s="1">
        <v>0.39</v>
      </c>
      <c r="F49" s="1">
        <v>0.0</v>
      </c>
      <c r="G49" s="1">
        <v>0.39</v>
      </c>
      <c r="H49" s="1">
        <v>16.0</v>
      </c>
      <c r="I49" s="1">
        <v>40.86</v>
      </c>
      <c r="J49" s="1">
        <v>40.86</v>
      </c>
      <c r="K49" s="1" t="s">
        <v>43</v>
      </c>
      <c r="L49" s="1">
        <v>-16.0</v>
      </c>
      <c r="M49" s="1">
        <v>0.0</v>
      </c>
    </row>
    <row r="50">
      <c r="A50" s="1" t="s">
        <v>41</v>
      </c>
      <c r="B50" s="1" t="s">
        <v>42</v>
      </c>
      <c r="C50" s="1">
        <v>82.92</v>
      </c>
      <c r="D50" s="1">
        <v>84.32</v>
      </c>
      <c r="E50" s="1">
        <v>1.4</v>
      </c>
      <c r="F50" s="1">
        <v>0.0</v>
      </c>
      <c r="G50" s="1">
        <v>1.4</v>
      </c>
      <c r="H50" s="1">
        <v>16.0</v>
      </c>
      <c r="I50" s="1">
        <v>11.44</v>
      </c>
      <c r="J50" s="1">
        <v>11.44</v>
      </c>
      <c r="K50" s="1" t="s">
        <v>43</v>
      </c>
      <c r="L50" s="1">
        <v>-16.0</v>
      </c>
      <c r="M50" s="1">
        <v>0.0</v>
      </c>
    </row>
    <row r="51">
      <c r="A51" s="1" t="s">
        <v>41</v>
      </c>
      <c r="B51" s="1" t="s">
        <v>42</v>
      </c>
      <c r="C51" s="1">
        <v>84.36</v>
      </c>
      <c r="D51" s="1">
        <v>87.12</v>
      </c>
      <c r="E51" s="1">
        <v>2.76</v>
      </c>
      <c r="F51" s="1">
        <v>0.0</v>
      </c>
      <c r="G51" s="1">
        <v>2.76</v>
      </c>
      <c r="H51" s="1">
        <v>168.0</v>
      </c>
      <c r="I51" s="1">
        <v>60.83</v>
      </c>
      <c r="J51" s="1">
        <v>60.85</v>
      </c>
      <c r="K51" s="1" t="s">
        <v>44</v>
      </c>
      <c r="L51" s="1">
        <v>84.0</v>
      </c>
      <c r="M51" s="1">
        <v>84.0</v>
      </c>
    </row>
    <row r="52">
      <c r="A52" s="1" t="s">
        <v>41</v>
      </c>
      <c r="B52" s="1" t="s">
        <v>42</v>
      </c>
      <c r="C52" s="1">
        <v>87.59</v>
      </c>
      <c r="D52" s="1">
        <v>91.13</v>
      </c>
      <c r="E52" s="1">
        <v>3.55</v>
      </c>
      <c r="F52" s="1">
        <v>0.0</v>
      </c>
      <c r="G52" s="1">
        <v>3.54</v>
      </c>
      <c r="H52" s="1">
        <v>168.0</v>
      </c>
      <c r="I52" s="1">
        <v>47.39</v>
      </c>
      <c r="J52" s="1">
        <v>47.41</v>
      </c>
      <c r="K52" s="1" t="s">
        <v>57</v>
      </c>
      <c r="L52" s="1">
        <v>76.0</v>
      </c>
      <c r="M52" s="1">
        <v>92.0</v>
      </c>
    </row>
    <row r="53">
      <c r="A53" s="1" t="s">
        <v>41</v>
      </c>
      <c r="B53" s="1" t="s">
        <v>42</v>
      </c>
      <c r="C53" s="1">
        <v>91.45</v>
      </c>
      <c r="D53" s="1">
        <v>95.74</v>
      </c>
      <c r="E53" s="1">
        <v>4.29</v>
      </c>
      <c r="F53" s="1">
        <v>0.0</v>
      </c>
      <c r="G53" s="1">
        <v>4.29</v>
      </c>
      <c r="H53" s="1">
        <v>168.0</v>
      </c>
      <c r="I53" s="1">
        <v>39.16</v>
      </c>
      <c r="J53" s="1">
        <v>39.18</v>
      </c>
      <c r="K53" s="1" t="s">
        <v>59</v>
      </c>
      <c r="L53" s="1">
        <v>0.0</v>
      </c>
      <c r="M53" s="1">
        <v>168.0</v>
      </c>
    </row>
    <row r="54">
      <c r="A54" s="1" t="s">
        <v>41</v>
      </c>
      <c r="B54" s="1" t="s">
        <v>42</v>
      </c>
      <c r="C54" s="1">
        <v>96.07</v>
      </c>
      <c r="D54" s="1">
        <v>97.14</v>
      </c>
      <c r="E54" s="1">
        <v>1.07</v>
      </c>
      <c r="F54" s="1">
        <v>0.0</v>
      </c>
      <c r="G54" s="1">
        <v>1.07</v>
      </c>
      <c r="H54" s="1">
        <v>16.0</v>
      </c>
      <c r="I54" s="1">
        <v>14.99</v>
      </c>
      <c r="J54" s="1">
        <v>14.99</v>
      </c>
      <c r="K54" s="1" t="s">
        <v>43</v>
      </c>
      <c r="L54" s="1">
        <v>-16.0</v>
      </c>
      <c r="M54" s="1">
        <v>0.0</v>
      </c>
    </row>
    <row r="55">
      <c r="A55" s="1" t="s">
        <v>41</v>
      </c>
      <c r="B55" s="1" t="s">
        <v>42</v>
      </c>
      <c r="C55" s="1">
        <v>97.26</v>
      </c>
      <c r="D55" s="1">
        <v>97.71</v>
      </c>
      <c r="E55" s="1">
        <v>0.45</v>
      </c>
      <c r="F55" s="1">
        <v>0.0</v>
      </c>
      <c r="G55" s="1">
        <v>0.45</v>
      </c>
      <c r="H55" s="1">
        <v>16.0</v>
      </c>
      <c r="I55" s="1">
        <v>35.56</v>
      </c>
      <c r="J55" s="1">
        <v>35.56</v>
      </c>
      <c r="K55" s="1" t="s">
        <v>43</v>
      </c>
      <c r="L55" s="1">
        <v>-16.0</v>
      </c>
      <c r="M55" s="1">
        <v>0.0</v>
      </c>
    </row>
    <row r="56">
      <c r="A56" s="1" t="s">
        <v>41</v>
      </c>
      <c r="B56" s="1" t="s">
        <v>42</v>
      </c>
      <c r="C56" s="1">
        <v>97.76</v>
      </c>
      <c r="D56" s="1">
        <v>99.29</v>
      </c>
      <c r="E56" s="1">
        <v>1.54</v>
      </c>
      <c r="F56" s="1">
        <v>0.0</v>
      </c>
      <c r="G56" s="1">
        <v>1.54</v>
      </c>
      <c r="H56" s="1">
        <v>16.0</v>
      </c>
      <c r="I56" s="1">
        <v>10.4</v>
      </c>
      <c r="J56" s="1">
        <v>10.4</v>
      </c>
      <c r="K56" s="1" t="s">
        <v>43</v>
      </c>
      <c r="L56" s="1">
        <v>-16.0</v>
      </c>
      <c r="M56" s="1">
        <v>0.0</v>
      </c>
    </row>
    <row r="57">
      <c r="A57" s="1" t="s">
        <v>41</v>
      </c>
      <c r="B57" s="1" t="s">
        <v>42</v>
      </c>
      <c r="C57" s="1">
        <v>99.49</v>
      </c>
      <c r="D57" s="1">
        <v>100.24</v>
      </c>
      <c r="E57" s="1">
        <v>0.76</v>
      </c>
      <c r="F57" s="1">
        <v>0.0</v>
      </c>
      <c r="G57" s="1">
        <v>0.76</v>
      </c>
      <c r="H57" s="1">
        <v>16.0</v>
      </c>
      <c r="I57" s="1">
        <v>21.17</v>
      </c>
      <c r="J57" s="1">
        <v>21.17</v>
      </c>
      <c r="K57" s="1" t="s">
        <v>43</v>
      </c>
      <c r="L57" s="1">
        <v>-16.0</v>
      </c>
      <c r="M57" s="1">
        <v>0.0</v>
      </c>
    </row>
    <row r="58">
      <c r="A58" s="1" t="s">
        <v>41</v>
      </c>
      <c r="B58" s="1" t="s">
        <v>42</v>
      </c>
      <c r="C58" s="1">
        <v>100.64</v>
      </c>
      <c r="D58" s="1">
        <v>101.8</v>
      </c>
      <c r="E58" s="1">
        <v>1.16</v>
      </c>
      <c r="F58" s="1">
        <v>0.0</v>
      </c>
      <c r="G58" s="1">
        <v>1.16</v>
      </c>
      <c r="H58" s="1">
        <v>16.0</v>
      </c>
      <c r="I58" s="1">
        <v>13.79</v>
      </c>
      <c r="J58" s="1">
        <v>13.79</v>
      </c>
      <c r="K58" s="1" t="s">
        <v>43</v>
      </c>
      <c r="L58" s="1">
        <v>-16.0</v>
      </c>
      <c r="M58" s="1">
        <v>0.0</v>
      </c>
    </row>
    <row r="59">
      <c r="A59" s="1" t="s">
        <v>41</v>
      </c>
      <c r="B59" s="1" t="s">
        <v>42</v>
      </c>
      <c r="C59" s="1">
        <v>101.84</v>
      </c>
      <c r="D59" s="1">
        <v>103.23</v>
      </c>
      <c r="E59" s="1">
        <v>1.39</v>
      </c>
      <c r="F59" s="1">
        <v>0.0</v>
      </c>
      <c r="G59" s="1">
        <v>1.39</v>
      </c>
      <c r="H59" s="1">
        <v>16.0</v>
      </c>
      <c r="I59" s="1">
        <v>11.51</v>
      </c>
      <c r="J59" s="1">
        <v>11.51</v>
      </c>
      <c r="K59" s="1" t="s">
        <v>43</v>
      </c>
      <c r="L59" s="1">
        <v>-16.0</v>
      </c>
      <c r="M59" s="1">
        <v>0.0</v>
      </c>
    </row>
    <row r="60">
      <c r="A60" s="1" t="s">
        <v>41</v>
      </c>
      <c r="B60" s="1" t="s">
        <v>42</v>
      </c>
      <c r="C60" s="1">
        <v>103.27</v>
      </c>
      <c r="D60" s="1">
        <v>104.57</v>
      </c>
      <c r="E60" s="1">
        <v>1.3</v>
      </c>
      <c r="F60" s="1">
        <v>0.0</v>
      </c>
      <c r="G60" s="1">
        <v>1.3</v>
      </c>
      <c r="H60" s="1">
        <v>16.0</v>
      </c>
      <c r="I60" s="1">
        <v>12.28</v>
      </c>
      <c r="J60" s="1">
        <v>12.28</v>
      </c>
      <c r="K60" s="1" t="s">
        <v>43</v>
      </c>
      <c r="L60" s="1">
        <v>-16.0</v>
      </c>
      <c r="M60" s="1">
        <v>0.0</v>
      </c>
    </row>
    <row r="61">
      <c r="A61" s="1" t="s">
        <v>41</v>
      </c>
      <c r="B61" s="1" t="s">
        <v>42</v>
      </c>
      <c r="C61" s="1">
        <v>104.8</v>
      </c>
      <c r="D61" s="1">
        <v>105.83</v>
      </c>
      <c r="E61" s="1">
        <v>1.03</v>
      </c>
      <c r="F61" s="1">
        <v>0.0</v>
      </c>
      <c r="G61" s="1">
        <v>1.03</v>
      </c>
      <c r="H61" s="1">
        <v>16.0</v>
      </c>
      <c r="I61" s="1">
        <v>15.6</v>
      </c>
      <c r="J61" s="1">
        <v>15.6</v>
      </c>
      <c r="K61" s="1" t="s">
        <v>43</v>
      </c>
      <c r="L61" s="1">
        <v>-16.0</v>
      </c>
      <c r="M61" s="1">
        <v>0.0</v>
      </c>
    </row>
    <row r="62">
      <c r="A62" s="1" t="s">
        <v>41</v>
      </c>
      <c r="B62" s="1" t="s">
        <v>42</v>
      </c>
      <c r="C62" s="1">
        <v>106.03</v>
      </c>
      <c r="D62" s="1">
        <v>107.08</v>
      </c>
      <c r="E62" s="1">
        <v>1.05</v>
      </c>
      <c r="F62" s="1">
        <v>0.0</v>
      </c>
      <c r="G62" s="1">
        <v>1.05</v>
      </c>
      <c r="H62" s="1">
        <v>16.0</v>
      </c>
      <c r="I62" s="1">
        <v>15.25</v>
      </c>
      <c r="J62" s="1">
        <v>15.25</v>
      </c>
      <c r="K62" s="1" t="s">
        <v>43</v>
      </c>
      <c r="L62" s="1">
        <v>-16.0</v>
      </c>
      <c r="M62" s="1">
        <v>0.0</v>
      </c>
    </row>
    <row r="63">
      <c r="A63" s="1" t="s">
        <v>41</v>
      </c>
      <c r="B63" s="1" t="s">
        <v>42</v>
      </c>
      <c r="C63" s="1">
        <v>107.28</v>
      </c>
      <c r="D63" s="1">
        <v>108.26</v>
      </c>
      <c r="E63" s="1">
        <v>0.98</v>
      </c>
      <c r="F63" s="1">
        <v>0.0</v>
      </c>
      <c r="G63" s="1">
        <v>0.98</v>
      </c>
      <c r="H63" s="1">
        <v>16.0</v>
      </c>
      <c r="I63" s="1">
        <v>16.32</v>
      </c>
      <c r="J63" s="1">
        <v>16.32</v>
      </c>
      <c r="K63" s="1" t="s">
        <v>43</v>
      </c>
      <c r="L63" s="1">
        <v>-16.0</v>
      </c>
      <c r="M63" s="1">
        <v>0.0</v>
      </c>
    </row>
    <row r="64">
      <c r="A64" s="1" t="s">
        <v>41</v>
      </c>
      <c r="B64" s="1" t="s">
        <v>42</v>
      </c>
      <c r="C64" s="1">
        <v>108.47</v>
      </c>
      <c r="D64" s="1">
        <v>110.77</v>
      </c>
      <c r="E64" s="1">
        <v>2.29</v>
      </c>
      <c r="F64" s="1">
        <v>0.0</v>
      </c>
      <c r="G64" s="1">
        <v>2.29</v>
      </c>
      <c r="H64" s="1">
        <v>168.0</v>
      </c>
      <c r="I64" s="1">
        <v>73.23</v>
      </c>
      <c r="J64" s="1">
        <v>73.27</v>
      </c>
      <c r="K64" s="1" t="s">
        <v>44</v>
      </c>
      <c r="L64" s="1">
        <v>84.0</v>
      </c>
      <c r="M64" s="1">
        <v>84.0</v>
      </c>
    </row>
    <row r="65">
      <c r="A65" s="1" t="s">
        <v>41</v>
      </c>
      <c r="B65" s="1" t="s">
        <v>42</v>
      </c>
      <c r="C65" s="1">
        <v>110.92</v>
      </c>
      <c r="D65" s="1">
        <v>113.09</v>
      </c>
      <c r="E65" s="1">
        <v>2.17</v>
      </c>
      <c r="F65" s="1">
        <v>0.0</v>
      </c>
      <c r="G65" s="1">
        <v>2.17</v>
      </c>
      <c r="H65" s="1">
        <v>168.0</v>
      </c>
      <c r="I65" s="1">
        <v>77.53</v>
      </c>
      <c r="J65" s="1">
        <v>77.58</v>
      </c>
      <c r="K65" s="1" t="s">
        <v>57</v>
      </c>
      <c r="L65" s="1">
        <v>76.0</v>
      </c>
      <c r="M65" s="1">
        <v>92.0</v>
      </c>
    </row>
    <row r="66">
      <c r="A66" s="1" t="s">
        <v>41</v>
      </c>
      <c r="B66" s="1" t="s">
        <v>42</v>
      </c>
      <c r="C66" s="1">
        <v>113.39</v>
      </c>
      <c r="D66" s="1">
        <v>117.97</v>
      </c>
      <c r="E66" s="1">
        <v>4.58</v>
      </c>
      <c r="F66" s="1">
        <v>0.0</v>
      </c>
      <c r="G66" s="1">
        <v>4.58</v>
      </c>
      <c r="H66" s="1">
        <v>168.0</v>
      </c>
      <c r="I66" s="1">
        <v>36.66</v>
      </c>
      <c r="J66" s="1">
        <v>36.68</v>
      </c>
      <c r="K66" s="1" t="s">
        <v>59</v>
      </c>
      <c r="L66" s="1">
        <v>0.0</v>
      </c>
      <c r="M66" s="1">
        <v>168.0</v>
      </c>
    </row>
    <row r="67">
      <c r="A67" s="1" t="s">
        <v>41</v>
      </c>
      <c r="B67" s="1" t="s">
        <v>42</v>
      </c>
      <c r="C67" s="1">
        <v>118.27</v>
      </c>
      <c r="D67" s="1">
        <v>118.96</v>
      </c>
      <c r="E67" s="1">
        <v>0.7</v>
      </c>
      <c r="F67" s="1">
        <v>0.0</v>
      </c>
      <c r="G67" s="1">
        <v>0.7</v>
      </c>
      <c r="H67" s="1">
        <v>16.0</v>
      </c>
      <c r="I67" s="1">
        <v>22.97</v>
      </c>
      <c r="J67" s="1">
        <v>22.97</v>
      </c>
      <c r="K67" s="1" t="s">
        <v>43</v>
      </c>
      <c r="L67" s="1">
        <v>-16.0</v>
      </c>
      <c r="M67" s="1">
        <v>0.0</v>
      </c>
    </row>
    <row r="68">
      <c r="A68" s="1" t="s">
        <v>41</v>
      </c>
      <c r="B68" s="1" t="s">
        <v>42</v>
      </c>
      <c r="C68" s="1">
        <v>119.08</v>
      </c>
      <c r="D68" s="1">
        <v>120.9</v>
      </c>
      <c r="E68" s="1">
        <v>1.81</v>
      </c>
      <c r="F68" s="1">
        <v>0.0</v>
      </c>
      <c r="G68" s="1">
        <v>1.81</v>
      </c>
      <c r="H68" s="1">
        <v>16.0</v>
      </c>
      <c r="I68" s="1">
        <v>8.82</v>
      </c>
      <c r="J68" s="1">
        <v>8.82</v>
      </c>
      <c r="K68" s="1" t="s">
        <v>43</v>
      </c>
      <c r="L68" s="1">
        <v>-16.0</v>
      </c>
      <c r="M68" s="1">
        <v>0.0</v>
      </c>
    </row>
    <row r="69">
      <c r="A69" s="1" t="s">
        <v>41</v>
      </c>
      <c r="B69" s="1" t="s">
        <v>42</v>
      </c>
      <c r="C69" s="1">
        <v>120.93</v>
      </c>
      <c r="D69" s="1">
        <v>121.75</v>
      </c>
      <c r="E69" s="1">
        <v>0.82</v>
      </c>
      <c r="F69" s="1">
        <v>0.0</v>
      </c>
      <c r="G69" s="1">
        <v>0.82</v>
      </c>
      <c r="H69" s="1">
        <v>16.0</v>
      </c>
      <c r="I69" s="1">
        <v>19.62</v>
      </c>
      <c r="J69" s="1">
        <v>19.62</v>
      </c>
      <c r="K69" s="1" t="s">
        <v>43</v>
      </c>
      <c r="L69" s="1">
        <v>-16.0</v>
      </c>
      <c r="M69" s="1">
        <v>0.0</v>
      </c>
    </row>
    <row r="70">
      <c r="A70" s="1" t="s">
        <v>41</v>
      </c>
      <c r="B70" s="1" t="s">
        <v>42</v>
      </c>
      <c r="C70" s="1">
        <v>121.79</v>
      </c>
      <c r="D70" s="1">
        <v>123.03</v>
      </c>
      <c r="E70" s="1">
        <v>1.25</v>
      </c>
      <c r="F70" s="1">
        <v>0.0</v>
      </c>
      <c r="G70" s="1">
        <v>1.25</v>
      </c>
      <c r="H70" s="1">
        <v>16.0</v>
      </c>
      <c r="I70" s="1">
        <v>12.83</v>
      </c>
      <c r="J70" s="1">
        <v>12.83</v>
      </c>
      <c r="K70" s="1" t="s">
        <v>43</v>
      </c>
      <c r="L70" s="1">
        <v>-16.0</v>
      </c>
      <c r="M70" s="1">
        <v>0.0</v>
      </c>
    </row>
    <row r="71">
      <c r="A71" s="1" t="s">
        <v>41</v>
      </c>
      <c r="B71" s="1" t="s">
        <v>42</v>
      </c>
      <c r="C71" s="1">
        <v>123.15</v>
      </c>
      <c r="D71" s="1">
        <v>123.9</v>
      </c>
      <c r="E71" s="1">
        <v>0.75</v>
      </c>
      <c r="F71" s="1">
        <v>0.0</v>
      </c>
      <c r="G71" s="1">
        <v>0.75</v>
      </c>
      <c r="H71" s="1">
        <v>16.0</v>
      </c>
      <c r="I71" s="1">
        <v>21.32</v>
      </c>
      <c r="J71" s="1">
        <v>21.32</v>
      </c>
      <c r="K71" s="1" t="s">
        <v>43</v>
      </c>
      <c r="L71" s="1">
        <v>-16.0</v>
      </c>
      <c r="M71" s="1">
        <v>0.0</v>
      </c>
    </row>
    <row r="72">
      <c r="A72" s="1" t="s">
        <v>41</v>
      </c>
      <c r="B72" s="1" t="s">
        <v>42</v>
      </c>
      <c r="C72" s="1">
        <v>123.96</v>
      </c>
      <c r="D72" s="1">
        <v>125.15</v>
      </c>
      <c r="E72" s="1">
        <v>1.2</v>
      </c>
      <c r="F72" s="1">
        <v>0.0</v>
      </c>
      <c r="G72" s="1">
        <v>1.2</v>
      </c>
      <c r="H72" s="1">
        <v>16.0</v>
      </c>
      <c r="I72" s="1">
        <v>13.37</v>
      </c>
      <c r="J72" s="1">
        <v>13.37</v>
      </c>
      <c r="K72" s="1" t="s">
        <v>43</v>
      </c>
      <c r="L72" s="1">
        <v>-16.0</v>
      </c>
      <c r="M72" s="1">
        <v>0.0</v>
      </c>
    </row>
    <row r="73">
      <c r="A73" s="1" t="s">
        <v>41</v>
      </c>
      <c r="B73" s="1" t="s">
        <v>42</v>
      </c>
      <c r="C73" s="1">
        <v>125.18</v>
      </c>
      <c r="D73" s="1">
        <v>126.42</v>
      </c>
      <c r="E73" s="1">
        <v>1.24</v>
      </c>
      <c r="F73" s="1">
        <v>0.0</v>
      </c>
      <c r="G73" s="1">
        <v>1.24</v>
      </c>
      <c r="H73" s="1">
        <v>16.0</v>
      </c>
      <c r="I73" s="1">
        <v>12.9</v>
      </c>
      <c r="J73" s="1">
        <v>12.9</v>
      </c>
      <c r="K73" s="1" t="s">
        <v>43</v>
      </c>
      <c r="L73" s="1">
        <v>-16.0</v>
      </c>
      <c r="M73" s="1">
        <v>0.0</v>
      </c>
    </row>
    <row r="74">
      <c r="A74" s="1" t="s">
        <v>41</v>
      </c>
      <c r="B74" s="1" t="s">
        <v>42</v>
      </c>
      <c r="C74" s="1">
        <v>126.52</v>
      </c>
      <c r="D74" s="1">
        <v>127.36</v>
      </c>
      <c r="E74" s="1">
        <v>0.84</v>
      </c>
      <c r="F74" s="1">
        <v>0.0</v>
      </c>
      <c r="G74" s="1">
        <v>0.84</v>
      </c>
      <c r="H74" s="1">
        <v>16.0</v>
      </c>
      <c r="I74" s="1">
        <v>19.05</v>
      </c>
      <c r="J74" s="1">
        <v>19.05</v>
      </c>
      <c r="K74" s="1" t="s">
        <v>43</v>
      </c>
      <c r="L74" s="1">
        <v>-16.0</v>
      </c>
      <c r="M74" s="1">
        <v>0.0</v>
      </c>
    </row>
    <row r="75">
      <c r="A75" s="1" t="s">
        <v>41</v>
      </c>
      <c r="B75" s="1" t="s">
        <v>42</v>
      </c>
      <c r="C75" s="1">
        <v>127.4</v>
      </c>
      <c r="D75" s="1">
        <v>128.61</v>
      </c>
      <c r="E75" s="1">
        <v>1.22</v>
      </c>
      <c r="F75" s="1">
        <v>0.0</v>
      </c>
      <c r="G75" s="1">
        <v>1.22</v>
      </c>
      <c r="H75" s="1">
        <v>16.0</v>
      </c>
      <c r="I75" s="1">
        <v>13.17</v>
      </c>
      <c r="J75" s="1">
        <v>13.17</v>
      </c>
      <c r="K75" s="1" t="s">
        <v>43</v>
      </c>
      <c r="L75" s="1">
        <v>-16.0</v>
      </c>
      <c r="M75" s="1">
        <v>0.0</v>
      </c>
    </row>
    <row r="76">
      <c r="A76" s="1" t="s">
        <v>41</v>
      </c>
      <c r="B76" s="1" t="s">
        <v>42</v>
      </c>
      <c r="C76" s="1">
        <v>128.92</v>
      </c>
      <c r="D76" s="1">
        <v>129.92</v>
      </c>
      <c r="E76" s="1">
        <v>0.99</v>
      </c>
      <c r="F76" s="1">
        <v>0.0</v>
      </c>
      <c r="G76" s="1">
        <v>0.99</v>
      </c>
      <c r="H76" s="1">
        <v>16.0</v>
      </c>
      <c r="I76" s="1">
        <v>16.14</v>
      </c>
      <c r="J76" s="1">
        <v>16.14</v>
      </c>
      <c r="K76" s="1" t="s">
        <v>43</v>
      </c>
      <c r="L76" s="1">
        <v>-16.0</v>
      </c>
      <c r="M76" s="1">
        <v>0.0</v>
      </c>
    </row>
    <row r="77">
      <c r="A77" s="1" t="s">
        <v>41</v>
      </c>
      <c r="B77" s="1" t="s">
        <v>42</v>
      </c>
      <c r="C77" s="1">
        <v>129.95</v>
      </c>
      <c r="D77" s="1">
        <v>132.96</v>
      </c>
      <c r="E77" s="1">
        <v>3.01</v>
      </c>
      <c r="F77" s="1">
        <v>0.0</v>
      </c>
      <c r="G77" s="1">
        <v>3.01</v>
      </c>
      <c r="H77" s="1">
        <v>168.0</v>
      </c>
      <c r="I77" s="1">
        <v>55.74</v>
      </c>
      <c r="J77" s="1">
        <v>55.76</v>
      </c>
      <c r="K77" s="1" t="s">
        <v>44</v>
      </c>
      <c r="L77" s="1">
        <v>84.0</v>
      </c>
      <c r="M77" s="1">
        <v>84.0</v>
      </c>
    </row>
    <row r="78">
      <c r="A78" s="1" t="s">
        <v>41</v>
      </c>
      <c r="B78" s="1" t="s">
        <v>42</v>
      </c>
      <c r="C78" s="1">
        <v>133.13</v>
      </c>
      <c r="D78" s="1">
        <v>136.73</v>
      </c>
      <c r="E78" s="1">
        <v>3.6</v>
      </c>
      <c r="F78" s="1">
        <v>0.0</v>
      </c>
      <c r="G78" s="1">
        <v>3.6</v>
      </c>
      <c r="H78" s="1">
        <v>168.0</v>
      </c>
      <c r="I78" s="1">
        <v>46.62</v>
      </c>
      <c r="J78" s="1">
        <v>46.63</v>
      </c>
      <c r="K78" s="1" t="s">
        <v>57</v>
      </c>
      <c r="L78" s="1">
        <v>76.0</v>
      </c>
      <c r="M78" s="1">
        <v>92.0</v>
      </c>
    </row>
    <row r="79">
      <c r="A79" s="1" t="s">
        <v>41</v>
      </c>
      <c r="B79" s="1" t="s">
        <v>42</v>
      </c>
      <c r="C79" s="1">
        <v>136.96</v>
      </c>
      <c r="D79" s="1">
        <v>141.72</v>
      </c>
      <c r="E79" s="1">
        <v>4.76</v>
      </c>
      <c r="F79" s="1">
        <v>0.0</v>
      </c>
      <c r="G79" s="1">
        <v>4.76</v>
      </c>
      <c r="H79" s="1">
        <v>168.0</v>
      </c>
      <c r="I79" s="1">
        <v>35.29</v>
      </c>
      <c r="J79" s="1">
        <v>35.31</v>
      </c>
      <c r="K79" s="1" t="s">
        <v>59</v>
      </c>
      <c r="L79" s="1">
        <v>0.0</v>
      </c>
      <c r="M79" s="1">
        <v>168.0</v>
      </c>
    </row>
    <row r="80">
      <c r="A80" s="1" t="s">
        <v>41</v>
      </c>
      <c r="B80" s="1" t="s">
        <v>42</v>
      </c>
      <c r="C80" s="1">
        <v>142.26</v>
      </c>
      <c r="D80" s="1">
        <v>142.97</v>
      </c>
      <c r="E80" s="1">
        <v>0.71</v>
      </c>
      <c r="F80" s="1">
        <v>0.0</v>
      </c>
      <c r="G80" s="1">
        <v>0.71</v>
      </c>
      <c r="H80" s="1">
        <v>16.0</v>
      </c>
      <c r="I80" s="1">
        <v>22.64</v>
      </c>
      <c r="J80" s="1">
        <v>22.64</v>
      </c>
      <c r="K80" s="1" t="s">
        <v>43</v>
      </c>
      <c r="L80" s="1">
        <v>-16.0</v>
      </c>
      <c r="M80" s="1">
        <v>0.0</v>
      </c>
    </row>
    <row r="81">
      <c r="A81" s="1" t="s">
        <v>41</v>
      </c>
      <c r="B81" s="1" t="s">
        <v>42</v>
      </c>
      <c r="C81" s="1">
        <v>142.98</v>
      </c>
      <c r="D81" s="1">
        <v>143.66</v>
      </c>
      <c r="E81" s="1">
        <v>0.68</v>
      </c>
      <c r="F81" s="1">
        <v>0.0</v>
      </c>
      <c r="G81" s="1">
        <v>0.68</v>
      </c>
      <c r="H81" s="1">
        <v>16.0</v>
      </c>
      <c r="I81" s="1">
        <v>23.66</v>
      </c>
      <c r="J81" s="1">
        <v>23.66</v>
      </c>
      <c r="K81" s="1" t="s">
        <v>43</v>
      </c>
      <c r="L81" s="1">
        <v>-16.0</v>
      </c>
      <c r="M81" s="1">
        <v>0.0</v>
      </c>
    </row>
    <row r="82">
      <c r="A82" s="1" t="s">
        <v>41</v>
      </c>
      <c r="B82" s="1" t="s">
        <v>42</v>
      </c>
      <c r="C82" s="1">
        <v>143.74</v>
      </c>
      <c r="D82" s="1">
        <v>144.35</v>
      </c>
      <c r="E82" s="1">
        <v>0.62</v>
      </c>
      <c r="F82" s="1">
        <v>0.0</v>
      </c>
      <c r="G82" s="1">
        <v>0.62</v>
      </c>
      <c r="H82" s="1">
        <v>16.0</v>
      </c>
      <c r="I82" s="1">
        <v>26.01</v>
      </c>
      <c r="J82" s="1">
        <v>26.01</v>
      </c>
      <c r="K82" s="1" t="s">
        <v>43</v>
      </c>
      <c r="L82" s="1">
        <v>-16.0</v>
      </c>
      <c r="M82" s="1">
        <v>0.0</v>
      </c>
    </row>
    <row r="83">
      <c r="A83" s="1" t="s">
        <v>41</v>
      </c>
      <c r="B83" s="1" t="s">
        <v>42</v>
      </c>
      <c r="C83" s="1">
        <v>144.38</v>
      </c>
      <c r="D83" s="1">
        <v>145.23</v>
      </c>
      <c r="E83" s="1">
        <v>0.85</v>
      </c>
      <c r="F83" s="1">
        <v>0.0</v>
      </c>
      <c r="G83" s="1">
        <v>0.85</v>
      </c>
      <c r="H83" s="1">
        <v>16.0</v>
      </c>
      <c r="I83" s="1">
        <v>18.87</v>
      </c>
      <c r="J83" s="1">
        <v>18.87</v>
      </c>
      <c r="K83" s="1" t="s">
        <v>43</v>
      </c>
      <c r="L83" s="1">
        <v>-16.0</v>
      </c>
      <c r="M83" s="1">
        <v>0.0</v>
      </c>
    </row>
    <row r="84">
      <c r="A84" s="1" t="s">
        <v>41</v>
      </c>
      <c r="B84" s="1" t="s">
        <v>42</v>
      </c>
      <c r="C84" s="1">
        <v>145.36</v>
      </c>
      <c r="D84" s="1">
        <v>146.04</v>
      </c>
      <c r="E84" s="1">
        <v>0.68</v>
      </c>
      <c r="F84" s="1">
        <v>0.0</v>
      </c>
      <c r="G84" s="1">
        <v>0.68</v>
      </c>
      <c r="H84" s="1">
        <v>16.0</v>
      </c>
      <c r="I84" s="1">
        <v>23.6</v>
      </c>
      <c r="J84" s="1">
        <v>23.6</v>
      </c>
      <c r="K84" s="1" t="s">
        <v>43</v>
      </c>
      <c r="L84" s="1">
        <v>-16.0</v>
      </c>
      <c r="M84" s="1">
        <v>0.0</v>
      </c>
    </row>
    <row r="85">
      <c r="A85" s="1" t="s">
        <v>41</v>
      </c>
      <c r="B85" s="1" t="s">
        <v>42</v>
      </c>
      <c r="C85" s="1">
        <v>146.33</v>
      </c>
      <c r="D85" s="1">
        <v>147.05</v>
      </c>
      <c r="E85" s="1">
        <v>0.71</v>
      </c>
      <c r="F85" s="1">
        <v>0.0</v>
      </c>
      <c r="G85" s="1">
        <v>0.71</v>
      </c>
      <c r="H85" s="1">
        <v>16.0</v>
      </c>
      <c r="I85" s="1">
        <v>22.39</v>
      </c>
      <c r="J85" s="1">
        <v>22.39</v>
      </c>
      <c r="K85" s="1" t="s">
        <v>43</v>
      </c>
      <c r="L85" s="1">
        <v>-16.0</v>
      </c>
      <c r="M85" s="1">
        <v>0.0</v>
      </c>
    </row>
    <row r="86">
      <c r="A86" s="1" t="s">
        <v>41</v>
      </c>
      <c r="B86" s="1" t="s">
        <v>42</v>
      </c>
      <c r="C86" s="1">
        <v>147.36</v>
      </c>
      <c r="D86" s="1">
        <v>148.16</v>
      </c>
      <c r="E86" s="1">
        <v>0.79</v>
      </c>
      <c r="F86" s="1">
        <v>0.0</v>
      </c>
      <c r="G86" s="1">
        <v>0.79</v>
      </c>
      <c r="H86" s="1">
        <v>16.0</v>
      </c>
      <c r="I86" s="1">
        <v>20.16</v>
      </c>
      <c r="J86" s="1">
        <v>20.16</v>
      </c>
      <c r="K86" s="1" t="s">
        <v>43</v>
      </c>
      <c r="L86" s="1">
        <v>-16.0</v>
      </c>
      <c r="M86" s="1">
        <v>0.0</v>
      </c>
    </row>
    <row r="87">
      <c r="A87" s="1" t="s">
        <v>41</v>
      </c>
      <c r="B87" s="1" t="s">
        <v>42</v>
      </c>
      <c r="C87" s="1">
        <v>148.17</v>
      </c>
      <c r="D87" s="1">
        <v>149.57</v>
      </c>
      <c r="E87" s="1">
        <v>1.4</v>
      </c>
      <c r="F87" s="1">
        <v>0.0</v>
      </c>
      <c r="G87" s="1">
        <v>1.4</v>
      </c>
      <c r="H87" s="1">
        <v>16.0</v>
      </c>
      <c r="I87" s="1">
        <v>11.47</v>
      </c>
      <c r="J87" s="1">
        <v>11.47</v>
      </c>
      <c r="K87" s="1" t="s">
        <v>43</v>
      </c>
      <c r="L87" s="1">
        <v>-16.0</v>
      </c>
      <c r="M87" s="1">
        <v>0.0</v>
      </c>
    </row>
    <row r="88">
      <c r="A88" s="1" t="s">
        <v>41</v>
      </c>
      <c r="B88" s="1" t="s">
        <v>42</v>
      </c>
      <c r="C88" s="1">
        <v>149.61</v>
      </c>
      <c r="D88" s="1">
        <v>150.85</v>
      </c>
      <c r="E88" s="1">
        <v>1.23</v>
      </c>
      <c r="F88" s="1">
        <v>0.0</v>
      </c>
      <c r="G88" s="1">
        <v>1.23</v>
      </c>
      <c r="H88" s="1">
        <v>16.0</v>
      </c>
      <c r="I88" s="1">
        <v>12.97</v>
      </c>
      <c r="J88" s="1">
        <v>12.97</v>
      </c>
      <c r="K88" s="1" t="s">
        <v>43</v>
      </c>
      <c r="L88" s="1">
        <v>-16.0</v>
      </c>
      <c r="M88" s="1">
        <v>0.0</v>
      </c>
    </row>
    <row r="89">
      <c r="A89" s="1" t="s">
        <v>41</v>
      </c>
      <c r="B89" s="1" t="s">
        <v>42</v>
      </c>
      <c r="C89" s="1">
        <v>150.88</v>
      </c>
      <c r="D89" s="1">
        <v>151.62</v>
      </c>
      <c r="E89" s="1">
        <v>0.74</v>
      </c>
      <c r="F89" s="1">
        <v>0.0</v>
      </c>
      <c r="G89" s="1">
        <v>0.74</v>
      </c>
      <c r="H89" s="1">
        <v>16.0</v>
      </c>
      <c r="I89" s="1">
        <v>21.61</v>
      </c>
      <c r="J89" s="1">
        <v>21.61</v>
      </c>
      <c r="K89" s="1" t="s">
        <v>43</v>
      </c>
      <c r="L89" s="1">
        <v>-16.0</v>
      </c>
      <c r="M89" s="1">
        <v>0.0</v>
      </c>
    </row>
    <row r="90">
      <c r="A90" s="1" t="s">
        <v>41</v>
      </c>
      <c r="B90" s="1" t="s">
        <v>42</v>
      </c>
      <c r="C90" s="1">
        <v>151.74</v>
      </c>
      <c r="D90" s="1">
        <v>154.67</v>
      </c>
      <c r="E90" s="1">
        <v>2.92</v>
      </c>
      <c r="F90" s="1">
        <v>0.0</v>
      </c>
      <c r="G90" s="1">
        <v>2.92</v>
      </c>
      <c r="H90" s="1">
        <v>168.0</v>
      </c>
      <c r="I90" s="1">
        <v>57.45</v>
      </c>
      <c r="J90" s="1">
        <v>57.48</v>
      </c>
      <c r="K90" s="1" t="s">
        <v>44</v>
      </c>
      <c r="L90" s="1">
        <v>84.0</v>
      </c>
      <c r="M90" s="1">
        <v>84.0</v>
      </c>
    </row>
    <row r="91">
      <c r="A91" s="1" t="s">
        <v>41</v>
      </c>
      <c r="B91" s="1" t="s">
        <v>42</v>
      </c>
      <c r="C91" s="1">
        <v>154.92</v>
      </c>
      <c r="D91" s="1">
        <v>158.39</v>
      </c>
      <c r="E91" s="1">
        <v>3.46</v>
      </c>
      <c r="F91" s="1">
        <v>0.0</v>
      </c>
      <c r="G91" s="1">
        <v>3.46</v>
      </c>
      <c r="H91" s="1">
        <v>168.0</v>
      </c>
      <c r="I91" s="1">
        <v>48.51</v>
      </c>
      <c r="J91" s="1">
        <v>48.52</v>
      </c>
      <c r="K91" s="1" t="s">
        <v>57</v>
      </c>
      <c r="L91" s="1">
        <v>76.0</v>
      </c>
      <c r="M91" s="1">
        <v>92.0</v>
      </c>
    </row>
    <row r="92">
      <c r="A92" s="1" t="s">
        <v>41</v>
      </c>
      <c r="B92" s="1" t="s">
        <v>42</v>
      </c>
      <c r="C92" s="1">
        <v>158.52</v>
      </c>
      <c r="D92" s="1">
        <v>163.76</v>
      </c>
      <c r="E92" s="1">
        <v>5.24</v>
      </c>
      <c r="F92" s="1">
        <v>0.0</v>
      </c>
      <c r="G92" s="1">
        <v>5.24</v>
      </c>
      <c r="H92" s="1">
        <v>168.0</v>
      </c>
      <c r="I92" s="1">
        <v>32.04</v>
      </c>
      <c r="J92" s="1">
        <v>32.05</v>
      </c>
      <c r="K92" s="1" t="s">
        <v>59</v>
      </c>
      <c r="L92" s="1">
        <v>0.0</v>
      </c>
      <c r="M92" s="1">
        <v>168.0</v>
      </c>
    </row>
    <row r="93">
      <c r="A93" s="1" t="s">
        <v>41</v>
      </c>
      <c r="B93" s="1" t="s">
        <v>42</v>
      </c>
      <c r="C93" s="1">
        <v>163.91</v>
      </c>
      <c r="D93" s="1">
        <v>165.76</v>
      </c>
      <c r="E93" s="1">
        <v>1.86</v>
      </c>
      <c r="F93" s="1">
        <v>0.0</v>
      </c>
      <c r="G93" s="1">
        <v>1.86</v>
      </c>
      <c r="H93" s="1">
        <v>16.0</v>
      </c>
      <c r="I93" s="1">
        <v>8.62</v>
      </c>
      <c r="J93" s="1">
        <v>8.62</v>
      </c>
      <c r="K93" s="1" t="s">
        <v>43</v>
      </c>
      <c r="L93" s="1">
        <v>-16.0</v>
      </c>
      <c r="M93" s="1">
        <v>0.0</v>
      </c>
    </row>
    <row r="94">
      <c r="A94" s="1" t="s">
        <v>41</v>
      </c>
      <c r="B94" s="1" t="s">
        <v>42</v>
      </c>
      <c r="C94" s="1">
        <v>165.95</v>
      </c>
      <c r="D94" s="1">
        <v>167.65</v>
      </c>
      <c r="E94" s="1">
        <v>1.71</v>
      </c>
      <c r="F94" s="1">
        <v>0.0</v>
      </c>
      <c r="G94" s="1">
        <v>1.71</v>
      </c>
      <c r="H94" s="1">
        <v>16.0</v>
      </c>
      <c r="I94" s="1">
        <v>9.37</v>
      </c>
      <c r="J94" s="1">
        <v>9.37</v>
      </c>
      <c r="K94" s="1" t="s">
        <v>43</v>
      </c>
      <c r="L94" s="1">
        <v>-16.0</v>
      </c>
      <c r="M94" s="1">
        <v>0.0</v>
      </c>
    </row>
    <row r="95">
      <c r="A95" s="1" t="s">
        <v>41</v>
      </c>
      <c r="B95" s="1" t="s">
        <v>42</v>
      </c>
      <c r="C95" s="1">
        <v>167.75</v>
      </c>
      <c r="D95" s="1">
        <v>168.98</v>
      </c>
      <c r="E95" s="1">
        <v>1.23</v>
      </c>
      <c r="F95" s="1">
        <v>0.0</v>
      </c>
      <c r="G95" s="1">
        <v>1.23</v>
      </c>
      <c r="H95" s="1">
        <v>16.0</v>
      </c>
      <c r="I95" s="1">
        <v>13.05</v>
      </c>
      <c r="J95" s="1">
        <v>13.05</v>
      </c>
      <c r="K95" s="1" t="s">
        <v>43</v>
      </c>
      <c r="L95" s="1">
        <v>-16.0</v>
      </c>
      <c r="M95" s="1">
        <v>0.0</v>
      </c>
    </row>
    <row r="96">
      <c r="A96" s="1" t="s">
        <v>41</v>
      </c>
      <c r="B96" s="1" t="s">
        <v>42</v>
      </c>
      <c r="C96" s="1">
        <v>168.98</v>
      </c>
      <c r="D96" s="1">
        <v>169.98</v>
      </c>
      <c r="E96" s="1">
        <v>1.0</v>
      </c>
      <c r="F96" s="1">
        <v>0.0</v>
      </c>
      <c r="G96" s="1">
        <v>1.0</v>
      </c>
      <c r="H96" s="1">
        <v>16.0</v>
      </c>
      <c r="I96" s="1">
        <v>16.03</v>
      </c>
      <c r="J96" s="1">
        <v>16.03</v>
      </c>
      <c r="K96" s="1" t="s">
        <v>43</v>
      </c>
      <c r="L96" s="1">
        <v>-16.0</v>
      </c>
      <c r="M96" s="1">
        <v>0.0</v>
      </c>
    </row>
    <row r="97">
      <c r="A97" s="1" t="s">
        <v>41</v>
      </c>
      <c r="B97" s="1" t="s">
        <v>42</v>
      </c>
      <c r="C97" s="1">
        <v>170.03</v>
      </c>
      <c r="D97" s="1">
        <v>170.9</v>
      </c>
      <c r="E97" s="1">
        <v>0.88</v>
      </c>
      <c r="F97" s="1">
        <v>0.0</v>
      </c>
      <c r="G97" s="1">
        <v>0.88</v>
      </c>
      <c r="H97" s="1">
        <v>16.0</v>
      </c>
      <c r="I97" s="1">
        <v>18.21</v>
      </c>
      <c r="J97" s="1">
        <v>18.21</v>
      </c>
      <c r="K97" s="1" t="s">
        <v>43</v>
      </c>
      <c r="L97" s="1">
        <v>-16.0</v>
      </c>
      <c r="M97" s="1">
        <v>0.0</v>
      </c>
    </row>
    <row r="98">
      <c r="A98" s="1" t="s">
        <v>41</v>
      </c>
      <c r="B98" s="1" t="s">
        <v>42</v>
      </c>
      <c r="C98" s="1">
        <v>170.96</v>
      </c>
      <c r="D98" s="1">
        <v>171.88</v>
      </c>
      <c r="E98" s="1">
        <v>0.92</v>
      </c>
      <c r="F98" s="1">
        <v>0.0</v>
      </c>
      <c r="G98" s="1">
        <v>0.92</v>
      </c>
      <c r="H98" s="1">
        <v>16.0</v>
      </c>
      <c r="I98" s="1">
        <v>17.4</v>
      </c>
      <c r="J98" s="1">
        <v>17.4</v>
      </c>
      <c r="K98" s="1" t="s">
        <v>43</v>
      </c>
      <c r="L98" s="1">
        <v>-16.0</v>
      </c>
      <c r="M98" s="1">
        <v>0.0</v>
      </c>
    </row>
    <row r="99">
      <c r="A99" s="1" t="s">
        <v>41</v>
      </c>
      <c r="B99" s="1" t="s">
        <v>42</v>
      </c>
      <c r="C99" s="1">
        <v>171.91</v>
      </c>
      <c r="D99" s="1">
        <v>173.05</v>
      </c>
      <c r="E99" s="1">
        <v>1.14</v>
      </c>
      <c r="F99" s="1">
        <v>0.0</v>
      </c>
      <c r="G99" s="1">
        <v>1.14</v>
      </c>
      <c r="H99" s="1">
        <v>16.0</v>
      </c>
      <c r="I99" s="1">
        <v>14.06</v>
      </c>
      <c r="J99" s="1">
        <v>14.06</v>
      </c>
      <c r="K99" s="1" t="s">
        <v>43</v>
      </c>
      <c r="L99" s="1">
        <v>-16.0</v>
      </c>
      <c r="M99" s="1">
        <v>0.0</v>
      </c>
    </row>
    <row r="100">
      <c r="A100" s="1" t="s">
        <v>41</v>
      </c>
      <c r="B100" s="1" t="s">
        <v>42</v>
      </c>
      <c r="C100" s="1">
        <v>173.08</v>
      </c>
      <c r="D100" s="1">
        <v>173.78</v>
      </c>
      <c r="E100" s="1">
        <v>0.7</v>
      </c>
      <c r="F100" s="1">
        <v>0.0</v>
      </c>
      <c r="G100" s="1">
        <v>0.7</v>
      </c>
      <c r="H100" s="1">
        <v>16.0</v>
      </c>
      <c r="I100" s="1">
        <v>22.72</v>
      </c>
      <c r="J100" s="1">
        <v>22.72</v>
      </c>
      <c r="K100" s="1" t="s">
        <v>43</v>
      </c>
      <c r="L100" s="1">
        <v>-16.0</v>
      </c>
      <c r="M100" s="1">
        <v>0.0</v>
      </c>
    </row>
    <row r="101">
      <c r="A101" s="1" t="s">
        <v>41</v>
      </c>
      <c r="B101" s="1" t="s">
        <v>42</v>
      </c>
      <c r="C101" s="1">
        <v>173.8</v>
      </c>
      <c r="D101" s="1">
        <v>174.23</v>
      </c>
      <c r="E101" s="1">
        <v>0.43</v>
      </c>
      <c r="F101" s="1">
        <v>0.0</v>
      </c>
      <c r="G101" s="1">
        <v>0.43</v>
      </c>
      <c r="H101" s="1">
        <v>16.0</v>
      </c>
      <c r="I101" s="1">
        <v>37.47</v>
      </c>
      <c r="J101" s="1">
        <v>37.47</v>
      </c>
      <c r="K101" s="1" t="s">
        <v>43</v>
      </c>
      <c r="L101" s="1">
        <v>-16.0</v>
      </c>
      <c r="M101" s="1">
        <v>0.0</v>
      </c>
    </row>
    <row r="102">
      <c r="A102" s="1" t="s">
        <v>41</v>
      </c>
      <c r="B102" s="1" t="s">
        <v>42</v>
      </c>
      <c r="C102" s="1">
        <v>174.4</v>
      </c>
      <c r="D102" s="1">
        <v>175.21</v>
      </c>
      <c r="E102" s="1">
        <v>0.81</v>
      </c>
      <c r="F102" s="1">
        <v>0.0</v>
      </c>
      <c r="G102" s="1">
        <v>0.81</v>
      </c>
      <c r="H102" s="1">
        <v>16.0</v>
      </c>
      <c r="I102" s="1">
        <v>19.79</v>
      </c>
      <c r="J102" s="1">
        <v>19.79</v>
      </c>
      <c r="K102" s="1" t="s">
        <v>43</v>
      </c>
      <c r="L102" s="1">
        <v>-16.0</v>
      </c>
      <c r="M102" s="1">
        <v>0.0</v>
      </c>
    </row>
    <row r="103">
      <c r="A103" s="1" t="s">
        <v>41</v>
      </c>
      <c r="B103" s="1" t="s">
        <v>42</v>
      </c>
      <c r="C103" s="1">
        <v>175.25</v>
      </c>
      <c r="D103" s="1">
        <v>178.5</v>
      </c>
      <c r="E103" s="1">
        <v>3.24</v>
      </c>
      <c r="F103" s="1">
        <v>0.0</v>
      </c>
      <c r="G103" s="1">
        <v>3.24</v>
      </c>
      <c r="H103" s="1">
        <v>168.0</v>
      </c>
      <c r="I103" s="1">
        <v>51.8</v>
      </c>
      <c r="J103" s="1">
        <v>51.82</v>
      </c>
      <c r="K103" s="1" t="s">
        <v>44</v>
      </c>
      <c r="L103" s="1">
        <v>84.0</v>
      </c>
      <c r="M103" s="1">
        <v>84.0</v>
      </c>
    </row>
    <row r="104">
      <c r="A104" s="1" t="s">
        <v>41</v>
      </c>
      <c r="B104" s="1" t="s">
        <v>42</v>
      </c>
      <c r="C104" s="1">
        <v>178.76</v>
      </c>
      <c r="D104" s="1">
        <v>181.28</v>
      </c>
      <c r="E104" s="1">
        <v>2.52</v>
      </c>
      <c r="F104" s="1">
        <v>0.0</v>
      </c>
      <c r="G104" s="1">
        <v>2.52</v>
      </c>
      <c r="H104" s="1">
        <v>168.0</v>
      </c>
      <c r="I104" s="1">
        <v>66.59</v>
      </c>
      <c r="J104" s="1">
        <v>66.63</v>
      </c>
      <c r="K104" s="1" t="s">
        <v>57</v>
      </c>
      <c r="L104" s="1">
        <v>76.0</v>
      </c>
      <c r="M104" s="1">
        <v>92.0</v>
      </c>
    </row>
    <row r="105">
      <c r="A105" s="1" t="s">
        <v>41</v>
      </c>
      <c r="B105" s="1" t="s">
        <v>42</v>
      </c>
      <c r="C105" s="1">
        <v>181.54</v>
      </c>
      <c r="D105" s="1">
        <v>186.92</v>
      </c>
      <c r="E105" s="1">
        <v>5.38</v>
      </c>
      <c r="F105" s="1">
        <v>0.0</v>
      </c>
      <c r="G105" s="1">
        <v>5.37</v>
      </c>
      <c r="H105" s="1">
        <v>168.0</v>
      </c>
      <c r="I105" s="1">
        <v>31.25</v>
      </c>
      <c r="J105" s="1">
        <v>31.26</v>
      </c>
      <c r="K105" s="1" t="s">
        <v>59</v>
      </c>
      <c r="L105" s="1">
        <v>0.0</v>
      </c>
      <c r="M105" s="1">
        <v>168.0</v>
      </c>
    </row>
    <row r="106">
      <c r="A106" s="1" t="s">
        <v>41</v>
      </c>
      <c r="B106" s="1" t="s">
        <v>42</v>
      </c>
      <c r="C106" s="1">
        <v>187.16</v>
      </c>
      <c r="D106" s="1">
        <v>187.63</v>
      </c>
      <c r="E106" s="1">
        <v>0.48</v>
      </c>
      <c r="F106" s="1">
        <v>0.0</v>
      </c>
      <c r="G106" s="1">
        <v>0.48</v>
      </c>
      <c r="H106" s="1">
        <v>16.0</v>
      </c>
      <c r="I106" s="1">
        <v>33.66</v>
      </c>
      <c r="J106" s="1">
        <v>33.66</v>
      </c>
      <c r="K106" s="1" t="s">
        <v>43</v>
      </c>
      <c r="L106" s="1">
        <v>-16.0</v>
      </c>
      <c r="M106" s="1">
        <v>0.0</v>
      </c>
    </row>
    <row r="107">
      <c r="A107" s="1" t="s">
        <v>41</v>
      </c>
      <c r="B107" s="1" t="s">
        <v>42</v>
      </c>
      <c r="C107" s="1">
        <v>187.69</v>
      </c>
      <c r="D107" s="1">
        <v>189.43</v>
      </c>
      <c r="E107" s="1">
        <v>1.74</v>
      </c>
      <c r="F107" s="1">
        <v>0.0</v>
      </c>
      <c r="G107" s="1">
        <v>1.74</v>
      </c>
      <c r="H107" s="1">
        <v>16.0</v>
      </c>
      <c r="I107" s="1">
        <v>9.2</v>
      </c>
      <c r="J107" s="1">
        <v>9.2</v>
      </c>
      <c r="K107" s="1" t="s">
        <v>43</v>
      </c>
      <c r="L107" s="1">
        <v>-16.0</v>
      </c>
      <c r="M107" s="1">
        <v>0.0</v>
      </c>
    </row>
    <row r="108">
      <c r="A108" s="1" t="s">
        <v>41</v>
      </c>
      <c r="B108" s="1" t="s">
        <v>42</v>
      </c>
      <c r="C108" s="1">
        <v>189.55</v>
      </c>
      <c r="D108" s="1">
        <v>190.55</v>
      </c>
      <c r="E108" s="1">
        <v>1.0</v>
      </c>
      <c r="F108" s="1">
        <v>0.0</v>
      </c>
      <c r="G108" s="1">
        <v>1.0</v>
      </c>
      <c r="H108" s="1">
        <v>16.0</v>
      </c>
      <c r="I108" s="1">
        <v>16.03</v>
      </c>
      <c r="J108" s="1">
        <v>16.03</v>
      </c>
      <c r="K108" s="1" t="s">
        <v>43</v>
      </c>
      <c r="L108" s="1">
        <v>-16.0</v>
      </c>
      <c r="M108" s="1">
        <v>0.0</v>
      </c>
    </row>
    <row r="130">
      <c r="A130" s="77" t="s">
        <v>53</v>
      </c>
      <c r="B130" s="3">
        <f>SUMIF(K2:K103, "epr",H2:H103)</f>
        <v>1280</v>
      </c>
    </row>
    <row r="131">
      <c r="A131" s="77" t="s">
        <v>54</v>
      </c>
      <c r="B131" s="3">
        <f>SUM(H2:H103)-B130</f>
        <v>3696</v>
      </c>
    </row>
    <row r="132">
      <c r="A132" s="77" t="s">
        <v>55</v>
      </c>
      <c r="B132" s="3">
        <f>SUM(M2:M103)</f>
        <v>2492</v>
      </c>
    </row>
    <row r="133">
      <c r="A133" s="77" t="s">
        <v>56</v>
      </c>
      <c r="B133" s="3">
        <f>B131/B132</f>
        <v>1.483146067</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1.44</v>
      </c>
      <c r="D2" s="1">
        <v>4.24</v>
      </c>
      <c r="E2" s="1">
        <v>2.79</v>
      </c>
      <c r="F2" s="1">
        <v>0.0</v>
      </c>
      <c r="G2" s="1">
        <v>2.79</v>
      </c>
      <c r="H2" s="1">
        <v>24.0</v>
      </c>
      <c r="I2" s="1">
        <v>8.59</v>
      </c>
      <c r="J2" s="1">
        <v>8.59</v>
      </c>
      <c r="K2" s="1" t="s">
        <v>43</v>
      </c>
      <c r="L2" s="1">
        <v>-24.0</v>
      </c>
      <c r="M2" s="1">
        <v>0.0</v>
      </c>
    </row>
    <row r="3">
      <c r="A3" s="1" t="s">
        <v>41</v>
      </c>
      <c r="B3" s="1" t="s">
        <v>42</v>
      </c>
      <c r="C3" s="1">
        <v>4.29</v>
      </c>
      <c r="D3" s="1">
        <v>5.76</v>
      </c>
      <c r="E3" s="1">
        <v>1.48</v>
      </c>
      <c r="F3" s="1">
        <v>0.0</v>
      </c>
      <c r="G3" s="1">
        <v>1.48</v>
      </c>
      <c r="H3" s="1">
        <v>24.0</v>
      </c>
      <c r="I3" s="1">
        <v>16.26</v>
      </c>
      <c r="J3" s="1">
        <v>16.26</v>
      </c>
      <c r="K3" s="1" t="s">
        <v>43</v>
      </c>
      <c r="L3" s="1">
        <v>-24.0</v>
      </c>
      <c r="M3" s="1">
        <v>0.0</v>
      </c>
    </row>
    <row r="4">
      <c r="A4" s="1" t="s">
        <v>41</v>
      </c>
      <c r="B4" s="1" t="s">
        <v>42</v>
      </c>
      <c r="C4" s="1">
        <v>5.84</v>
      </c>
      <c r="D4" s="1">
        <v>7.25</v>
      </c>
      <c r="E4" s="1">
        <v>1.41</v>
      </c>
      <c r="F4" s="1">
        <v>0.0</v>
      </c>
      <c r="G4" s="1">
        <v>1.41</v>
      </c>
      <c r="H4" s="1">
        <v>24.0</v>
      </c>
      <c r="I4" s="1">
        <v>17.07</v>
      </c>
      <c r="J4" s="1">
        <v>17.07</v>
      </c>
      <c r="K4" s="1" t="s">
        <v>43</v>
      </c>
      <c r="L4" s="1">
        <v>-24.0</v>
      </c>
      <c r="M4" s="1">
        <v>0.0</v>
      </c>
    </row>
    <row r="5">
      <c r="A5" s="1" t="s">
        <v>41</v>
      </c>
      <c r="B5" s="1" t="s">
        <v>42</v>
      </c>
      <c r="C5" s="1">
        <v>7.28</v>
      </c>
      <c r="D5" s="1">
        <v>7.8</v>
      </c>
      <c r="E5" s="1">
        <v>0.51</v>
      </c>
      <c r="F5" s="1">
        <v>0.0</v>
      </c>
      <c r="G5" s="1">
        <v>0.51</v>
      </c>
      <c r="H5" s="1">
        <v>24.0</v>
      </c>
      <c r="I5" s="1">
        <v>46.81</v>
      </c>
      <c r="J5" s="1">
        <v>46.81</v>
      </c>
      <c r="K5" s="1" t="s">
        <v>43</v>
      </c>
      <c r="L5" s="1">
        <v>-24.0</v>
      </c>
      <c r="M5" s="1">
        <v>0.0</v>
      </c>
    </row>
    <row r="6">
      <c r="A6" s="1" t="s">
        <v>41</v>
      </c>
      <c r="B6" s="1" t="s">
        <v>42</v>
      </c>
      <c r="C6" s="1">
        <v>7.8</v>
      </c>
      <c r="D6" s="1">
        <v>9.44</v>
      </c>
      <c r="E6" s="1">
        <v>1.64</v>
      </c>
      <c r="F6" s="1">
        <v>0.0</v>
      </c>
      <c r="G6" s="1">
        <v>1.64</v>
      </c>
      <c r="H6" s="1">
        <v>24.0</v>
      </c>
      <c r="I6" s="1">
        <v>14.64</v>
      </c>
      <c r="J6" s="1">
        <v>14.64</v>
      </c>
      <c r="K6" s="1" t="s">
        <v>43</v>
      </c>
      <c r="L6" s="1">
        <v>-24.0</v>
      </c>
      <c r="M6" s="1">
        <v>0.0</v>
      </c>
    </row>
    <row r="7">
      <c r="A7" s="1" t="s">
        <v>41</v>
      </c>
      <c r="B7" s="1" t="s">
        <v>42</v>
      </c>
      <c r="C7" s="1">
        <v>9.49</v>
      </c>
      <c r="D7" s="1">
        <v>11.25</v>
      </c>
      <c r="E7" s="1">
        <v>1.76</v>
      </c>
      <c r="F7" s="1">
        <v>0.0</v>
      </c>
      <c r="G7" s="1">
        <v>1.76</v>
      </c>
      <c r="H7" s="1">
        <v>24.0</v>
      </c>
      <c r="I7" s="1">
        <v>13.61</v>
      </c>
      <c r="J7" s="1">
        <v>13.61</v>
      </c>
      <c r="K7" s="1" t="s">
        <v>43</v>
      </c>
      <c r="L7" s="1">
        <v>-24.0</v>
      </c>
      <c r="M7" s="1">
        <v>0.0</v>
      </c>
    </row>
    <row r="8">
      <c r="A8" s="1" t="s">
        <v>41</v>
      </c>
      <c r="B8" s="1" t="s">
        <v>42</v>
      </c>
      <c r="C8" s="1">
        <v>11.31</v>
      </c>
      <c r="D8" s="1">
        <v>12.49</v>
      </c>
      <c r="E8" s="1">
        <v>1.18</v>
      </c>
      <c r="F8" s="1">
        <v>0.0</v>
      </c>
      <c r="G8" s="1">
        <v>1.18</v>
      </c>
      <c r="H8" s="1">
        <v>24.0</v>
      </c>
      <c r="I8" s="1">
        <v>20.34</v>
      </c>
      <c r="J8" s="1">
        <v>20.34</v>
      </c>
      <c r="K8" s="1" t="s">
        <v>43</v>
      </c>
      <c r="L8" s="1">
        <v>-24.0</v>
      </c>
      <c r="M8" s="1">
        <v>0.0</v>
      </c>
    </row>
    <row r="9">
      <c r="A9" s="1" t="s">
        <v>41</v>
      </c>
      <c r="B9" s="1" t="s">
        <v>42</v>
      </c>
      <c r="C9" s="1">
        <v>12.53</v>
      </c>
      <c r="D9" s="1">
        <v>13.36</v>
      </c>
      <c r="E9" s="1">
        <v>0.83</v>
      </c>
      <c r="F9" s="1">
        <v>0.0</v>
      </c>
      <c r="G9" s="1">
        <v>0.83</v>
      </c>
      <c r="H9" s="1">
        <v>24.0</v>
      </c>
      <c r="I9" s="1">
        <v>28.94</v>
      </c>
      <c r="J9" s="1">
        <v>28.94</v>
      </c>
      <c r="K9" s="1" t="s">
        <v>43</v>
      </c>
      <c r="L9" s="1">
        <v>-24.0</v>
      </c>
      <c r="M9" s="1">
        <v>0.0</v>
      </c>
    </row>
    <row r="10">
      <c r="A10" s="1" t="s">
        <v>41</v>
      </c>
      <c r="B10" s="1" t="s">
        <v>42</v>
      </c>
      <c r="C10" s="1">
        <v>13.42</v>
      </c>
      <c r="D10" s="1">
        <v>15.42</v>
      </c>
      <c r="E10" s="1">
        <v>2.0</v>
      </c>
      <c r="F10" s="1">
        <v>0.0</v>
      </c>
      <c r="G10" s="1">
        <v>2.0</v>
      </c>
      <c r="H10" s="1">
        <v>24.0</v>
      </c>
      <c r="I10" s="1">
        <v>12.02</v>
      </c>
      <c r="J10" s="1">
        <v>12.02</v>
      </c>
      <c r="K10" s="1" t="s">
        <v>43</v>
      </c>
      <c r="L10" s="1">
        <v>-24.0</v>
      </c>
      <c r="M10" s="1">
        <v>0.0</v>
      </c>
    </row>
    <row r="11">
      <c r="A11" s="1" t="s">
        <v>41</v>
      </c>
      <c r="B11" s="1" t="s">
        <v>42</v>
      </c>
      <c r="C11" s="1">
        <v>15.44</v>
      </c>
      <c r="D11" s="1">
        <v>16.57</v>
      </c>
      <c r="E11" s="1">
        <v>1.13</v>
      </c>
      <c r="F11" s="1">
        <v>0.0</v>
      </c>
      <c r="G11" s="1">
        <v>1.13</v>
      </c>
      <c r="H11" s="1">
        <v>24.0</v>
      </c>
      <c r="I11" s="1">
        <v>21.16</v>
      </c>
      <c r="J11" s="1">
        <v>21.16</v>
      </c>
      <c r="K11" s="1" t="s">
        <v>43</v>
      </c>
      <c r="L11" s="1">
        <v>-24.0</v>
      </c>
      <c r="M11" s="1">
        <v>0.0</v>
      </c>
    </row>
    <row r="12">
      <c r="A12" s="1" t="s">
        <v>41</v>
      </c>
      <c r="B12" s="1" t="s">
        <v>42</v>
      </c>
      <c r="C12" s="1">
        <v>16.6</v>
      </c>
      <c r="D12" s="1">
        <v>19.43</v>
      </c>
      <c r="E12" s="1">
        <v>2.83</v>
      </c>
      <c r="F12" s="1">
        <v>0.0</v>
      </c>
      <c r="G12" s="1">
        <v>2.83</v>
      </c>
      <c r="H12" s="1">
        <v>168.0</v>
      </c>
      <c r="I12" s="1">
        <v>59.4</v>
      </c>
      <c r="J12" s="1">
        <v>59.43</v>
      </c>
      <c r="K12" s="1" t="s">
        <v>44</v>
      </c>
      <c r="L12" s="1">
        <v>84.0</v>
      </c>
      <c r="M12" s="1">
        <v>84.0</v>
      </c>
    </row>
    <row r="13">
      <c r="A13" s="1" t="s">
        <v>41</v>
      </c>
      <c r="B13" s="1" t="s">
        <v>42</v>
      </c>
      <c r="C13" s="1">
        <v>19.94</v>
      </c>
      <c r="D13" s="1">
        <v>23.1</v>
      </c>
      <c r="E13" s="1">
        <v>3.16</v>
      </c>
      <c r="F13" s="1">
        <v>0.0</v>
      </c>
      <c r="G13" s="1">
        <v>3.16</v>
      </c>
      <c r="H13" s="1">
        <v>168.0</v>
      </c>
      <c r="I13" s="1">
        <v>53.18</v>
      </c>
      <c r="J13" s="1">
        <v>53.2</v>
      </c>
      <c r="K13" s="1" t="s">
        <v>44</v>
      </c>
      <c r="L13" s="1">
        <v>84.0</v>
      </c>
      <c r="M13" s="1">
        <v>84.0</v>
      </c>
    </row>
    <row r="14">
      <c r="A14" s="1" t="s">
        <v>41</v>
      </c>
      <c r="B14" s="1" t="s">
        <v>42</v>
      </c>
      <c r="C14" s="1">
        <v>23.45</v>
      </c>
      <c r="D14" s="1">
        <v>26.69</v>
      </c>
      <c r="E14" s="1">
        <v>3.24</v>
      </c>
      <c r="F14" s="1">
        <v>0.0</v>
      </c>
      <c r="G14" s="1">
        <v>3.24</v>
      </c>
      <c r="H14" s="1">
        <v>168.0</v>
      </c>
      <c r="I14" s="1">
        <v>51.85</v>
      </c>
      <c r="J14" s="1">
        <v>51.88</v>
      </c>
      <c r="K14" s="1" t="s">
        <v>57</v>
      </c>
      <c r="L14" s="1">
        <v>72.0</v>
      </c>
      <c r="M14" s="1">
        <v>96.0</v>
      </c>
    </row>
    <row r="15">
      <c r="A15" s="1" t="s">
        <v>41</v>
      </c>
      <c r="B15" s="1" t="s">
        <v>42</v>
      </c>
      <c r="C15" s="1">
        <v>26.87</v>
      </c>
      <c r="D15" s="1">
        <v>27.86</v>
      </c>
      <c r="E15" s="1">
        <v>0.99</v>
      </c>
      <c r="F15" s="1">
        <v>0.0</v>
      </c>
      <c r="G15" s="1">
        <v>0.99</v>
      </c>
      <c r="H15" s="1">
        <v>24.0</v>
      </c>
      <c r="I15" s="1">
        <v>24.23</v>
      </c>
      <c r="J15" s="1">
        <v>24.23</v>
      </c>
      <c r="K15" s="1" t="s">
        <v>43</v>
      </c>
      <c r="L15" s="1">
        <v>-24.0</v>
      </c>
      <c r="M15" s="1">
        <v>0.0</v>
      </c>
    </row>
    <row r="16">
      <c r="A16" s="1" t="s">
        <v>41</v>
      </c>
      <c r="B16" s="1" t="s">
        <v>42</v>
      </c>
      <c r="C16" s="1">
        <v>27.94</v>
      </c>
      <c r="D16" s="1">
        <v>29.89</v>
      </c>
      <c r="E16" s="1">
        <v>1.95</v>
      </c>
      <c r="F16" s="1">
        <v>0.0</v>
      </c>
      <c r="G16" s="1">
        <v>1.95</v>
      </c>
      <c r="H16" s="1">
        <v>24.0</v>
      </c>
      <c r="I16" s="1">
        <v>12.29</v>
      </c>
      <c r="J16" s="1">
        <v>12.29</v>
      </c>
      <c r="K16" s="1" t="s">
        <v>43</v>
      </c>
      <c r="L16" s="1">
        <v>-24.0</v>
      </c>
      <c r="M16" s="1">
        <v>0.0</v>
      </c>
    </row>
    <row r="17">
      <c r="A17" s="1" t="s">
        <v>41</v>
      </c>
      <c r="B17" s="1" t="s">
        <v>42</v>
      </c>
      <c r="C17" s="1">
        <v>30.24</v>
      </c>
      <c r="D17" s="1">
        <v>30.99</v>
      </c>
      <c r="E17" s="1">
        <v>0.76</v>
      </c>
      <c r="F17" s="1">
        <v>0.0</v>
      </c>
      <c r="G17" s="1">
        <v>0.76</v>
      </c>
      <c r="H17" s="1">
        <v>24.0</v>
      </c>
      <c r="I17" s="1">
        <v>31.71</v>
      </c>
      <c r="J17" s="1">
        <v>31.71</v>
      </c>
      <c r="K17" s="1" t="s">
        <v>43</v>
      </c>
      <c r="L17" s="1">
        <v>-24.0</v>
      </c>
      <c r="M17" s="1">
        <v>0.0</v>
      </c>
    </row>
    <row r="18">
      <c r="A18" s="1" t="s">
        <v>41</v>
      </c>
      <c r="B18" s="1" t="s">
        <v>42</v>
      </c>
      <c r="C18" s="1">
        <v>31.18</v>
      </c>
      <c r="D18" s="1">
        <v>31.78</v>
      </c>
      <c r="E18" s="1">
        <v>0.6</v>
      </c>
      <c r="F18" s="1">
        <v>0.0</v>
      </c>
      <c r="G18" s="1">
        <v>0.6</v>
      </c>
      <c r="H18" s="1">
        <v>24.0</v>
      </c>
      <c r="I18" s="1">
        <v>40.15</v>
      </c>
      <c r="J18" s="1">
        <v>40.15</v>
      </c>
      <c r="K18" s="1" t="s">
        <v>43</v>
      </c>
      <c r="L18" s="1">
        <v>-24.0</v>
      </c>
      <c r="M18" s="1">
        <v>0.0</v>
      </c>
    </row>
    <row r="19">
      <c r="A19" s="1" t="s">
        <v>41</v>
      </c>
      <c r="B19" s="1" t="s">
        <v>42</v>
      </c>
      <c r="C19" s="1">
        <v>31.8</v>
      </c>
      <c r="D19" s="1">
        <v>32.82</v>
      </c>
      <c r="E19" s="1">
        <v>1.01</v>
      </c>
      <c r="F19" s="1">
        <v>0.0</v>
      </c>
      <c r="G19" s="1">
        <v>1.01</v>
      </c>
      <c r="H19" s="1">
        <v>24.0</v>
      </c>
      <c r="I19" s="1">
        <v>23.69</v>
      </c>
      <c r="J19" s="1">
        <v>23.69</v>
      </c>
      <c r="K19" s="1" t="s">
        <v>43</v>
      </c>
      <c r="L19" s="1">
        <v>-24.0</v>
      </c>
      <c r="M19" s="1">
        <v>0.0</v>
      </c>
    </row>
    <row r="20">
      <c r="A20" s="1" t="s">
        <v>41</v>
      </c>
      <c r="B20" s="1" t="s">
        <v>42</v>
      </c>
      <c r="C20" s="1">
        <v>33.37</v>
      </c>
      <c r="D20" s="1">
        <v>34.5</v>
      </c>
      <c r="E20" s="1">
        <v>1.13</v>
      </c>
      <c r="F20" s="1">
        <v>0.0</v>
      </c>
      <c r="G20" s="1">
        <v>1.13</v>
      </c>
      <c r="H20" s="1">
        <v>24.0</v>
      </c>
      <c r="I20" s="1">
        <v>21.22</v>
      </c>
      <c r="J20" s="1">
        <v>21.22</v>
      </c>
      <c r="K20" s="1" t="s">
        <v>43</v>
      </c>
      <c r="L20" s="1">
        <v>-24.0</v>
      </c>
      <c r="M20" s="1">
        <v>0.0</v>
      </c>
    </row>
    <row r="21">
      <c r="A21" s="1" t="s">
        <v>41</v>
      </c>
      <c r="B21" s="1" t="s">
        <v>42</v>
      </c>
      <c r="C21" s="1">
        <v>34.56</v>
      </c>
      <c r="D21" s="1">
        <v>35.81</v>
      </c>
      <c r="E21" s="1">
        <v>1.25</v>
      </c>
      <c r="F21" s="1">
        <v>0.0</v>
      </c>
      <c r="G21" s="1">
        <v>1.25</v>
      </c>
      <c r="H21" s="1">
        <v>24.0</v>
      </c>
      <c r="I21" s="1">
        <v>19.15</v>
      </c>
      <c r="J21" s="1">
        <v>19.15</v>
      </c>
      <c r="K21" s="1" t="s">
        <v>43</v>
      </c>
      <c r="L21" s="1">
        <v>-24.0</v>
      </c>
      <c r="M21" s="1">
        <v>0.0</v>
      </c>
    </row>
    <row r="22">
      <c r="A22" s="1" t="s">
        <v>41</v>
      </c>
      <c r="B22" s="1" t="s">
        <v>42</v>
      </c>
      <c r="C22" s="1">
        <v>35.88</v>
      </c>
      <c r="D22" s="1">
        <v>37.86</v>
      </c>
      <c r="E22" s="1">
        <v>1.97</v>
      </c>
      <c r="F22" s="1">
        <v>0.0</v>
      </c>
      <c r="G22" s="1">
        <v>1.97</v>
      </c>
      <c r="H22" s="1">
        <v>24.0</v>
      </c>
      <c r="I22" s="1">
        <v>12.16</v>
      </c>
      <c r="J22" s="1">
        <v>12.16</v>
      </c>
      <c r="K22" s="1" t="s">
        <v>43</v>
      </c>
      <c r="L22" s="1">
        <v>-24.0</v>
      </c>
      <c r="M22" s="1">
        <v>0.0</v>
      </c>
    </row>
    <row r="23">
      <c r="A23" s="1" t="s">
        <v>41</v>
      </c>
      <c r="B23" s="1" t="s">
        <v>42</v>
      </c>
      <c r="C23" s="1">
        <v>37.88</v>
      </c>
      <c r="D23" s="1">
        <v>38.72</v>
      </c>
      <c r="E23" s="1">
        <v>0.85</v>
      </c>
      <c r="F23" s="1">
        <v>0.0</v>
      </c>
      <c r="G23" s="1">
        <v>0.85</v>
      </c>
      <c r="H23" s="1">
        <v>24.0</v>
      </c>
      <c r="I23" s="1">
        <v>28.39</v>
      </c>
      <c r="J23" s="1">
        <v>28.39</v>
      </c>
      <c r="K23" s="1" t="s">
        <v>43</v>
      </c>
      <c r="L23" s="1">
        <v>-24.0</v>
      </c>
      <c r="M23" s="1">
        <v>0.0</v>
      </c>
    </row>
    <row r="24">
      <c r="A24" s="1" t="s">
        <v>41</v>
      </c>
      <c r="B24" s="1" t="s">
        <v>42</v>
      </c>
      <c r="C24" s="1">
        <v>38.82</v>
      </c>
      <c r="D24" s="1">
        <v>40.19</v>
      </c>
      <c r="E24" s="1">
        <v>1.37</v>
      </c>
      <c r="F24" s="1">
        <v>0.0</v>
      </c>
      <c r="G24" s="1">
        <v>1.37</v>
      </c>
      <c r="H24" s="1">
        <v>24.0</v>
      </c>
      <c r="I24" s="1">
        <v>17.54</v>
      </c>
      <c r="J24" s="1">
        <v>17.54</v>
      </c>
      <c r="K24" s="1" t="s">
        <v>43</v>
      </c>
      <c r="L24" s="1">
        <v>-24.0</v>
      </c>
      <c r="M24" s="1">
        <v>0.0</v>
      </c>
    </row>
    <row r="25">
      <c r="A25" s="1" t="s">
        <v>41</v>
      </c>
      <c r="B25" s="1" t="s">
        <v>42</v>
      </c>
      <c r="C25" s="1">
        <v>40.25</v>
      </c>
      <c r="D25" s="1">
        <v>43.3</v>
      </c>
      <c r="E25" s="1">
        <v>3.05</v>
      </c>
      <c r="F25" s="1">
        <v>0.0</v>
      </c>
      <c r="G25" s="1">
        <v>3.05</v>
      </c>
      <c r="H25" s="1">
        <v>168.0</v>
      </c>
      <c r="I25" s="1">
        <v>55.06</v>
      </c>
      <c r="J25" s="1">
        <v>55.08</v>
      </c>
      <c r="K25" s="1" t="s">
        <v>44</v>
      </c>
      <c r="L25" s="1">
        <v>84.0</v>
      </c>
      <c r="M25" s="1">
        <v>84.0</v>
      </c>
    </row>
    <row r="26">
      <c r="A26" s="1" t="s">
        <v>41</v>
      </c>
      <c r="B26" s="1" t="s">
        <v>42</v>
      </c>
      <c r="C26" s="1">
        <v>43.71</v>
      </c>
      <c r="D26" s="1">
        <v>46.5</v>
      </c>
      <c r="E26" s="1">
        <v>2.79</v>
      </c>
      <c r="F26" s="1">
        <v>0.0</v>
      </c>
      <c r="G26" s="1">
        <v>2.79</v>
      </c>
      <c r="H26" s="1">
        <v>168.0</v>
      </c>
      <c r="I26" s="1">
        <v>60.2</v>
      </c>
      <c r="J26" s="1">
        <v>60.23</v>
      </c>
      <c r="K26" s="1" t="s">
        <v>44</v>
      </c>
      <c r="L26" s="1">
        <v>84.0</v>
      </c>
      <c r="M26" s="1">
        <v>84.0</v>
      </c>
    </row>
    <row r="27">
      <c r="A27" s="1" t="s">
        <v>41</v>
      </c>
      <c r="B27" s="1" t="s">
        <v>42</v>
      </c>
      <c r="C27" s="1">
        <v>46.62</v>
      </c>
      <c r="D27" s="1">
        <v>49.99</v>
      </c>
      <c r="E27" s="1">
        <v>3.37</v>
      </c>
      <c r="F27" s="1">
        <v>0.0</v>
      </c>
      <c r="G27" s="1">
        <v>3.36</v>
      </c>
      <c r="H27" s="1">
        <v>168.0</v>
      </c>
      <c r="I27" s="1">
        <v>49.91</v>
      </c>
      <c r="J27" s="1">
        <v>49.93</v>
      </c>
      <c r="K27" s="1" t="s">
        <v>57</v>
      </c>
      <c r="L27" s="1">
        <v>72.0</v>
      </c>
      <c r="M27" s="1">
        <v>96.0</v>
      </c>
    </row>
    <row r="28">
      <c r="A28" s="1" t="s">
        <v>41</v>
      </c>
      <c r="B28" s="1" t="s">
        <v>42</v>
      </c>
      <c r="C28" s="1">
        <v>50.17</v>
      </c>
      <c r="D28" s="1">
        <v>52.34</v>
      </c>
      <c r="E28" s="1">
        <v>2.17</v>
      </c>
      <c r="F28" s="1">
        <v>0.0</v>
      </c>
      <c r="G28" s="1">
        <v>2.17</v>
      </c>
      <c r="H28" s="1">
        <v>24.0</v>
      </c>
      <c r="I28" s="1">
        <v>11.07</v>
      </c>
      <c r="J28" s="1">
        <v>11.07</v>
      </c>
      <c r="K28" s="1" t="s">
        <v>43</v>
      </c>
      <c r="L28" s="1">
        <v>-24.0</v>
      </c>
      <c r="M28" s="1">
        <v>0.0</v>
      </c>
    </row>
    <row r="29">
      <c r="A29" s="1" t="s">
        <v>41</v>
      </c>
      <c r="B29" s="1" t="s">
        <v>42</v>
      </c>
      <c r="C29" s="1">
        <v>52.36</v>
      </c>
      <c r="D29" s="1">
        <v>53.46</v>
      </c>
      <c r="E29" s="1">
        <v>1.1</v>
      </c>
      <c r="F29" s="1">
        <v>0.0</v>
      </c>
      <c r="G29" s="1">
        <v>1.1</v>
      </c>
      <c r="H29" s="1">
        <v>24.0</v>
      </c>
      <c r="I29" s="1">
        <v>21.76</v>
      </c>
      <c r="J29" s="1">
        <v>21.76</v>
      </c>
      <c r="K29" s="1" t="s">
        <v>43</v>
      </c>
      <c r="L29" s="1">
        <v>-24.0</v>
      </c>
      <c r="M29" s="1">
        <v>0.0</v>
      </c>
    </row>
    <row r="30">
      <c r="A30" s="1" t="s">
        <v>41</v>
      </c>
      <c r="B30" s="1" t="s">
        <v>42</v>
      </c>
      <c r="C30" s="1">
        <v>53.49</v>
      </c>
      <c r="D30" s="1">
        <v>54.83</v>
      </c>
      <c r="E30" s="1">
        <v>1.34</v>
      </c>
      <c r="F30" s="1">
        <v>0.0</v>
      </c>
      <c r="G30" s="1">
        <v>1.34</v>
      </c>
      <c r="H30" s="1">
        <v>24.0</v>
      </c>
      <c r="I30" s="1">
        <v>17.97</v>
      </c>
      <c r="J30" s="1">
        <v>17.97</v>
      </c>
      <c r="K30" s="1" t="s">
        <v>43</v>
      </c>
      <c r="L30" s="1">
        <v>-24.0</v>
      </c>
      <c r="M30" s="1">
        <v>0.0</v>
      </c>
    </row>
    <row r="31">
      <c r="A31" s="1" t="s">
        <v>41</v>
      </c>
      <c r="B31" s="1" t="s">
        <v>42</v>
      </c>
      <c r="C31" s="1">
        <v>54.89</v>
      </c>
      <c r="D31" s="1">
        <v>56.04</v>
      </c>
      <c r="E31" s="1">
        <v>1.15</v>
      </c>
      <c r="F31" s="1">
        <v>0.0</v>
      </c>
      <c r="G31" s="1">
        <v>1.15</v>
      </c>
      <c r="H31" s="1">
        <v>24.0</v>
      </c>
      <c r="I31" s="1">
        <v>20.89</v>
      </c>
      <c r="J31" s="1">
        <v>20.89</v>
      </c>
      <c r="K31" s="1" t="s">
        <v>43</v>
      </c>
      <c r="L31" s="1">
        <v>-24.0</v>
      </c>
      <c r="M31" s="1">
        <v>0.0</v>
      </c>
    </row>
    <row r="32">
      <c r="A32" s="1" t="s">
        <v>41</v>
      </c>
      <c r="B32" s="1" t="s">
        <v>42</v>
      </c>
      <c r="C32" s="1">
        <v>56.06</v>
      </c>
      <c r="D32" s="1">
        <v>57.06</v>
      </c>
      <c r="E32" s="1">
        <v>1.01</v>
      </c>
      <c r="F32" s="1">
        <v>0.0</v>
      </c>
      <c r="G32" s="1">
        <v>1.01</v>
      </c>
      <c r="H32" s="1">
        <v>24.0</v>
      </c>
      <c r="I32" s="1">
        <v>23.8</v>
      </c>
      <c r="J32" s="1">
        <v>23.8</v>
      </c>
      <c r="K32" s="1" t="s">
        <v>43</v>
      </c>
      <c r="L32" s="1">
        <v>-24.0</v>
      </c>
      <c r="M32" s="1">
        <v>0.0</v>
      </c>
    </row>
    <row r="33">
      <c r="A33" s="1" t="s">
        <v>41</v>
      </c>
      <c r="B33" s="1" t="s">
        <v>42</v>
      </c>
      <c r="C33" s="1">
        <v>57.17</v>
      </c>
      <c r="D33" s="1">
        <v>58.59</v>
      </c>
      <c r="E33" s="1">
        <v>1.42</v>
      </c>
      <c r="F33" s="1">
        <v>0.0</v>
      </c>
      <c r="G33" s="1">
        <v>1.42</v>
      </c>
      <c r="H33" s="1">
        <v>24.0</v>
      </c>
      <c r="I33" s="1">
        <v>16.95</v>
      </c>
      <c r="J33" s="1">
        <v>16.95</v>
      </c>
      <c r="K33" s="1" t="s">
        <v>43</v>
      </c>
      <c r="L33" s="1">
        <v>-24.0</v>
      </c>
      <c r="M33" s="1">
        <v>0.0</v>
      </c>
    </row>
    <row r="34">
      <c r="A34" s="1" t="s">
        <v>41</v>
      </c>
      <c r="B34" s="1" t="s">
        <v>42</v>
      </c>
      <c r="C34" s="1">
        <v>58.61</v>
      </c>
      <c r="D34" s="1">
        <v>60.56</v>
      </c>
      <c r="E34" s="1">
        <v>1.96</v>
      </c>
      <c r="F34" s="1">
        <v>0.0</v>
      </c>
      <c r="G34" s="1">
        <v>1.96</v>
      </c>
      <c r="H34" s="1">
        <v>24.0</v>
      </c>
      <c r="I34" s="1">
        <v>12.27</v>
      </c>
      <c r="J34" s="1">
        <v>12.27</v>
      </c>
      <c r="K34" s="1" t="s">
        <v>43</v>
      </c>
      <c r="L34" s="1">
        <v>-24.0</v>
      </c>
      <c r="M34" s="1">
        <v>0.0</v>
      </c>
    </row>
    <row r="35">
      <c r="A35" s="1" t="s">
        <v>41</v>
      </c>
      <c r="B35" s="1" t="s">
        <v>42</v>
      </c>
      <c r="C35" s="1">
        <v>60.69</v>
      </c>
      <c r="D35" s="1">
        <v>62.52</v>
      </c>
      <c r="E35" s="1">
        <v>1.83</v>
      </c>
      <c r="F35" s="1">
        <v>0.0</v>
      </c>
      <c r="G35" s="1">
        <v>1.83</v>
      </c>
      <c r="H35" s="1">
        <v>24.0</v>
      </c>
      <c r="I35" s="1">
        <v>13.11</v>
      </c>
      <c r="J35" s="1">
        <v>13.11</v>
      </c>
      <c r="K35" s="1" t="s">
        <v>43</v>
      </c>
      <c r="L35" s="1">
        <v>-24.0</v>
      </c>
      <c r="M35" s="1">
        <v>0.0</v>
      </c>
    </row>
    <row r="36">
      <c r="A36" s="1" t="s">
        <v>41</v>
      </c>
      <c r="B36" s="1" t="s">
        <v>42</v>
      </c>
      <c r="C36" s="1">
        <v>62.54</v>
      </c>
      <c r="D36" s="1">
        <v>63.39</v>
      </c>
      <c r="E36" s="1">
        <v>0.85</v>
      </c>
      <c r="F36" s="1">
        <v>0.0</v>
      </c>
      <c r="G36" s="1">
        <v>0.85</v>
      </c>
      <c r="H36" s="1">
        <v>24.0</v>
      </c>
      <c r="I36" s="1">
        <v>28.33</v>
      </c>
      <c r="J36" s="1">
        <v>28.33</v>
      </c>
      <c r="K36" s="1" t="s">
        <v>43</v>
      </c>
      <c r="L36" s="1">
        <v>-24.0</v>
      </c>
      <c r="M36" s="1">
        <v>0.0</v>
      </c>
    </row>
    <row r="37">
      <c r="A37" s="1" t="s">
        <v>41</v>
      </c>
      <c r="B37" s="1" t="s">
        <v>42</v>
      </c>
      <c r="C37" s="1">
        <v>63.51</v>
      </c>
      <c r="D37" s="1">
        <v>64.79</v>
      </c>
      <c r="E37" s="1">
        <v>1.28</v>
      </c>
      <c r="F37" s="1">
        <v>0.0</v>
      </c>
      <c r="G37" s="1">
        <v>1.28</v>
      </c>
      <c r="H37" s="1">
        <v>24.0</v>
      </c>
      <c r="I37" s="1">
        <v>18.76</v>
      </c>
      <c r="J37" s="1">
        <v>18.76</v>
      </c>
      <c r="K37" s="1" t="s">
        <v>43</v>
      </c>
      <c r="L37" s="1">
        <v>-24.0</v>
      </c>
      <c r="M37" s="1">
        <v>0.0</v>
      </c>
    </row>
    <row r="38">
      <c r="A38" s="1" t="s">
        <v>41</v>
      </c>
      <c r="B38" s="1" t="s">
        <v>42</v>
      </c>
      <c r="C38" s="1">
        <v>65.06</v>
      </c>
      <c r="D38" s="1">
        <v>68.0</v>
      </c>
      <c r="E38" s="1">
        <v>2.94</v>
      </c>
      <c r="F38" s="1">
        <v>0.0</v>
      </c>
      <c r="G38" s="1">
        <v>2.93</v>
      </c>
      <c r="H38" s="1">
        <v>168.0</v>
      </c>
      <c r="I38" s="1">
        <v>57.22</v>
      </c>
      <c r="J38" s="1">
        <v>57.24</v>
      </c>
      <c r="K38" s="1" t="s">
        <v>44</v>
      </c>
      <c r="L38" s="1">
        <v>84.0</v>
      </c>
      <c r="M38" s="1">
        <v>84.0</v>
      </c>
    </row>
    <row r="39">
      <c r="A39" s="1" t="s">
        <v>41</v>
      </c>
      <c r="B39" s="1" t="s">
        <v>42</v>
      </c>
      <c r="C39" s="1">
        <v>68.27</v>
      </c>
      <c r="D39" s="1">
        <v>71.48</v>
      </c>
      <c r="E39" s="1">
        <v>3.21</v>
      </c>
      <c r="F39" s="1">
        <v>0.0</v>
      </c>
      <c r="G39" s="1">
        <v>3.21</v>
      </c>
      <c r="H39" s="1">
        <v>168.0</v>
      </c>
      <c r="I39" s="1">
        <v>52.38</v>
      </c>
      <c r="J39" s="1">
        <v>52.4</v>
      </c>
      <c r="K39" s="1" t="s">
        <v>44</v>
      </c>
      <c r="L39" s="1">
        <v>84.0</v>
      </c>
      <c r="M39" s="1">
        <v>84.0</v>
      </c>
    </row>
    <row r="40">
      <c r="A40" s="1" t="s">
        <v>41</v>
      </c>
      <c r="B40" s="1" t="s">
        <v>42</v>
      </c>
      <c r="C40" s="1">
        <v>71.7</v>
      </c>
      <c r="D40" s="1">
        <v>73.91</v>
      </c>
      <c r="E40" s="1">
        <v>2.22</v>
      </c>
      <c r="F40" s="1">
        <v>0.0</v>
      </c>
      <c r="G40" s="1">
        <v>2.21</v>
      </c>
      <c r="H40" s="1">
        <v>168.0</v>
      </c>
      <c r="I40" s="1">
        <v>75.81</v>
      </c>
      <c r="J40" s="1">
        <v>75.85</v>
      </c>
      <c r="K40" s="1" t="s">
        <v>57</v>
      </c>
      <c r="L40" s="1">
        <v>72.0</v>
      </c>
      <c r="M40" s="1">
        <v>96.0</v>
      </c>
    </row>
    <row r="41">
      <c r="A41" s="1" t="s">
        <v>41</v>
      </c>
      <c r="B41" s="1" t="s">
        <v>42</v>
      </c>
      <c r="C41" s="1">
        <v>74.25</v>
      </c>
      <c r="D41" s="1">
        <v>75.96</v>
      </c>
      <c r="E41" s="1">
        <v>1.71</v>
      </c>
      <c r="F41" s="1">
        <v>0.0</v>
      </c>
      <c r="G41" s="1">
        <v>1.71</v>
      </c>
      <c r="H41" s="1">
        <v>24.0</v>
      </c>
      <c r="I41" s="1">
        <v>14.02</v>
      </c>
      <c r="J41" s="1">
        <v>14.02</v>
      </c>
      <c r="K41" s="1" t="s">
        <v>43</v>
      </c>
      <c r="L41" s="1">
        <v>-24.0</v>
      </c>
      <c r="M41" s="1">
        <v>0.0</v>
      </c>
    </row>
    <row r="42">
      <c r="A42" s="1" t="s">
        <v>41</v>
      </c>
      <c r="B42" s="1" t="s">
        <v>42</v>
      </c>
      <c r="C42" s="1">
        <v>76.01</v>
      </c>
      <c r="D42" s="1">
        <v>78.03</v>
      </c>
      <c r="E42" s="1">
        <v>2.02</v>
      </c>
      <c r="F42" s="1">
        <v>0.0</v>
      </c>
      <c r="G42" s="1">
        <v>2.02</v>
      </c>
      <c r="H42" s="1">
        <v>24.0</v>
      </c>
      <c r="I42" s="1">
        <v>11.86</v>
      </c>
      <c r="J42" s="1">
        <v>11.86</v>
      </c>
      <c r="K42" s="1" t="s">
        <v>43</v>
      </c>
      <c r="L42" s="1">
        <v>-24.0</v>
      </c>
      <c r="M42" s="1">
        <v>0.0</v>
      </c>
    </row>
    <row r="43">
      <c r="A43" s="1" t="s">
        <v>41</v>
      </c>
      <c r="B43" s="1" t="s">
        <v>42</v>
      </c>
      <c r="C43" s="1">
        <v>78.24</v>
      </c>
      <c r="D43" s="1">
        <v>79.65</v>
      </c>
      <c r="E43" s="1">
        <v>1.41</v>
      </c>
      <c r="F43" s="1">
        <v>0.0</v>
      </c>
      <c r="G43" s="1">
        <v>1.41</v>
      </c>
      <c r="H43" s="1">
        <v>24.0</v>
      </c>
      <c r="I43" s="1">
        <v>17.07</v>
      </c>
      <c r="J43" s="1">
        <v>17.07</v>
      </c>
      <c r="K43" s="1" t="s">
        <v>43</v>
      </c>
      <c r="L43" s="1">
        <v>-24.0</v>
      </c>
      <c r="M43" s="1">
        <v>0.0</v>
      </c>
    </row>
    <row r="44">
      <c r="A44" s="1" t="s">
        <v>41</v>
      </c>
      <c r="B44" s="1" t="s">
        <v>42</v>
      </c>
      <c r="C44" s="1">
        <v>79.7</v>
      </c>
      <c r="D44" s="1">
        <v>80.95</v>
      </c>
      <c r="E44" s="1">
        <v>1.25</v>
      </c>
      <c r="F44" s="1">
        <v>0.0</v>
      </c>
      <c r="G44" s="1">
        <v>1.25</v>
      </c>
      <c r="H44" s="1">
        <v>24.0</v>
      </c>
      <c r="I44" s="1">
        <v>19.15</v>
      </c>
      <c r="J44" s="1">
        <v>19.15</v>
      </c>
      <c r="K44" s="1" t="s">
        <v>43</v>
      </c>
      <c r="L44" s="1">
        <v>-24.0</v>
      </c>
      <c r="M44" s="1">
        <v>0.0</v>
      </c>
    </row>
    <row r="45">
      <c r="A45" s="1" t="s">
        <v>41</v>
      </c>
      <c r="B45" s="1" t="s">
        <v>42</v>
      </c>
      <c r="C45" s="1">
        <v>80.98</v>
      </c>
      <c r="D45" s="1">
        <v>83.28</v>
      </c>
      <c r="E45" s="1">
        <v>2.3</v>
      </c>
      <c r="F45" s="1">
        <v>0.0</v>
      </c>
      <c r="G45" s="1">
        <v>2.3</v>
      </c>
      <c r="H45" s="1">
        <v>24.0</v>
      </c>
      <c r="I45" s="1">
        <v>10.44</v>
      </c>
      <c r="J45" s="1">
        <v>10.44</v>
      </c>
      <c r="K45" s="1" t="s">
        <v>43</v>
      </c>
      <c r="L45" s="1">
        <v>-24.0</v>
      </c>
      <c r="M45" s="1">
        <v>0.0</v>
      </c>
    </row>
    <row r="46">
      <c r="A46" s="1" t="s">
        <v>41</v>
      </c>
      <c r="B46" s="1" t="s">
        <v>42</v>
      </c>
      <c r="C46" s="1">
        <v>83.5</v>
      </c>
      <c r="D46" s="1">
        <v>84.79</v>
      </c>
      <c r="E46" s="1">
        <v>1.29</v>
      </c>
      <c r="F46" s="1">
        <v>0.0</v>
      </c>
      <c r="G46" s="1">
        <v>1.29</v>
      </c>
      <c r="H46" s="1">
        <v>24.0</v>
      </c>
      <c r="I46" s="1">
        <v>18.61</v>
      </c>
      <c r="J46" s="1">
        <v>18.61</v>
      </c>
      <c r="K46" s="1" t="s">
        <v>43</v>
      </c>
      <c r="L46" s="1">
        <v>-24.0</v>
      </c>
      <c r="M46" s="1">
        <v>0.0</v>
      </c>
    </row>
    <row r="47">
      <c r="A47" s="1" t="s">
        <v>41</v>
      </c>
      <c r="B47" s="1" t="s">
        <v>42</v>
      </c>
      <c r="C47" s="1">
        <v>85.44</v>
      </c>
      <c r="D47" s="1">
        <v>86.75</v>
      </c>
      <c r="E47" s="1">
        <v>1.32</v>
      </c>
      <c r="F47" s="1">
        <v>0.0</v>
      </c>
      <c r="G47" s="1">
        <v>1.32</v>
      </c>
      <c r="H47" s="1">
        <v>24.0</v>
      </c>
      <c r="I47" s="1">
        <v>18.23</v>
      </c>
      <c r="J47" s="1">
        <v>18.23</v>
      </c>
      <c r="K47" s="1" t="s">
        <v>43</v>
      </c>
      <c r="L47" s="1">
        <v>-24.0</v>
      </c>
      <c r="M47" s="1">
        <v>0.0</v>
      </c>
    </row>
    <row r="48">
      <c r="A48" s="1" t="s">
        <v>41</v>
      </c>
      <c r="B48" s="1" t="s">
        <v>42</v>
      </c>
      <c r="C48" s="1">
        <v>86.85</v>
      </c>
      <c r="D48" s="1">
        <v>88.04</v>
      </c>
      <c r="E48" s="1">
        <v>1.19</v>
      </c>
      <c r="F48" s="1">
        <v>0.0</v>
      </c>
      <c r="G48" s="1">
        <v>1.19</v>
      </c>
      <c r="H48" s="1">
        <v>24.0</v>
      </c>
      <c r="I48" s="1">
        <v>20.15</v>
      </c>
      <c r="J48" s="1">
        <v>20.15</v>
      </c>
      <c r="K48" s="1" t="s">
        <v>43</v>
      </c>
      <c r="L48" s="1">
        <v>-24.0</v>
      </c>
      <c r="M48" s="1">
        <v>0.0</v>
      </c>
    </row>
    <row r="49">
      <c r="A49" s="1" t="s">
        <v>41</v>
      </c>
      <c r="B49" s="1" t="s">
        <v>42</v>
      </c>
      <c r="C49" s="1">
        <v>88.05</v>
      </c>
      <c r="D49" s="1">
        <v>89.64</v>
      </c>
      <c r="E49" s="1">
        <v>1.59</v>
      </c>
      <c r="F49" s="1">
        <v>0.0</v>
      </c>
      <c r="G49" s="1">
        <v>1.59</v>
      </c>
      <c r="H49" s="1">
        <v>24.0</v>
      </c>
      <c r="I49" s="1">
        <v>15.13</v>
      </c>
      <c r="J49" s="1">
        <v>15.13</v>
      </c>
      <c r="K49" s="1" t="s">
        <v>43</v>
      </c>
      <c r="L49" s="1">
        <v>-24.0</v>
      </c>
      <c r="M49" s="1">
        <v>0.0</v>
      </c>
    </row>
    <row r="50">
      <c r="A50" s="1" t="s">
        <v>41</v>
      </c>
      <c r="B50" s="1" t="s">
        <v>42</v>
      </c>
      <c r="C50" s="1">
        <v>90.31</v>
      </c>
      <c r="D50" s="1">
        <v>91.12</v>
      </c>
      <c r="E50" s="1">
        <v>0.81</v>
      </c>
      <c r="F50" s="1">
        <v>0.0</v>
      </c>
      <c r="G50" s="1">
        <v>0.81</v>
      </c>
      <c r="H50" s="1">
        <v>24.0</v>
      </c>
      <c r="I50" s="1">
        <v>29.54</v>
      </c>
      <c r="J50" s="1">
        <v>29.54</v>
      </c>
      <c r="K50" s="1" t="s">
        <v>43</v>
      </c>
      <c r="L50" s="1">
        <v>-24.0</v>
      </c>
      <c r="M50" s="1">
        <v>0.0</v>
      </c>
    </row>
    <row r="51">
      <c r="A51" s="1" t="s">
        <v>41</v>
      </c>
      <c r="B51" s="1" t="s">
        <v>42</v>
      </c>
      <c r="C51" s="1">
        <v>91.2</v>
      </c>
      <c r="D51" s="1">
        <v>94.28</v>
      </c>
      <c r="E51" s="1">
        <v>3.08</v>
      </c>
      <c r="F51" s="1">
        <v>0.0</v>
      </c>
      <c r="G51" s="1">
        <v>3.08</v>
      </c>
      <c r="H51" s="1">
        <v>168.0</v>
      </c>
      <c r="I51" s="1">
        <v>54.55</v>
      </c>
      <c r="J51" s="1">
        <v>54.57</v>
      </c>
      <c r="K51" s="1" t="s">
        <v>44</v>
      </c>
      <c r="L51" s="1">
        <v>84.0</v>
      </c>
      <c r="M51" s="1">
        <v>84.0</v>
      </c>
    </row>
    <row r="52">
      <c r="A52" s="1" t="s">
        <v>41</v>
      </c>
      <c r="B52" s="1" t="s">
        <v>42</v>
      </c>
      <c r="C52" s="1">
        <v>94.57</v>
      </c>
      <c r="D52" s="1">
        <v>97.14</v>
      </c>
      <c r="E52" s="1">
        <v>2.57</v>
      </c>
      <c r="F52" s="1">
        <v>0.0</v>
      </c>
      <c r="G52" s="1">
        <v>2.56</v>
      </c>
      <c r="H52" s="1">
        <v>168.0</v>
      </c>
      <c r="I52" s="1">
        <v>65.5</v>
      </c>
      <c r="J52" s="1">
        <v>65.53</v>
      </c>
      <c r="K52" s="1" t="s">
        <v>44</v>
      </c>
      <c r="L52" s="1">
        <v>84.0</v>
      </c>
      <c r="M52" s="1">
        <v>84.0</v>
      </c>
    </row>
    <row r="53">
      <c r="A53" s="1" t="s">
        <v>41</v>
      </c>
      <c r="B53" s="1" t="s">
        <v>42</v>
      </c>
      <c r="C53" s="1">
        <v>97.46</v>
      </c>
      <c r="D53" s="1">
        <v>100.57</v>
      </c>
      <c r="E53" s="1">
        <v>3.11</v>
      </c>
      <c r="F53" s="1">
        <v>0.0</v>
      </c>
      <c r="G53" s="1">
        <v>3.11</v>
      </c>
      <c r="H53" s="1">
        <v>168.0</v>
      </c>
      <c r="I53" s="1">
        <v>54.0</v>
      </c>
      <c r="J53" s="1">
        <v>54.02</v>
      </c>
      <c r="K53" s="1" t="s">
        <v>57</v>
      </c>
      <c r="L53" s="1">
        <v>72.0</v>
      </c>
      <c r="M53" s="1">
        <v>96.0</v>
      </c>
    </row>
    <row r="54">
      <c r="A54" s="1" t="s">
        <v>41</v>
      </c>
      <c r="B54" s="1" t="s">
        <v>42</v>
      </c>
      <c r="C54" s="1">
        <v>100.8</v>
      </c>
      <c r="D54" s="1">
        <v>102.13</v>
      </c>
      <c r="E54" s="1">
        <v>1.33</v>
      </c>
      <c r="F54" s="1">
        <v>0.0</v>
      </c>
      <c r="G54" s="1">
        <v>1.33</v>
      </c>
      <c r="H54" s="1">
        <v>24.0</v>
      </c>
      <c r="I54" s="1">
        <v>18.04</v>
      </c>
      <c r="J54" s="1">
        <v>18.04</v>
      </c>
      <c r="K54" s="1" t="s">
        <v>43</v>
      </c>
      <c r="L54" s="1">
        <v>-24.0</v>
      </c>
      <c r="M54" s="1">
        <v>0.0</v>
      </c>
    </row>
    <row r="55">
      <c r="A55" s="1" t="s">
        <v>41</v>
      </c>
      <c r="B55" s="1" t="s">
        <v>42</v>
      </c>
      <c r="C55" s="1">
        <v>102.16</v>
      </c>
      <c r="D55" s="1">
        <v>103.22</v>
      </c>
      <c r="E55" s="1">
        <v>1.06</v>
      </c>
      <c r="F55" s="1">
        <v>0.0</v>
      </c>
      <c r="G55" s="1">
        <v>1.06</v>
      </c>
      <c r="H55" s="1">
        <v>24.0</v>
      </c>
      <c r="I55" s="1">
        <v>22.65</v>
      </c>
      <c r="J55" s="1">
        <v>22.65</v>
      </c>
      <c r="K55" s="1" t="s">
        <v>43</v>
      </c>
      <c r="L55" s="1">
        <v>-24.0</v>
      </c>
      <c r="M55" s="1">
        <v>0.0</v>
      </c>
    </row>
    <row r="56">
      <c r="A56" s="1" t="s">
        <v>41</v>
      </c>
      <c r="B56" s="1" t="s">
        <v>42</v>
      </c>
      <c r="C56" s="1">
        <v>103.26</v>
      </c>
      <c r="D56" s="1">
        <v>105.16</v>
      </c>
      <c r="E56" s="1">
        <v>1.9</v>
      </c>
      <c r="F56" s="1">
        <v>0.0</v>
      </c>
      <c r="G56" s="1">
        <v>1.9</v>
      </c>
      <c r="H56" s="1">
        <v>24.0</v>
      </c>
      <c r="I56" s="1">
        <v>12.65</v>
      </c>
      <c r="J56" s="1">
        <v>12.65</v>
      </c>
      <c r="K56" s="1" t="s">
        <v>43</v>
      </c>
      <c r="L56" s="1">
        <v>-24.0</v>
      </c>
      <c r="M56" s="1">
        <v>0.0</v>
      </c>
    </row>
    <row r="57">
      <c r="A57" s="1" t="s">
        <v>41</v>
      </c>
      <c r="B57" s="1" t="s">
        <v>42</v>
      </c>
      <c r="C57" s="1">
        <v>105.2</v>
      </c>
      <c r="D57" s="1">
        <v>106.23</v>
      </c>
      <c r="E57" s="1">
        <v>1.03</v>
      </c>
      <c r="F57" s="1">
        <v>0.0</v>
      </c>
      <c r="G57" s="1">
        <v>1.03</v>
      </c>
      <c r="H57" s="1">
        <v>24.0</v>
      </c>
      <c r="I57" s="1">
        <v>23.4</v>
      </c>
      <c r="J57" s="1">
        <v>23.4</v>
      </c>
      <c r="K57" s="1" t="s">
        <v>43</v>
      </c>
      <c r="L57" s="1">
        <v>-24.0</v>
      </c>
      <c r="M57" s="1">
        <v>0.0</v>
      </c>
    </row>
    <row r="58">
      <c r="A58" s="1" t="s">
        <v>41</v>
      </c>
      <c r="B58" s="1" t="s">
        <v>42</v>
      </c>
      <c r="C58" s="1">
        <v>106.26</v>
      </c>
      <c r="D58" s="1">
        <v>107.37</v>
      </c>
      <c r="E58" s="1">
        <v>1.11</v>
      </c>
      <c r="F58" s="1">
        <v>0.0</v>
      </c>
      <c r="G58" s="1">
        <v>1.11</v>
      </c>
      <c r="H58" s="1">
        <v>24.0</v>
      </c>
      <c r="I58" s="1">
        <v>21.67</v>
      </c>
      <c r="J58" s="1">
        <v>21.67</v>
      </c>
      <c r="K58" s="1" t="s">
        <v>43</v>
      </c>
      <c r="L58" s="1">
        <v>-24.0</v>
      </c>
      <c r="M58" s="1">
        <v>0.0</v>
      </c>
    </row>
    <row r="59">
      <c r="A59" s="1" t="s">
        <v>41</v>
      </c>
      <c r="B59" s="1" t="s">
        <v>42</v>
      </c>
      <c r="C59" s="1">
        <v>107.43</v>
      </c>
      <c r="D59" s="1">
        <v>108.44</v>
      </c>
      <c r="E59" s="1">
        <v>1.01</v>
      </c>
      <c r="F59" s="1">
        <v>0.0</v>
      </c>
      <c r="G59" s="1">
        <v>1.01</v>
      </c>
      <c r="H59" s="1">
        <v>24.0</v>
      </c>
      <c r="I59" s="1">
        <v>23.72</v>
      </c>
      <c r="J59" s="1">
        <v>23.72</v>
      </c>
      <c r="K59" s="1" t="s">
        <v>43</v>
      </c>
      <c r="L59" s="1">
        <v>-24.0</v>
      </c>
      <c r="M59" s="1">
        <v>0.0</v>
      </c>
    </row>
    <row r="60">
      <c r="A60" s="1" t="s">
        <v>41</v>
      </c>
      <c r="B60" s="1" t="s">
        <v>42</v>
      </c>
      <c r="C60" s="1">
        <v>108.88</v>
      </c>
      <c r="D60" s="1">
        <v>110.35</v>
      </c>
      <c r="E60" s="1">
        <v>1.47</v>
      </c>
      <c r="F60" s="1">
        <v>0.0</v>
      </c>
      <c r="G60" s="1">
        <v>1.47</v>
      </c>
      <c r="H60" s="1">
        <v>24.0</v>
      </c>
      <c r="I60" s="1">
        <v>16.33</v>
      </c>
      <c r="J60" s="1">
        <v>16.33</v>
      </c>
      <c r="K60" s="1" t="s">
        <v>43</v>
      </c>
      <c r="L60" s="1">
        <v>-24.0</v>
      </c>
      <c r="M60" s="1">
        <v>0.0</v>
      </c>
    </row>
    <row r="61">
      <c r="A61" s="1" t="s">
        <v>41</v>
      </c>
      <c r="B61" s="1" t="s">
        <v>42</v>
      </c>
      <c r="C61" s="1">
        <v>110.36</v>
      </c>
      <c r="D61" s="1">
        <v>111.27</v>
      </c>
      <c r="E61" s="1">
        <v>0.91</v>
      </c>
      <c r="F61" s="1">
        <v>0.0</v>
      </c>
      <c r="G61" s="1">
        <v>0.91</v>
      </c>
      <c r="H61" s="1">
        <v>24.0</v>
      </c>
      <c r="I61" s="1">
        <v>26.4</v>
      </c>
      <c r="J61" s="1">
        <v>26.4</v>
      </c>
      <c r="K61" s="1" t="s">
        <v>43</v>
      </c>
      <c r="L61" s="1">
        <v>-24.0</v>
      </c>
      <c r="M61" s="1">
        <v>0.0</v>
      </c>
    </row>
    <row r="62">
      <c r="A62" s="1" t="s">
        <v>41</v>
      </c>
      <c r="B62" s="1" t="s">
        <v>42</v>
      </c>
      <c r="C62" s="1">
        <v>111.35</v>
      </c>
      <c r="D62" s="1">
        <v>112.42</v>
      </c>
      <c r="E62" s="1">
        <v>1.07</v>
      </c>
      <c r="F62" s="1">
        <v>0.0</v>
      </c>
      <c r="G62" s="1">
        <v>1.07</v>
      </c>
      <c r="H62" s="1">
        <v>24.0</v>
      </c>
      <c r="I62" s="1">
        <v>22.36</v>
      </c>
      <c r="J62" s="1">
        <v>22.36</v>
      </c>
      <c r="K62" s="1" t="s">
        <v>43</v>
      </c>
      <c r="L62" s="1">
        <v>-24.0</v>
      </c>
      <c r="M62" s="1">
        <v>0.0</v>
      </c>
    </row>
    <row r="63">
      <c r="A63" s="1" t="s">
        <v>41</v>
      </c>
      <c r="B63" s="1" t="s">
        <v>42</v>
      </c>
      <c r="C63" s="1">
        <v>112.56</v>
      </c>
      <c r="D63" s="1">
        <v>114.04</v>
      </c>
      <c r="E63" s="1">
        <v>1.48</v>
      </c>
      <c r="F63" s="1">
        <v>0.0</v>
      </c>
      <c r="G63" s="1">
        <v>1.48</v>
      </c>
      <c r="H63" s="1">
        <v>24.0</v>
      </c>
      <c r="I63" s="1">
        <v>16.23</v>
      </c>
      <c r="J63" s="1">
        <v>16.23</v>
      </c>
      <c r="K63" s="1" t="s">
        <v>43</v>
      </c>
      <c r="L63" s="1">
        <v>-24.0</v>
      </c>
      <c r="M63" s="1">
        <v>0.0</v>
      </c>
    </row>
    <row r="64">
      <c r="A64" s="1" t="s">
        <v>41</v>
      </c>
      <c r="B64" s="1" t="s">
        <v>42</v>
      </c>
      <c r="C64" s="1">
        <v>114.5</v>
      </c>
      <c r="D64" s="1">
        <v>117.68</v>
      </c>
      <c r="E64" s="1">
        <v>3.18</v>
      </c>
      <c r="F64" s="1">
        <v>0.0</v>
      </c>
      <c r="G64" s="1">
        <v>3.18</v>
      </c>
      <c r="H64" s="1">
        <v>168.0</v>
      </c>
      <c r="I64" s="1">
        <v>52.85</v>
      </c>
      <c r="J64" s="1">
        <v>52.88</v>
      </c>
      <c r="K64" s="1" t="s">
        <v>44</v>
      </c>
      <c r="L64" s="1">
        <v>84.0</v>
      </c>
      <c r="M64" s="1">
        <v>84.0</v>
      </c>
    </row>
    <row r="65">
      <c r="A65" s="1" t="s">
        <v>41</v>
      </c>
      <c r="B65" s="1" t="s">
        <v>42</v>
      </c>
      <c r="C65" s="1">
        <v>117.96</v>
      </c>
      <c r="D65" s="1">
        <v>121.94</v>
      </c>
      <c r="E65" s="1">
        <v>3.98</v>
      </c>
      <c r="F65" s="1">
        <v>0.0</v>
      </c>
      <c r="G65" s="1">
        <v>3.98</v>
      </c>
      <c r="H65" s="1">
        <v>168.0</v>
      </c>
      <c r="I65" s="1">
        <v>42.21</v>
      </c>
      <c r="J65" s="1">
        <v>42.23</v>
      </c>
      <c r="K65" s="1" t="s">
        <v>44</v>
      </c>
      <c r="L65" s="1">
        <v>84.0</v>
      </c>
      <c r="M65" s="1">
        <v>84.0</v>
      </c>
    </row>
    <row r="66">
      <c r="A66" s="1" t="s">
        <v>41</v>
      </c>
      <c r="B66" s="1" t="s">
        <v>42</v>
      </c>
      <c r="C66" s="1">
        <v>122.13</v>
      </c>
      <c r="D66" s="1">
        <v>125.15</v>
      </c>
      <c r="E66" s="1">
        <v>3.02</v>
      </c>
      <c r="F66" s="1">
        <v>0.0</v>
      </c>
      <c r="G66" s="1">
        <v>3.02</v>
      </c>
      <c r="H66" s="1">
        <v>168.0</v>
      </c>
      <c r="I66" s="1">
        <v>55.59</v>
      </c>
      <c r="J66" s="1">
        <v>55.62</v>
      </c>
      <c r="K66" s="1" t="s">
        <v>57</v>
      </c>
      <c r="L66" s="1">
        <v>72.0</v>
      </c>
      <c r="M66" s="1">
        <v>96.0</v>
      </c>
    </row>
    <row r="67">
      <c r="A67" s="1" t="s">
        <v>41</v>
      </c>
      <c r="B67" s="1" t="s">
        <v>42</v>
      </c>
      <c r="C67" s="1">
        <v>125.38</v>
      </c>
      <c r="D67" s="1">
        <v>126.98</v>
      </c>
      <c r="E67" s="1">
        <v>1.6</v>
      </c>
      <c r="F67" s="1">
        <v>0.0</v>
      </c>
      <c r="G67" s="1">
        <v>1.6</v>
      </c>
      <c r="H67" s="1">
        <v>24.0</v>
      </c>
      <c r="I67" s="1">
        <v>15.01</v>
      </c>
      <c r="J67" s="1">
        <v>15.01</v>
      </c>
      <c r="K67" s="1" t="s">
        <v>43</v>
      </c>
      <c r="L67" s="1">
        <v>-24.0</v>
      </c>
      <c r="M67" s="1">
        <v>0.0</v>
      </c>
    </row>
    <row r="68">
      <c r="A68" s="1" t="s">
        <v>41</v>
      </c>
      <c r="B68" s="1" t="s">
        <v>42</v>
      </c>
      <c r="C68" s="1">
        <v>127.01</v>
      </c>
      <c r="D68" s="1">
        <v>129.29</v>
      </c>
      <c r="E68" s="1">
        <v>2.28</v>
      </c>
      <c r="F68" s="1">
        <v>0.0</v>
      </c>
      <c r="G68" s="1">
        <v>2.28</v>
      </c>
      <c r="H68" s="1">
        <v>24.0</v>
      </c>
      <c r="I68" s="1">
        <v>10.51</v>
      </c>
      <c r="J68" s="1">
        <v>10.51</v>
      </c>
      <c r="K68" s="1" t="s">
        <v>43</v>
      </c>
      <c r="L68" s="1">
        <v>-24.0</v>
      </c>
      <c r="M68" s="1">
        <v>0.0</v>
      </c>
    </row>
    <row r="69">
      <c r="A69" s="1" t="s">
        <v>41</v>
      </c>
      <c r="B69" s="1" t="s">
        <v>42</v>
      </c>
      <c r="C69" s="1">
        <v>129.46</v>
      </c>
      <c r="D69" s="1">
        <v>130.71</v>
      </c>
      <c r="E69" s="1">
        <v>1.26</v>
      </c>
      <c r="F69" s="1">
        <v>0.0</v>
      </c>
      <c r="G69" s="1">
        <v>1.26</v>
      </c>
      <c r="H69" s="1">
        <v>24.0</v>
      </c>
      <c r="I69" s="1">
        <v>19.1</v>
      </c>
      <c r="J69" s="1">
        <v>19.1</v>
      </c>
      <c r="K69" s="1" t="s">
        <v>43</v>
      </c>
      <c r="L69" s="1">
        <v>-24.0</v>
      </c>
      <c r="M69" s="1">
        <v>0.0</v>
      </c>
    </row>
    <row r="70">
      <c r="A70" s="1" t="s">
        <v>41</v>
      </c>
      <c r="B70" s="1" t="s">
        <v>42</v>
      </c>
      <c r="C70" s="1">
        <v>130.76</v>
      </c>
      <c r="D70" s="1">
        <v>131.6</v>
      </c>
      <c r="E70" s="1">
        <v>0.84</v>
      </c>
      <c r="F70" s="1">
        <v>0.0</v>
      </c>
      <c r="G70" s="1">
        <v>0.84</v>
      </c>
      <c r="H70" s="1">
        <v>24.0</v>
      </c>
      <c r="I70" s="1">
        <v>28.52</v>
      </c>
      <c r="J70" s="1">
        <v>28.52</v>
      </c>
      <c r="K70" s="1" t="s">
        <v>43</v>
      </c>
      <c r="L70" s="1">
        <v>-24.0</v>
      </c>
      <c r="M70" s="1">
        <v>0.0</v>
      </c>
    </row>
    <row r="71">
      <c r="A71" s="1" t="s">
        <v>41</v>
      </c>
      <c r="B71" s="1" t="s">
        <v>42</v>
      </c>
      <c r="C71" s="1">
        <v>131.63</v>
      </c>
      <c r="D71" s="1">
        <v>132.51</v>
      </c>
      <c r="E71" s="1">
        <v>0.89</v>
      </c>
      <c r="F71" s="1">
        <v>0.0</v>
      </c>
      <c r="G71" s="1">
        <v>0.89</v>
      </c>
      <c r="H71" s="1">
        <v>24.0</v>
      </c>
      <c r="I71" s="1">
        <v>27.05</v>
      </c>
      <c r="J71" s="1">
        <v>27.05</v>
      </c>
      <c r="K71" s="1" t="s">
        <v>43</v>
      </c>
      <c r="L71" s="1">
        <v>-24.0</v>
      </c>
      <c r="M71" s="1">
        <v>0.0</v>
      </c>
    </row>
    <row r="72">
      <c r="A72" s="1" t="s">
        <v>41</v>
      </c>
      <c r="B72" s="1" t="s">
        <v>42</v>
      </c>
      <c r="C72" s="1">
        <v>132.55</v>
      </c>
      <c r="D72" s="1">
        <v>133.8</v>
      </c>
      <c r="E72" s="1">
        <v>1.26</v>
      </c>
      <c r="F72" s="1">
        <v>0.0</v>
      </c>
      <c r="G72" s="1">
        <v>1.26</v>
      </c>
      <c r="H72" s="1">
        <v>24.0</v>
      </c>
      <c r="I72" s="1">
        <v>19.09</v>
      </c>
      <c r="J72" s="1">
        <v>19.09</v>
      </c>
      <c r="K72" s="1" t="s">
        <v>43</v>
      </c>
      <c r="L72" s="1">
        <v>-24.0</v>
      </c>
      <c r="M72" s="1">
        <v>0.0</v>
      </c>
    </row>
    <row r="73">
      <c r="A73" s="1" t="s">
        <v>41</v>
      </c>
      <c r="B73" s="1" t="s">
        <v>42</v>
      </c>
      <c r="C73" s="1">
        <v>133.8</v>
      </c>
      <c r="D73" s="1">
        <v>135.16</v>
      </c>
      <c r="E73" s="1">
        <v>1.36</v>
      </c>
      <c r="F73" s="1">
        <v>0.0</v>
      </c>
      <c r="G73" s="1">
        <v>1.36</v>
      </c>
      <c r="H73" s="1">
        <v>24.0</v>
      </c>
      <c r="I73" s="1">
        <v>17.69</v>
      </c>
      <c r="J73" s="1">
        <v>17.69</v>
      </c>
      <c r="K73" s="1" t="s">
        <v>43</v>
      </c>
      <c r="L73" s="1">
        <v>-24.0</v>
      </c>
      <c r="M73" s="1">
        <v>0.0</v>
      </c>
    </row>
    <row r="74">
      <c r="A74" s="1" t="s">
        <v>41</v>
      </c>
      <c r="B74" s="1" t="s">
        <v>42</v>
      </c>
      <c r="C74" s="1">
        <v>135.7</v>
      </c>
      <c r="D74" s="1">
        <v>136.7</v>
      </c>
      <c r="E74" s="1">
        <v>1.0</v>
      </c>
      <c r="F74" s="1">
        <v>0.0</v>
      </c>
      <c r="G74" s="1">
        <v>1.0</v>
      </c>
      <c r="H74" s="1">
        <v>24.0</v>
      </c>
      <c r="I74" s="1">
        <v>23.92</v>
      </c>
      <c r="J74" s="1">
        <v>23.92</v>
      </c>
      <c r="K74" s="1" t="s">
        <v>43</v>
      </c>
      <c r="L74" s="1">
        <v>-24.0</v>
      </c>
      <c r="M74" s="1">
        <v>0.0</v>
      </c>
    </row>
    <row r="75">
      <c r="A75" s="1" t="s">
        <v>41</v>
      </c>
      <c r="B75" s="1" t="s">
        <v>42</v>
      </c>
      <c r="C75" s="1">
        <v>136.75</v>
      </c>
      <c r="D75" s="1">
        <v>138.42</v>
      </c>
      <c r="E75" s="1">
        <v>1.67</v>
      </c>
      <c r="F75" s="1">
        <v>0.0</v>
      </c>
      <c r="G75" s="1">
        <v>1.67</v>
      </c>
      <c r="H75" s="1">
        <v>24.0</v>
      </c>
      <c r="I75" s="1">
        <v>14.36</v>
      </c>
      <c r="J75" s="1">
        <v>14.36</v>
      </c>
      <c r="K75" s="1" t="s">
        <v>43</v>
      </c>
      <c r="L75" s="1">
        <v>-24.0</v>
      </c>
      <c r="M75" s="1">
        <v>0.0</v>
      </c>
    </row>
    <row r="76">
      <c r="A76" s="1" t="s">
        <v>41</v>
      </c>
      <c r="B76" s="1" t="s">
        <v>42</v>
      </c>
      <c r="C76" s="1">
        <v>138.48</v>
      </c>
      <c r="D76" s="1">
        <v>140.56</v>
      </c>
      <c r="E76" s="1">
        <v>2.07</v>
      </c>
      <c r="F76" s="1">
        <v>0.0</v>
      </c>
      <c r="G76" s="1">
        <v>2.07</v>
      </c>
      <c r="H76" s="1">
        <v>24.0</v>
      </c>
      <c r="I76" s="1">
        <v>11.58</v>
      </c>
      <c r="J76" s="1">
        <v>11.58</v>
      </c>
      <c r="K76" s="1" t="s">
        <v>43</v>
      </c>
      <c r="L76" s="1">
        <v>-24.0</v>
      </c>
      <c r="M76" s="1">
        <v>0.0</v>
      </c>
    </row>
    <row r="77">
      <c r="A77" s="1" t="s">
        <v>41</v>
      </c>
      <c r="B77" s="1" t="s">
        <v>42</v>
      </c>
      <c r="C77" s="1">
        <v>140.74</v>
      </c>
      <c r="D77" s="1">
        <v>143.21</v>
      </c>
      <c r="E77" s="1">
        <v>2.47</v>
      </c>
      <c r="F77" s="1">
        <v>0.0</v>
      </c>
      <c r="G77" s="1">
        <v>2.47</v>
      </c>
      <c r="H77" s="1">
        <v>168.0</v>
      </c>
      <c r="I77" s="1">
        <v>67.92</v>
      </c>
      <c r="J77" s="1">
        <v>67.95</v>
      </c>
      <c r="K77" s="1" t="s">
        <v>44</v>
      </c>
      <c r="L77" s="1">
        <v>84.0</v>
      </c>
      <c r="M77" s="1">
        <v>84.0</v>
      </c>
    </row>
    <row r="78">
      <c r="A78" s="1" t="s">
        <v>41</v>
      </c>
      <c r="B78" s="1" t="s">
        <v>42</v>
      </c>
      <c r="C78" s="1">
        <v>143.74</v>
      </c>
      <c r="D78" s="1">
        <v>145.78</v>
      </c>
      <c r="E78" s="1">
        <v>2.04</v>
      </c>
      <c r="F78" s="1">
        <v>0.0</v>
      </c>
      <c r="G78" s="1">
        <v>2.04</v>
      </c>
      <c r="H78" s="1">
        <v>168.0</v>
      </c>
      <c r="I78" s="1">
        <v>82.37</v>
      </c>
      <c r="J78" s="1">
        <v>82.42</v>
      </c>
      <c r="K78" s="1" t="s">
        <v>44</v>
      </c>
      <c r="L78" s="1">
        <v>84.0</v>
      </c>
      <c r="M78" s="1">
        <v>84.0</v>
      </c>
    </row>
    <row r="79">
      <c r="A79" s="1" t="s">
        <v>41</v>
      </c>
      <c r="B79" s="1" t="s">
        <v>42</v>
      </c>
      <c r="C79" s="1">
        <v>146.0</v>
      </c>
      <c r="D79" s="1">
        <v>148.92</v>
      </c>
      <c r="E79" s="1">
        <v>2.93</v>
      </c>
      <c r="F79" s="1">
        <v>0.0</v>
      </c>
      <c r="G79" s="1">
        <v>2.92</v>
      </c>
      <c r="H79" s="1">
        <v>168.0</v>
      </c>
      <c r="I79" s="1">
        <v>57.42</v>
      </c>
      <c r="J79" s="1">
        <v>57.45</v>
      </c>
      <c r="K79" s="1" t="s">
        <v>57</v>
      </c>
      <c r="L79" s="1">
        <v>72.0</v>
      </c>
      <c r="M79" s="1">
        <v>96.0</v>
      </c>
    </row>
    <row r="80">
      <c r="A80" s="1" t="s">
        <v>41</v>
      </c>
      <c r="B80" s="1" t="s">
        <v>42</v>
      </c>
      <c r="C80" s="1">
        <v>149.04</v>
      </c>
      <c r="D80" s="1">
        <v>150.15</v>
      </c>
      <c r="E80" s="1">
        <v>1.11</v>
      </c>
      <c r="F80" s="1">
        <v>0.0</v>
      </c>
      <c r="G80" s="1">
        <v>1.11</v>
      </c>
      <c r="H80" s="1">
        <v>24.0</v>
      </c>
      <c r="I80" s="1">
        <v>21.64</v>
      </c>
      <c r="J80" s="1">
        <v>21.64</v>
      </c>
      <c r="K80" s="1" t="s">
        <v>43</v>
      </c>
      <c r="L80" s="1">
        <v>-24.0</v>
      </c>
      <c r="M80" s="1">
        <v>0.0</v>
      </c>
    </row>
    <row r="81">
      <c r="A81" s="1" t="s">
        <v>41</v>
      </c>
      <c r="B81" s="1" t="s">
        <v>42</v>
      </c>
      <c r="C81" s="1">
        <v>150.24</v>
      </c>
      <c r="D81" s="1">
        <v>152.44</v>
      </c>
      <c r="E81" s="1">
        <v>2.2</v>
      </c>
      <c r="F81" s="1">
        <v>0.0</v>
      </c>
      <c r="G81" s="1">
        <v>2.2</v>
      </c>
      <c r="H81" s="1">
        <v>24.0</v>
      </c>
      <c r="I81" s="1">
        <v>10.9</v>
      </c>
      <c r="J81" s="1">
        <v>10.9</v>
      </c>
      <c r="K81" s="1" t="s">
        <v>43</v>
      </c>
      <c r="L81" s="1">
        <v>-24.0</v>
      </c>
      <c r="M81" s="1">
        <v>0.0</v>
      </c>
    </row>
    <row r="82">
      <c r="A82" s="1" t="s">
        <v>41</v>
      </c>
      <c r="B82" s="1" t="s">
        <v>42</v>
      </c>
      <c r="C82" s="1">
        <v>152.47</v>
      </c>
      <c r="D82" s="1">
        <v>153.18</v>
      </c>
      <c r="E82" s="1">
        <v>0.71</v>
      </c>
      <c r="F82" s="1">
        <v>0.0</v>
      </c>
      <c r="G82" s="1">
        <v>0.71</v>
      </c>
      <c r="H82" s="1">
        <v>24.0</v>
      </c>
      <c r="I82" s="1">
        <v>33.6</v>
      </c>
      <c r="J82" s="1">
        <v>33.6</v>
      </c>
      <c r="K82" s="1" t="s">
        <v>43</v>
      </c>
      <c r="L82" s="1">
        <v>-24.0</v>
      </c>
      <c r="M82" s="1">
        <v>0.0</v>
      </c>
    </row>
    <row r="83">
      <c r="A83" s="1" t="s">
        <v>41</v>
      </c>
      <c r="B83" s="1" t="s">
        <v>42</v>
      </c>
      <c r="C83" s="1">
        <v>153.3</v>
      </c>
      <c r="D83" s="1">
        <v>155.05</v>
      </c>
      <c r="E83" s="1">
        <v>1.76</v>
      </c>
      <c r="F83" s="1">
        <v>0.0</v>
      </c>
      <c r="G83" s="1">
        <v>1.76</v>
      </c>
      <c r="H83" s="1">
        <v>24.0</v>
      </c>
      <c r="I83" s="1">
        <v>13.65</v>
      </c>
      <c r="J83" s="1">
        <v>13.65</v>
      </c>
      <c r="K83" s="1" t="s">
        <v>43</v>
      </c>
      <c r="L83" s="1">
        <v>-24.0</v>
      </c>
      <c r="M83" s="1">
        <v>0.0</v>
      </c>
    </row>
    <row r="84">
      <c r="A84" s="1" t="s">
        <v>41</v>
      </c>
      <c r="B84" s="1" t="s">
        <v>42</v>
      </c>
      <c r="C84" s="1">
        <v>155.08</v>
      </c>
      <c r="D84" s="1">
        <v>156.2</v>
      </c>
      <c r="E84" s="1">
        <v>1.12</v>
      </c>
      <c r="F84" s="1">
        <v>0.0</v>
      </c>
      <c r="G84" s="1">
        <v>1.12</v>
      </c>
      <c r="H84" s="1">
        <v>24.0</v>
      </c>
      <c r="I84" s="1">
        <v>21.45</v>
      </c>
      <c r="J84" s="1">
        <v>21.45</v>
      </c>
      <c r="K84" s="1" t="s">
        <v>43</v>
      </c>
      <c r="L84" s="1">
        <v>-24.0</v>
      </c>
      <c r="M84" s="1">
        <v>0.0</v>
      </c>
    </row>
    <row r="85">
      <c r="A85" s="1" t="s">
        <v>41</v>
      </c>
      <c r="B85" s="1" t="s">
        <v>42</v>
      </c>
      <c r="C85" s="1">
        <v>156.28</v>
      </c>
      <c r="D85" s="1">
        <v>158.45</v>
      </c>
      <c r="E85" s="1">
        <v>2.17</v>
      </c>
      <c r="F85" s="1">
        <v>0.0</v>
      </c>
      <c r="G85" s="1">
        <v>2.17</v>
      </c>
      <c r="H85" s="1">
        <v>24.0</v>
      </c>
      <c r="I85" s="1">
        <v>11.06</v>
      </c>
      <c r="J85" s="1">
        <v>11.06</v>
      </c>
      <c r="K85" s="1" t="s">
        <v>43</v>
      </c>
      <c r="L85" s="1">
        <v>-24.0</v>
      </c>
      <c r="M85" s="1">
        <v>0.0</v>
      </c>
    </row>
    <row r="86">
      <c r="A86" s="1" t="s">
        <v>41</v>
      </c>
      <c r="B86" s="1" t="s">
        <v>42</v>
      </c>
      <c r="C86" s="1">
        <v>158.49</v>
      </c>
      <c r="D86" s="1">
        <v>159.96</v>
      </c>
      <c r="E86" s="1">
        <v>1.47</v>
      </c>
      <c r="F86" s="1">
        <v>0.0</v>
      </c>
      <c r="G86" s="1">
        <v>1.47</v>
      </c>
      <c r="H86" s="1">
        <v>24.0</v>
      </c>
      <c r="I86" s="1">
        <v>16.37</v>
      </c>
      <c r="J86" s="1">
        <v>16.37</v>
      </c>
      <c r="K86" s="1" t="s">
        <v>43</v>
      </c>
      <c r="L86" s="1">
        <v>-24.0</v>
      </c>
      <c r="M86" s="1">
        <v>0.0</v>
      </c>
    </row>
    <row r="87">
      <c r="A87" s="1" t="s">
        <v>41</v>
      </c>
      <c r="B87" s="1" t="s">
        <v>42</v>
      </c>
      <c r="C87" s="1">
        <v>160.01</v>
      </c>
      <c r="D87" s="1">
        <v>161.57</v>
      </c>
      <c r="E87" s="1">
        <v>1.56</v>
      </c>
      <c r="F87" s="1">
        <v>0.0</v>
      </c>
      <c r="G87" s="1">
        <v>1.56</v>
      </c>
      <c r="H87" s="1">
        <v>24.0</v>
      </c>
      <c r="I87" s="1">
        <v>15.42</v>
      </c>
      <c r="J87" s="1">
        <v>15.42</v>
      </c>
      <c r="K87" s="1" t="s">
        <v>43</v>
      </c>
      <c r="L87" s="1">
        <v>-24.0</v>
      </c>
      <c r="M87" s="1">
        <v>0.0</v>
      </c>
    </row>
    <row r="88">
      <c r="A88" s="1" t="s">
        <v>41</v>
      </c>
      <c r="B88" s="1" t="s">
        <v>42</v>
      </c>
      <c r="C88" s="1">
        <v>161.68</v>
      </c>
      <c r="D88" s="1">
        <v>164.04</v>
      </c>
      <c r="E88" s="1">
        <v>2.35</v>
      </c>
      <c r="F88" s="1">
        <v>0.0</v>
      </c>
      <c r="G88" s="1">
        <v>2.35</v>
      </c>
      <c r="H88" s="1">
        <v>24.0</v>
      </c>
      <c r="I88" s="1">
        <v>10.19</v>
      </c>
      <c r="J88" s="1">
        <v>10.19</v>
      </c>
      <c r="K88" s="1" t="s">
        <v>43</v>
      </c>
      <c r="L88" s="1">
        <v>-24.0</v>
      </c>
      <c r="M88" s="1">
        <v>0.0</v>
      </c>
    </row>
    <row r="89">
      <c r="A89" s="1" t="s">
        <v>41</v>
      </c>
      <c r="B89" s="1" t="s">
        <v>42</v>
      </c>
      <c r="C89" s="1">
        <v>164.05</v>
      </c>
      <c r="D89" s="1">
        <v>165.3</v>
      </c>
      <c r="E89" s="1">
        <v>1.25</v>
      </c>
      <c r="F89" s="1">
        <v>0.0</v>
      </c>
      <c r="G89" s="1">
        <v>1.25</v>
      </c>
      <c r="H89" s="1">
        <v>24.0</v>
      </c>
      <c r="I89" s="1">
        <v>19.21</v>
      </c>
      <c r="J89" s="1">
        <v>19.21</v>
      </c>
      <c r="K89" s="1" t="s">
        <v>43</v>
      </c>
      <c r="L89" s="1">
        <v>-24.0</v>
      </c>
      <c r="M89" s="1">
        <v>0.0</v>
      </c>
    </row>
    <row r="90">
      <c r="A90" s="1" t="s">
        <v>41</v>
      </c>
      <c r="B90" s="1" t="s">
        <v>42</v>
      </c>
      <c r="C90" s="1">
        <v>165.37</v>
      </c>
      <c r="D90" s="1">
        <v>168.14</v>
      </c>
      <c r="E90" s="1">
        <v>2.77</v>
      </c>
      <c r="F90" s="1">
        <v>0.0</v>
      </c>
      <c r="G90" s="1">
        <v>2.77</v>
      </c>
      <c r="H90" s="1">
        <v>168.0</v>
      </c>
      <c r="I90" s="1">
        <v>60.67</v>
      </c>
      <c r="J90" s="1">
        <v>60.7</v>
      </c>
      <c r="K90" s="1" t="s">
        <v>44</v>
      </c>
      <c r="L90" s="1">
        <v>84.0</v>
      </c>
      <c r="M90" s="1">
        <v>84.0</v>
      </c>
    </row>
    <row r="91">
      <c r="A91" s="1" t="s">
        <v>41</v>
      </c>
      <c r="B91" s="1" t="s">
        <v>42</v>
      </c>
      <c r="C91" s="1">
        <v>168.42</v>
      </c>
      <c r="D91" s="1">
        <v>171.53</v>
      </c>
      <c r="E91" s="1">
        <v>3.11</v>
      </c>
      <c r="F91" s="1">
        <v>0.0</v>
      </c>
      <c r="G91" s="1">
        <v>3.11</v>
      </c>
      <c r="H91" s="1">
        <v>168.0</v>
      </c>
      <c r="I91" s="1">
        <v>54.01</v>
      </c>
      <c r="J91" s="1">
        <v>54.03</v>
      </c>
      <c r="K91" s="1" t="s">
        <v>44</v>
      </c>
      <c r="L91" s="1">
        <v>84.0</v>
      </c>
      <c r="M91" s="1">
        <v>84.0</v>
      </c>
    </row>
    <row r="92">
      <c r="A92" s="1" t="s">
        <v>41</v>
      </c>
      <c r="B92" s="1" t="s">
        <v>42</v>
      </c>
      <c r="C92" s="1">
        <v>171.99</v>
      </c>
      <c r="D92" s="1">
        <v>175.4</v>
      </c>
      <c r="E92" s="1">
        <v>3.42</v>
      </c>
      <c r="F92" s="1">
        <v>0.0</v>
      </c>
      <c r="G92" s="1">
        <v>3.41</v>
      </c>
      <c r="H92" s="1">
        <v>168.0</v>
      </c>
      <c r="I92" s="1">
        <v>49.18</v>
      </c>
      <c r="J92" s="1">
        <v>49.21</v>
      </c>
      <c r="K92" s="1" t="s">
        <v>57</v>
      </c>
      <c r="L92" s="1">
        <v>72.0</v>
      </c>
      <c r="M92" s="1">
        <v>96.0</v>
      </c>
    </row>
    <row r="93">
      <c r="A93" s="1" t="s">
        <v>41</v>
      </c>
      <c r="B93" s="1" t="s">
        <v>42</v>
      </c>
      <c r="C93" s="1">
        <v>175.61</v>
      </c>
      <c r="D93" s="1">
        <v>176.55</v>
      </c>
      <c r="E93" s="1">
        <v>0.94</v>
      </c>
      <c r="F93" s="1">
        <v>0.0</v>
      </c>
      <c r="G93" s="1">
        <v>0.94</v>
      </c>
      <c r="H93" s="1">
        <v>24.0</v>
      </c>
      <c r="I93" s="1">
        <v>25.49</v>
      </c>
      <c r="J93" s="1">
        <v>25.49</v>
      </c>
      <c r="K93" s="1" t="s">
        <v>43</v>
      </c>
      <c r="L93" s="1">
        <v>-24.0</v>
      </c>
      <c r="M93" s="1">
        <v>0.0</v>
      </c>
    </row>
    <row r="94">
      <c r="A94" s="1" t="s">
        <v>41</v>
      </c>
      <c r="B94" s="1" t="s">
        <v>42</v>
      </c>
      <c r="C94" s="1">
        <v>176.6</v>
      </c>
      <c r="D94" s="1">
        <v>178.42</v>
      </c>
      <c r="E94" s="1">
        <v>1.82</v>
      </c>
      <c r="F94" s="1">
        <v>0.0</v>
      </c>
      <c r="G94" s="1">
        <v>1.82</v>
      </c>
      <c r="H94" s="1">
        <v>24.0</v>
      </c>
      <c r="I94" s="1">
        <v>13.22</v>
      </c>
      <c r="J94" s="1">
        <v>13.22</v>
      </c>
      <c r="K94" s="1" t="s">
        <v>43</v>
      </c>
      <c r="L94" s="1">
        <v>-24.0</v>
      </c>
      <c r="M94" s="1">
        <v>0.0</v>
      </c>
    </row>
    <row r="95">
      <c r="A95" s="1" t="s">
        <v>41</v>
      </c>
      <c r="B95" s="1" t="s">
        <v>42</v>
      </c>
      <c r="C95" s="1">
        <v>178.5</v>
      </c>
      <c r="D95" s="1">
        <v>179.99</v>
      </c>
      <c r="E95" s="1">
        <v>1.49</v>
      </c>
      <c r="F95" s="1">
        <v>0.0</v>
      </c>
      <c r="G95" s="1">
        <v>1.49</v>
      </c>
      <c r="H95" s="1">
        <v>24.0</v>
      </c>
      <c r="I95" s="1">
        <v>16.07</v>
      </c>
      <c r="J95" s="1">
        <v>16.07</v>
      </c>
      <c r="K95" s="1" t="s">
        <v>43</v>
      </c>
      <c r="L95" s="1">
        <v>-24.0</v>
      </c>
      <c r="M95" s="1">
        <v>0.0</v>
      </c>
    </row>
    <row r="96">
      <c r="A96" s="1" t="s">
        <v>41</v>
      </c>
      <c r="B96" s="1" t="s">
        <v>42</v>
      </c>
      <c r="C96" s="1">
        <v>180.01</v>
      </c>
      <c r="D96" s="1">
        <v>182.26</v>
      </c>
      <c r="E96" s="1">
        <v>2.24</v>
      </c>
      <c r="F96" s="1">
        <v>0.0</v>
      </c>
      <c r="G96" s="1">
        <v>2.24</v>
      </c>
      <c r="H96" s="1">
        <v>24.0</v>
      </c>
      <c r="I96" s="1">
        <v>10.7</v>
      </c>
      <c r="J96" s="1">
        <v>10.7</v>
      </c>
      <c r="K96" s="1" t="s">
        <v>43</v>
      </c>
      <c r="L96" s="1">
        <v>-24.0</v>
      </c>
      <c r="M96" s="1">
        <v>0.0</v>
      </c>
    </row>
    <row r="97">
      <c r="A97" s="1" t="s">
        <v>41</v>
      </c>
      <c r="B97" s="1" t="s">
        <v>42</v>
      </c>
      <c r="C97" s="1">
        <v>182.34</v>
      </c>
      <c r="D97" s="1">
        <v>184.42</v>
      </c>
      <c r="E97" s="1">
        <v>2.08</v>
      </c>
      <c r="F97" s="1">
        <v>0.0</v>
      </c>
      <c r="G97" s="1">
        <v>2.08</v>
      </c>
      <c r="H97" s="1">
        <v>24.0</v>
      </c>
      <c r="I97" s="1">
        <v>11.51</v>
      </c>
      <c r="J97" s="1">
        <v>11.51</v>
      </c>
      <c r="K97" s="1" t="s">
        <v>43</v>
      </c>
      <c r="L97" s="1">
        <v>-24.0</v>
      </c>
      <c r="M97" s="1">
        <v>0.0</v>
      </c>
    </row>
    <row r="98">
      <c r="A98" s="1" t="s">
        <v>41</v>
      </c>
      <c r="B98" s="1" t="s">
        <v>42</v>
      </c>
      <c r="C98" s="1">
        <v>184.51</v>
      </c>
      <c r="D98" s="1">
        <v>186.04</v>
      </c>
      <c r="E98" s="1">
        <v>1.53</v>
      </c>
      <c r="F98" s="1">
        <v>0.0</v>
      </c>
      <c r="G98" s="1">
        <v>1.53</v>
      </c>
      <c r="H98" s="1">
        <v>24.0</v>
      </c>
      <c r="I98" s="1">
        <v>15.68</v>
      </c>
      <c r="J98" s="1">
        <v>15.68</v>
      </c>
      <c r="K98" s="1" t="s">
        <v>43</v>
      </c>
      <c r="L98" s="1">
        <v>-24.0</v>
      </c>
      <c r="M98" s="1">
        <v>0.0</v>
      </c>
    </row>
    <row r="99">
      <c r="A99" s="1" t="s">
        <v>41</v>
      </c>
      <c r="B99" s="1" t="s">
        <v>42</v>
      </c>
      <c r="C99" s="1">
        <v>186.14</v>
      </c>
      <c r="D99" s="1">
        <v>187.29</v>
      </c>
      <c r="E99" s="1">
        <v>1.16</v>
      </c>
      <c r="F99" s="1">
        <v>0.0</v>
      </c>
      <c r="G99" s="1">
        <v>1.16</v>
      </c>
      <c r="H99" s="1">
        <v>24.0</v>
      </c>
      <c r="I99" s="1">
        <v>20.78</v>
      </c>
      <c r="J99" s="1">
        <v>20.78</v>
      </c>
      <c r="K99" s="1" t="s">
        <v>43</v>
      </c>
      <c r="L99" s="1">
        <v>-24.0</v>
      </c>
      <c r="M99" s="1">
        <v>0.0</v>
      </c>
    </row>
    <row r="100">
      <c r="A100" s="1" t="s">
        <v>41</v>
      </c>
      <c r="B100" s="1" t="s">
        <v>42</v>
      </c>
      <c r="C100" s="1">
        <v>187.43</v>
      </c>
      <c r="D100" s="1">
        <v>189.47</v>
      </c>
      <c r="E100" s="1">
        <v>2.03</v>
      </c>
      <c r="F100" s="1">
        <v>0.0</v>
      </c>
      <c r="G100" s="1">
        <v>2.03</v>
      </c>
      <c r="H100" s="1">
        <v>24.0</v>
      </c>
      <c r="I100" s="1">
        <v>11.8</v>
      </c>
      <c r="J100" s="1">
        <v>11.8</v>
      </c>
      <c r="K100" s="1" t="s">
        <v>43</v>
      </c>
      <c r="L100" s="1">
        <v>-24.0</v>
      </c>
      <c r="M100" s="1">
        <v>0.0</v>
      </c>
    </row>
    <row r="101">
      <c r="A101" s="1" t="s">
        <v>41</v>
      </c>
      <c r="B101" s="1" t="s">
        <v>42</v>
      </c>
      <c r="C101" s="1">
        <v>189.67</v>
      </c>
      <c r="D101" s="1">
        <v>191.82</v>
      </c>
      <c r="E101" s="1">
        <v>2.15</v>
      </c>
      <c r="F101" s="1">
        <v>0.0</v>
      </c>
      <c r="G101" s="1">
        <v>2.15</v>
      </c>
      <c r="H101" s="1">
        <v>24.0</v>
      </c>
      <c r="I101" s="1">
        <v>11.15</v>
      </c>
      <c r="J101" s="1">
        <v>11.15</v>
      </c>
      <c r="K101" s="1" t="s">
        <v>43</v>
      </c>
      <c r="L101" s="1">
        <v>-24.0</v>
      </c>
      <c r="M101" s="1">
        <v>0.0</v>
      </c>
    </row>
    <row r="102">
      <c r="A102" s="1" t="s">
        <v>41</v>
      </c>
      <c r="B102" s="1" t="s">
        <v>42</v>
      </c>
      <c r="C102" s="1">
        <v>191.93</v>
      </c>
      <c r="D102" s="1">
        <v>192.87</v>
      </c>
      <c r="E102" s="1">
        <v>0.94</v>
      </c>
      <c r="F102" s="1">
        <v>0.0</v>
      </c>
      <c r="G102" s="1">
        <v>0.94</v>
      </c>
      <c r="H102" s="1">
        <v>24.0</v>
      </c>
      <c r="I102" s="1">
        <v>25.41</v>
      </c>
      <c r="J102" s="1">
        <v>25.41</v>
      </c>
      <c r="K102" s="1" t="s">
        <v>43</v>
      </c>
      <c r="L102" s="1">
        <v>-24.0</v>
      </c>
      <c r="M102" s="1">
        <v>0.0</v>
      </c>
    </row>
    <row r="103">
      <c r="A103" s="1" t="s">
        <v>41</v>
      </c>
      <c r="B103" s="1" t="s">
        <v>42</v>
      </c>
      <c r="C103" s="1">
        <v>192.95</v>
      </c>
      <c r="D103" s="1">
        <v>196.21</v>
      </c>
      <c r="E103" s="1">
        <v>3.26</v>
      </c>
      <c r="F103" s="1">
        <v>0.0</v>
      </c>
      <c r="G103" s="1">
        <v>3.26</v>
      </c>
      <c r="H103" s="1">
        <v>168.0</v>
      </c>
      <c r="I103" s="1">
        <v>51.55</v>
      </c>
      <c r="J103" s="1">
        <v>51.57</v>
      </c>
      <c r="K103" s="1" t="s">
        <v>44</v>
      </c>
      <c r="L103" s="1">
        <v>84.0</v>
      </c>
      <c r="M103" s="1">
        <v>84.0</v>
      </c>
    </row>
    <row r="104">
      <c r="A104" s="1" t="s">
        <v>41</v>
      </c>
      <c r="B104" s="1" t="s">
        <v>42</v>
      </c>
      <c r="C104" s="1">
        <v>196.35</v>
      </c>
      <c r="D104" s="1">
        <v>199.66</v>
      </c>
      <c r="E104" s="1">
        <v>3.31</v>
      </c>
      <c r="F104" s="1">
        <v>0.0</v>
      </c>
      <c r="G104" s="1">
        <v>3.31</v>
      </c>
      <c r="H104" s="1">
        <v>168.0</v>
      </c>
      <c r="I104" s="1">
        <v>50.7</v>
      </c>
      <c r="J104" s="1">
        <v>50.72</v>
      </c>
      <c r="K104" s="1" t="s">
        <v>44</v>
      </c>
      <c r="L104" s="1">
        <v>84.0</v>
      </c>
      <c r="M104" s="1">
        <v>84.0</v>
      </c>
    </row>
    <row r="130">
      <c r="A130" s="77" t="s">
        <v>53</v>
      </c>
      <c r="B130" s="3">
        <f>SUMIF(K2:K103, "epr",H2:H103)</f>
        <v>1920</v>
      </c>
    </row>
    <row r="131">
      <c r="A131" s="77" t="s">
        <v>54</v>
      </c>
      <c r="B131" s="3">
        <f>SUM(H2:H103)-B130</f>
        <v>3696</v>
      </c>
    </row>
    <row r="132">
      <c r="A132" s="77" t="s">
        <v>55</v>
      </c>
      <c r="B132" s="3">
        <f>SUM(M2:M103)</f>
        <v>1932</v>
      </c>
    </row>
    <row r="133">
      <c r="A133" s="77" t="s">
        <v>56</v>
      </c>
      <c r="B133" s="3">
        <f>B131/B132</f>
        <v>1.913043478</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1.43</v>
      </c>
      <c r="D2" s="1">
        <v>3.19</v>
      </c>
      <c r="E2" s="1">
        <v>1.76</v>
      </c>
      <c r="F2" s="1">
        <v>0.0</v>
      </c>
      <c r="G2" s="1">
        <v>1.76</v>
      </c>
      <c r="H2" s="1">
        <v>32.0</v>
      </c>
      <c r="I2" s="1">
        <v>18.18</v>
      </c>
      <c r="J2" s="1">
        <v>18.18</v>
      </c>
      <c r="K2" s="1" t="s">
        <v>43</v>
      </c>
      <c r="L2" s="1">
        <v>-32.0</v>
      </c>
      <c r="M2" s="1">
        <v>0.0</v>
      </c>
    </row>
    <row r="3">
      <c r="A3" s="1" t="s">
        <v>41</v>
      </c>
      <c r="B3" s="1" t="s">
        <v>42</v>
      </c>
      <c r="C3" s="1">
        <v>3.22</v>
      </c>
      <c r="D3" s="1">
        <v>4.49</v>
      </c>
      <c r="E3" s="1">
        <v>1.27</v>
      </c>
      <c r="F3" s="1">
        <v>0.0</v>
      </c>
      <c r="G3" s="1">
        <v>1.27</v>
      </c>
      <c r="H3" s="1">
        <v>32.0</v>
      </c>
      <c r="I3" s="1">
        <v>25.24</v>
      </c>
      <c r="J3" s="1">
        <v>25.24</v>
      </c>
      <c r="K3" s="1" t="s">
        <v>43</v>
      </c>
      <c r="L3" s="1">
        <v>-32.0</v>
      </c>
      <c r="M3" s="1">
        <v>0.0</v>
      </c>
    </row>
    <row r="4">
      <c r="A4" s="1" t="s">
        <v>41</v>
      </c>
      <c r="B4" s="1" t="s">
        <v>42</v>
      </c>
      <c r="C4" s="1">
        <v>4.57</v>
      </c>
      <c r="D4" s="1">
        <v>6.6</v>
      </c>
      <c r="E4" s="1">
        <v>2.04</v>
      </c>
      <c r="F4" s="1">
        <v>0.0</v>
      </c>
      <c r="G4" s="1">
        <v>2.04</v>
      </c>
      <c r="H4" s="1">
        <v>32.0</v>
      </c>
      <c r="I4" s="1">
        <v>15.71</v>
      </c>
      <c r="J4" s="1">
        <v>15.71</v>
      </c>
      <c r="K4" s="1" t="s">
        <v>43</v>
      </c>
      <c r="L4" s="1">
        <v>-32.0</v>
      </c>
      <c r="M4" s="1">
        <v>0.0</v>
      </c>
    </row>
    <row r="5">
      <c r="A5" s="1" t="s">
        <v>41</v>
      </c>
      <c r="B5" s="1" t="s">
        <v>42</v>
      </c>
      <c r="C5" s="1">
        <v>6.69</v>
      </c>
      <c r="D5" s="1">
        <v>7.7</v>
      </c>
      <c r="E5" s="1">
        <v>1.02</v>
      </c>
      <c r="F5" s="1">
        <v>0.0</v>
      </c>
      <c r="G5" s="1">
        <v>1.02</v>
      </c>
      <c r="H5" s="1">
        <v>32.0</v>
      </c>
      <c r="I5" s="1">
        <v>31.49</v>
      </c>
      <c r="J5" s="1">
        <v>31.49</v>
      </c>
      <c r="K5" s="1" t="s">
        <v>43</v>
      </c>
      <c r="L5" s="1">
        <v>-32.0</v>
      </c>
      <c r="M5" s="1">
        <v>0.0</v>
      </c>
    </row>
    <row r="6">
      <c r="A6" s="1" t="s">
        <v>41</v>
      </c>
      <c r="B6" s="1" t="s">
        <v>42</v>
      </c>
      <c r="C6" s="1">
        <v>7.73</v>
      </c>
      <c r="D6" s="1">
        <v>9.87</v>
      </c>
      <c r="E6" s="1">
        <v>2.14</v>
      </c>
      <c r="F6" s="1">
        <v>0.0</v>
      </c>
      <c r="G6" s="1">
        <v>2.14</v>
      </c>
      <c r="H6" s="1">
        <v>32.0</v>
      </c>
      <c r="I6" s="1">
        <v>14.92</v>
      </c>
      <c r="J6" s="1">
        <v>14.92</v>
      </c>
      <c r="K6" s="1" t="s">
        <v>43</v>
      </c>
      <c r="L6" s="1">
        <v>-32.0</v>
      </c>
      <c r="M6" s="1">
        <v>0.0</v>
      </c>
    </row>
    <row r="7">
      <c r="A7" s="1" t="s">
        <v>41</v>
      </c>
      <c r="B7" s="1" t="s">
        <v>42</v>
      </c>
      <c r="C7" s="1">
        <v>9.9</v>
      </c>
      <c r="D7" s="1">
        <v>11.14</v>
      </c>
      <c r="E7" s="1">
        <v>1.24</v>
      </c>
      <c r="F7" s="1">
        <v>0.0</v>
      </c>
      <c r="G7" s="1">
        <v>1.24</v>
      </c>
      <c r="H7" s="1">
        <v>32.0</v>
      </c>
      <c r="I7" s="1">
        <v>25.87</v>
      </c>
      <c r="J7" s="1">
        <v>25.87</v>
      </c>
      <c r="K7" s="1" t="s">
        <v>43</v>
      </c>
      <c r="L7" s="1">
        <v>-32.0</v>
      </c>
      <c r="M7" s="1">
        <v>0.0</v>
      </c>
    </row>
    <row r="8">
      <c r="A8" s="1" t="s">
        <v>41</v>
      </c>
      <c r="B8" s="1" t="s">
        <v>42</v>
      </c>
      <c r="C8" s="1">
        <v>11.16</v>
      </c>
      <c r="D8" s="1">
        <v>14.32</v>
      </c>
      <c r="E8" s="1">
        <v>3.16</v>
      </c>
      <c r="F8" s="1">
        <v>0.0</v>
      </c>
      <c r="G8" s="1">
        <v>3.16</v>
      </c>
      <c r="H8" s="1">
        <v>32.0</v>
      </c>
      <c r="I8" s="1">
        <v>10.14</v>
      </c>
      <c r="J8" s="1">
        <v>10.14</v>
      </c>
      <c r="K8" s="1" t="s">
        <v>43</v>
      </c>
      <c r="L8" s="1">
        <v>-32.0</v>
      </c>
      <c r="M8" s="1">
        <v>0.0</v>
      </c>
    </row>
    <row r="9">
      <c r="A9" s="1" t="s">
        <v>41</v>
      </c>
      <c r="B9" s="1" t="s">
        <v>42</v>
      </c>
      <c r="C9" s="1">
        <v>14.34</v>
      </c>
      <c r="D9" s="1">
        <v>15.73</v>
      </c>
      <c r="E9" s="1">
        <v>1.39</v>
      </c>
      <c r="F9" s="1">
        <v>0.0</v>
      </c>
      <c r="G9" s="1">
        <v>1.39</v>
      </c>
      <c r="H9" s="1">
        <v>32.0</v>
      </c>
      <c r="I9" s="1">
        <v>23.03</v>
      </c>
      <c r="J9" s="1">
        <v>23.03</v>
      </c>
      <c r="K9" s="1" t="s">
        <v>43</v>
      </c>
      <c r="L9" s="1">
        <v>-32.0</v>
      </c>
      <c r="M9" s="1">
        <v>0.0</v>
      </c>
    </row>
    <row r="10">
      <c r="A10" s="1" t="s">
        <v>41</v>
      </c>
      <c r="B10" s="1" t="s">
        <v>42</v>
      </c>
      <c r="C10" s="1">
        <v>15.8</v>
      </c>
      <c r="D10" s="1">
        <v>17.94</v>
      </c>
      <c r="E10" s="1">
        <v>2.14</v>
      </c>
      <c r="F10" s="1">
        <v>0.0</v>
      </c>
      <c r="G10" s="1">
        <v>2.14</v>
      </c>
      <c r="H10" s="1">
        <v>32.0</v>
      </c>
      <c r="I10" s="1">
        <v>14.95</v>
      </c>
      <c r="J10" s="1">
        <v>14.95</v>
      </c>
      <c r="K10" s="1" t="s">
        <v>43</v>
      </c>
      <c r="L10" s="1">
        <v>-32.0</v>
      </c>
      <c r="M10" s="1">
        <v>0.0</v>
      </c>
    </row>
    <row r="11">
      <c r="A11" s="1" t="s">
        <v>41</v>
      </c>
      <c r="B11" s="1" t="s">
        <v>42</v>
      </c>
      <c r="C11" s="1">
        <v>18.04</v>
      </c>
      <c r="D11" s="1">
        <v>20.94</v>
      </c>
      <c r="E11" s="1">
        <v>2.89</v>
      </c>
      <c r="F11" s="1">
        <v>0.0</v>
      </c>
      <c r="G11" s="1">
        <v>2.89</v>
      </c>
      <c r="H11" s="1">
        <v>32.0</v>
      </c>
      <c r="I11" s="1">
        <v>11.06</v>
      </c>
      <c r="J11" s="1">
        <v>11.06</v>
      </c>
      <c r="K11" s="1" t="s">
        <v>43</v>
      </c>
      <c r="L11" s="1">
        <v>-32.0</v>
      </c>
      <c r="M11" s="1">
        <v>0.0</v>
      </c>
    </row>
    <row r="12">
      <c r="A12" s="1" t="s">
        <v>41</v>
      </c>
      <c r="B12" s="1" t="s">
        <v>42</v>
      </c>
      <c r="C12" s="1">
        <v>20.98</v>
      </c>
      <c r="D12" s="1">
        <v>23.62</v>
      </c>
      <c r="E12" s="1">
        <v>2.63</v>
      </c>
      <c r="F12" s="1">
        <v>0.0</v>
      </c>
      <c r="G12" s="1">
        <v>2.63</v>
      </c>
      <c r="H12" s="1">
        <v>168.0</v>
      </c>
      <c r="I12" s="1">
        <v>63.88</v>
      </c>
      <c r="J12" s="1">
        <v>63.91</v>
      </c>
      <c r="K12" s="1" t="s">
        <v>44</v>
      </c>
      <c r="L12" s="1">
        <v>84.0</v>
      </c>
      <c r="M12" s="1">
        <v>84.0</v>
      </c>
    </row>
    <row r="13">
      <c r="A13" s="1" t="s">
        <v>41</v>
      </c>
      <c r="B13" s="1" t="s">
        <v>42</v>
      </c>
      <c r="C13" s="1">
        <v>24.27</v>
      </c>
      <c r="D13" s="1">
        <v>27.52</v>
      </c>
      <c r="E13" s="1">
        <v>3.25</v>
      </c>
      <c r="F13" s="1">
        <v>0.0</v>
      </c>
      <c r="G13" s="1">
        <v>3.25</v>
      </c>
      <c r="H13" s="1">
        <v>168.0</v>
      </c>
      <c r="I13" s="1">
        <v>51.71</v>
      </c>
      <c r="J13" s="1">
        <v>51.73</v>
      </c>
      <c r="K13" s="1" t="s">
        <v>44</v>
      </c>
      <c r="L13" s="1">
        <v>84.0</v>
      </c>
      <c r="M13" s="1">
        <v>84.0</v>
      </c>
    </row>
    <row r="14">
      <c r="A14" s="1" t="s">
        <v>41</v>
      </c>
      <c r="B14" s="1" t="s">
        <v>42</v>
      </c>
      <c r="C14" s="1">
        <v>27.67</v>
      </c>
      <c r="D14" s="1">
        <v>29.94</v>
      </c>
      <c r="E14" s="1">
        <v>2.27</v>
      </c>
      <c r="F14" s="1">
        <v>0.0</v>
      </c>
      <c r="G14" s="1">
        <v>2.27</v>
      </c>
      <c r="H14" s="1">
        <v>168.0</v>
      </c>
      <c r="I14" s="1">
        <v>73.94</v>
      </c>
      <c r="J14" s="1">
        <v>73.99</v>
      </c>
      <c r="K14" s="1" t="s">
        <v>44</v>
      </c>
      <c r="L14" s="1">
        <v>84.0</v>
      </c>
      <c r="M14" s="1">
        <v>84.0</v>
      </c>
    </row>
    <row r="15">
      <c r="A15" s="1" t="s">
        <v>41</v>
      </c>
      <c r="B15" s="1" t="s">
        <v>42</v>
      </c>
      <c r="C15" s="1">
        <v>30.2</v>
      </c>
      <c r="D15" s="1">
        <v>31.76</v>
      </c>
      <c r="E15" s="1">
        <v>1.56</v>
      </c>
      <c r="F15" s="1">
        <v>0.0</v>
      </c>
      <c r="G15" s="1">
        <v>1.56</v>
      </c>
      <c r="H15" s="1">
        <v>32.0</v>
      </c>
      <c r="I15" s="1">
        <v>20.57</v>
      </c>
      <c r="J15" s="1">
        <v>20.57</v>
      </c>
      <c r="K15" s="1" t="s">
        <v>43</v>
      </c>
      <c r="L15" s="1">
        <v>-32.0</v>
      </c>
      <c r="M15" s="1">
        <v>0.0</v>
      </c>
    </row>
    <row r="16">
      <c r="A16" s="1" t="s">
        <v>41</v>
      </c>
      <c r="B16" s="1" t="s">
        <v>42</v>
      </c>
      <c r="C16" s="1">
        <v>31.8</v>
      </c>
      <c r="D16" s="1">
        <v>33.37</v>
      </c>
      <c r="E16" s="1">
        <v>1.57</v>
      </c>
      <c r="F16" s="1">
        <v>0.0</v>
      </c>
      <c r="G16" s="1">
        <v>1.57</v>
      </c>
      <c r="H16" s="1">
        <v>32.0</v>
      </c>
      <c r="I16" s="1">
        <v>20.41</v>
      </c>
      <c r="J16" s="1">
        <v>20.41</v>
      </c>
      <c r="K16" s="1" t="s">
        <v>43</v>
      </c>
      <c r="L16" s="1">
        <v>-32.0</v>
      </c>
      <c r="M16" s="1">
        <v>0.0</v>
      </c>
    </row>
    <row r="17">
      <c r="A17" s="1" t="s">
        <v>41</v>
      </c>
      <c r="B17" s="1" t="s">
        <v>42</v>
      </c>
      <c r="C17" s="1">
        <v>33.41</v>
      </c>
      <c r="D17" s="1">
        <v>34.97</v>
      </c>
      <c r="E17" s="1">
        <v>1.56</v>
      </c>
      <c r="F17" s="1">
        <v>0.0</v>
      </c>
      <c r="G17" s="1">
        <v>1.56</v>
      </c>
      <c r="H17" s="1">
        <v>32.0</v>
      </c>
      <c r="I17" s="1">
        <v>20.49</v>
      </c>
      <c r="J17" s="1">
        <v>20.49</v>
      </c>
      <c r="K17" s="1" t="s">
        <v>43</v>
      </c>
      <c r="L17" s="1">
        <v>-32.0</v>
      </c>
      <c r="M17" s="1">
        <v>0.0</v>
      </c>
    </row>
    <row r="18">
      <c r="A18" s="1" t="s">
        <v>41</v>
      </c>
      <c r="B18" s="1" t="s">
        <v>42</v>
      </c>
      <c r="C18" s="1">
        <v>35.06</v>
      </c>
      <c r="D18" s="1">
        <v>37.04</v>
      </c>
      <c r="E18" s="1">
        <v>1.98</v>
      </c>
      <c r="F18" s="1">
        <v>0.0</v>
      </c>
      <c r="G18" s="1">
        <v>1.98</v>
      </c>
      <c r="H18" s="1">
        <v>32.0</v>
      </c>
      <c r="I18" s="1">
        <v>16.18</v>
      </c>
      <c r="J18" s="1">
        <v>16.18</v>
      </c>
      <c r="K18" s="1" t="s">
        <v>43</v>
      </c>
      <c r="L18" s="1">
        <v>-32.0</v>
      </c>
      <c r="M18" s="1">
        <v>0.0</v>
      </c>
    </row>
    <row r="19">
      <c r="A19" s="1" t="s">
        <v>41</v>
      </c>
      <c r="B19" s="1" t="s">
        <v>42</v>
      </c>
      <c r="C19" s="1">
        <v>37.07</v>
      </c>
      <c r="D19" s="1">
        <v>38.55</v>
      </c>
      <c r="E19" s="1">
        <v>1.48</v>
      </c>
      <c r="F19" s="1">
        <v>0.0</v>
      </c>
      <c r="G19" s="1">
        <v>1.48</v>
      </c>
      <c r="H19" s="1">
        <v>32.0</v>
      </c>
      <c r="I19" s="1">
        <v>21.65</v>
      </c>
      <c r="J19" s="1">
        <v>21.65</v>
      </c>
      <c r="K19" s="1" t="s">
        <v>43</v>
      </c>
      <c r="L19" s="1">
        <v>-32.0</v>
      </c>
      <c r="M19" s="1">
        <v>0.0</v>
      </c>
    </row>
    <row r="20">
      <c r="A20" s="1" t="s">
        <v>41</v>
      </c>
      <c r="B20" s="1" t="s">
        <v>42</v>
      </c>
      <c r="C20" s="1">
        <v>38.63</v>
      </c>
      <c r="D20" s="1">
        <v>40.04</v>
      </c>
      <c r="E20" s="1">
        <v>1.41</v>
      </c>
      <c r="F20" s="1">
        <v>0.0</v>
      </c>
      <c r="G20" s="1">
        <v>1.41</v>
      </c>
      <c r="H20" s="1">
        <v>32.0</v>
      </c>
      <c r="I20" s="1">
        <v>22.73</v>
      </c>
      <c r="J20" s="1">
        <v>22.73</v>
      </c>
      <c r="K20" s="1" t="s">
        <v>43</v>
      </c>
      <c r="L20" s="1">
        <v>-32.0</v>
      </c>
      <c r="M20" s="1">
        <v>0.0</v>
      </c>
    </row>
    <row r="21">
      <c r="A21" s="1" t="s">
        <v>41</v>
      </c>
      <c r="B21" s="1" t="s">
        <v>42</v>
      </c>
      <c r="C21" s="1">
        <v>40.12</v>
      </c>
      <c r="D21" s="1">
        <v>42.44</v>
      </c>
      <c r="E21" s="1">
        <v>2.32</v>
      </c>
      <c r="F21" s="1">
        <v>0.0</v>
      </c>
      <c r="G21" s="1">
        <v>2.32</v>
      </c>
      <c r="H21" s="1">
        <v>32.0</v>
      </c>
      <c r="I21" s="1">
        <v>13.79</v>
      </c>
      <c r="J21" s="1">
        <v>13.79</v>
      </c>
      <c r="K21" s="1" t="s">
        <v>43</v>
      </c>
      <c r="L21" s="1">
        <v>-32.0</v>
      </c>
      <c r="M21" s="1">
        <v>0.0</v>
      </c>
    </row>
    <row r="22">
      <c r="A22" s="1" t="s">
        <v>41</v>
      </c>
      <c r="B22" s="1" t="s">
        <v>42</v>
      </c>
      <c r="C22" s="1">
        <v>42.47</v>
      </c>
      <c r="D22" s="1">
        <v>44.5</v>
      </c>
      <c r="E22" s="1">
        <v>2.03</v>
      </c>
      <c r="F22" s="1">
        <v>0.0</v>
      </c>
      <c r="G22" s="1">
        <v>2.03</v>
      </c>
      <c r="H22" s="1">
        <v>32.0</v>
      </c>
      <c r="I22" s="1">
        <v>15.79</v>
      </c>
      <c r="J22" s="1">
        <v>15.79</v>
      </c>
      <c r="K22" s="1" t="s">
        <v>43</v>
      </c>
      <c r="L22" s="1">
        <v>-32.0</v>
      </c>
      <c r="M22" s="1">
        <v>0.0</v>
      </c>
    </row>
    <row r="23">
      <c r="A23" s="1" t="s">
        <v>41</v>
      </c>
      <c r="B23" s="1" t="s">
        <v>42</v>
      </c>
      <c r="C23" s="1">
        <v>44.77</v>
      </c>
      <c r="D23" s="1">
        <v>46.29</v>
      </c>
      <c r="E23" s="1">
        <v>1.52</v>
      </c>
      <c r="F23" s="1">
        <v>0.0</v>
      </c>
      <c r="G23" s="1">
        <v>1.52</v>
      </c>
      <c r="H23" s="1">
        <v>32.0</v>
      </c>
      <c r="I23" s="1">
        <v>21.12</v>
      </c>
      <c r="J23" s="1">
        <v>21.12</v>
      </c>
      <c r="K23" s="1" t="s">
        <v>43</v>
      </c>
      <c r="L23" s="1">
        <v>-32.0</v>
      </c>
      <c r="M23" s="1">
        <v>0.0</v>
      </c>
    </row>
    <row r="24">
      <c r="A24" s="1" t="s">
        <v>41</v>
      </c>
      <c r="B24" s="1" t="s">
        <v>42</v>
      </c>
      <c r="C24" s="1">
        <v>46.45</v>
      </c>
      <c r="D24" s="1">
        <v>48.88</v>
      </c>
      <c r="E24" s="1">
        <v>2.44</v>
      </c>
      <c r="F24" s="1">
        <v>0.0</v>
      </c>
      <c r="G24" s="1">
        <v>2.44</v>
      </c>
      <c r="H24" s="1">
        <v>32.0</v>
      </c>
      <c r="I24" s="1">
        <v>13.14</v>
      </c>
      <c r="J24" s="1">
        <v>13.14</v>
      </c>
      <c r="K24" s="1" t="s">
        <v>43</v>
      </c>
      <c r="L24" s="1">
        <v>-32.0</v>
      </c>
      <c r="M24" s="1">
        <v>0.0</v>
      </c>
    </row>
    <row r="25">
      <c r="A25" s="1" t="s">
        <v>41</v>
      </c>
      <c r="B25" s="1" t="s">
        <v>42</v>
      </c>
      <c r="C25" s="1">
        <v>48.97</v>
      </c>
      <c r="D25" s="1">
        <v>50.98</v>
      </c>
      <c r="E25" s="1">
        <v>2.01</v>
      </c>
      <c r="F25" s="1">
        <v>0.0</v>
      </c>
      <c r="G25" s="1">
        <v>2.01</v>
      </c>
      <c r="H25" s="1">
        <v>168.0</v>
      </c>
      <c r="I25" s="1">
        <v>83.64</v>
      </c>
      <c r="J25" s="1">
        <v>83.7</v>
      </c>
      <c r="K25" s="1" t="s">
        <v>44</v>
      </c>
      <c r="L25" s="1">
        <v>84.0</v>
      </c>
      <c r="M25" s="1">
        <v>84.0</v>
      </c>
    </row>
    <row r="26">
      <c r="A26" s="1" t="s">
        <v>41</v>
      </c>
      <c r="B26" s="1" t="s">
        <v>42</v>
      </c>
      <c r="C26" s="1">
        <v>51.26</v>
      </c>
      <c r="D26" s="1">
        <v>53.46</v>
      </c>
      <c r="E26" s="1">
        <v>2.2</v>
      </c>
      <c r="F26" s="1">
        <v>0.0</v>
      </c>
      <c r="G26" s="1">
        <v>2.2</v>
      </c>
      <c r="H26" s="1">
        <v>168.0</v>
      </c>
      <c r="I26" s="1">
        <v>76.35</v>
      </c>
      <c r="J26" s="1">
        <v>76.4</v>
      </c>
      <c r="K26" s="1" t="s">
        <v>44</v>
      </c>
      <c r="L26" s="1">
        <v>84.0</v>
      </c>
      <c r="M26" s="1">
        <v>84.0</v>
      </c>
    </row>
    <row r="27">
      <c r="A27" s="1" t="s">
        <v>41</v>
      </c>
      <c r="B27" s="1" t="s">
        <v>42</v>
      </c>
      <c r="C27" s="1">
        <v>53.63</v>
      </c>
      <c r="D27" s="1">
        <v>56.67</v>
      </c>
      <c r="E27" s="1">
        <v>3.04</v>
      </c>
      <c r="F27" s="1">
        <v>0.0</v>
      </c>
      <c r="G27" s="1">
        <v>3.04</v>
      </c>
      <c r="H27" s="1">
        <v>168.0</v>
      </c>
      <c r="I27" s="1">
        <v>55.32</v>
      </c>
      <c r="J27" s="1">
        <v>55.34</v>
      </c>
      <c r="K27" s="1" t="s">
        <v>44</v>
      </c>
      <c r="L27" s="1">
        <v>84.0</v>
      </c>
      <c r="M27" s="1">
        <v>84.0</v>
      </c>
    </row>
    <row r="28">
      <c r="A28" s="1" t="s">
        <v>41</v>
      </c>
      <c r="B28" s="1" t="s">
        <v>42</v>
      </c>
      <c r="C28" s="1">
        <v>56.95</v>
      </c>
      <c r="D28" s="1">
        <v>58.63</v>
      </c>
      <c r="E28" s="1">
        <v>1.69</v>
      </c>
      <c r="F28" s="1">
        <v>0.0</v>
      </c>
      <c r="G28" s="1">
        <v>1.69</v>
      </c>
      <c r="H28" s="1">
        <v>32.0</v>
      </c>
      <c r="I28" s="1">
        <v>18.97</v>
      </c>
      <c r="J28" s="1">
        <v>18.97</v>
      </c>
      <c r="K28" s="1" t="s">
        <v>43</v>
      </c>
      <c r="L28" s="1">
        <v>-32.0</v>
      </c>
      <c r="M28" s="1">
        <v>0.0</v>
      </c>
    </row>
    <row r="29">
      <c r="A29" s="1" t="s">
        <v>41</v>
      </c>
      <c r="B29" s="1" t="s">
        <v>42</v>
      </c>
      <c r="C29" s="1">
        <v>58.64</v>
      </c>
      <c r="D29" s="1">
        <v>60.68</v>
      </c>
      <c r="E29" s="1">
        <v>2.04</v>
      </c>
      <c r="F29" s="1">
        <v>0.0</v>
      </c>
      <c r="G29" s="1">
        <v>2.04</v>
      </c>
      <c r="H29" s="1">
        <v>32.0</v>
      </c>
      <c r="I29" s="1">
        <v>15.72</v>
      </c>
      <c r="J29" s="1">
        <v>15.72</v>
      </c>
      <c r="K29" s="1" t="s">
        <v>43</v>
      </c>
      <c r="L29" s="1">
        <v>-32.0</v>
      </c>
      <c r="M29" s="1">
        <v>0.0</v>
      </c>
    </row>
    <row r="30">
      <c r="A30" s="1" t="s">
        <v>41</v>
      </c>
      <c r="B30" s="1" t="s">
        <v>42</v>
      </c>
      <c r="C30" s="1">
        <v>60.72</v>
      </c>
      <c r="D30" s="1">
        <v>62.09</v>
      </c>
      <c r="E30" s="1">
        <v>1.38</v>
      </c>
      <c r="F30" s="1">
        <v>0.0</v>
      </c>
      <c r="G30" s="1">
        <v>1.38</v>
      </c>
      <c r="H30" s="1">
        <v>32.0</v>
      </c>
      <c r="I30" s="1">
        <v>23.22</v>
      </c>
      <c r="J30" s="1">
        <v>23.22</v>
      </c>
      <c r="K30" s="1" t="s">
        <v>43</v>
      </c>
      <c r="L30" s="1">
        <v>-32.0</v>
      </c>
      <c r="M30" s="1">
        <v>0.0</v>
      </c>
    </row>
    <row r="31">
      <c r="A31" s="1" t="s">
        <v>41</v>
      </c>
      <c r="B31" s="1" t="s">
        <v>42</v>
      </c>
      <c r="C31" s="1">
        <v>62.1</v>
      </c>
      <c r="D31" s="1">
        <v>63.76</v>
      </c>
      <c r="E31" s="1">
        <v>1.66</v>
      </c>
      <c r="F31" s="1">
        <v>0.0</v>
      </c>
      <c r="G31" s="1">
        <v>1.66</v>
      </c>
      <c r="H31" s="1">
        <v>32.0</v>
      </c>
      <c r="I31" s="1">
        <v>19.25</v>
      </c>
      <c r="J31" s="1">
        <v>19.25</v>
      </c>
      <c r="K31" s="1" t="s">
        <v>43</v>
      </c>
      <c r="L31" s="1">
        <v>-32.0</v>
      </c>
      <c r="M31" s="1">
        <v>0.0</v>
      </c>
    </row>
    <row r="32">
      <c r="A32" s="1" t="s">
        <v>41</v>
      </c>
      <c r="B32" s="1" t="s">
        <v>42</v>
      </c>
      <c r="C32" s="1">
        <v>63.89</v>
      </c>
      <c r="D32" s="1">
        <v>65.22</v>
      </c>
      <c r="E32" s="1">
        <v>1.34</v>
      </c>
      <c r="F32" s="1">
        <v>0.0</v>
      </c>
      <c r="G32" s="1">
        <v>1.34</v>
      </c>
      <c r="H32" s="1">
        <v>32.0</v>
      </c>
      <c r="I32" s="1">
        <v>23.92</v>
      </c>
      <c r="J32" s="1">
        <v>23.92</v>
      </c>
      <c r="K32" s="1" t="s">
        <v>43</v>
      </c>
      <c r="L32" s="1">
        <v>-32.0</v>
      </c>
      <c r="M32" s="1">
        <v>0.0</v>
      </c>
    </row>
    <row r="33">
      <c r="A33" s="1" t="s">
        <v>41</v>
      </c>
      <c r="B33" s="1" t="s">
        <v>42</v>
      </c>
      <c r="C33" s="1">
        <v>65.31</v>
      </c>
      <c r="D33" s="1">
        <v>66.35</v>
      </c>
      <c r="E33" s="1">
        <v>1.04</v>
      </c>
      <c r="F33" s="1">
        <v>0.0</v>
      </c>
      <c r="G33" s="1">
        <v>1.04</v>
      </c>
      <c r="H33" s="1">
        <v>32.0</v>
      </c>
      <c r="I33" s="1">
        <v>30.71</v>
      </c>
      <c r="J33" s="1">
        <v>30.71</v>
      </c>
      <c r="K33" s="1" t="s">
        <v>43</v>
      </c>
      <c r="L33" s="1">
        <v>-32.0</v>
      </c>
      <c r="M33" s="1">
        <v>0.0</v>
      </c>
    </row>
    <row r="34">
      <c r="A34" s="1" t="s">
        <v>41</v>
      </c>
      <c r="B34" s="1" t="s">
        <v>42</v>
      </c>
      <c r="C34" s="1">
        <v>66.37</v>
      </c>
      <c r="D34" s="1">
        <v>67.9</v>
      </c>
      <c r="E34" s="1">
        <v>1.53</v>
      </c>
      <c r="F34" s="1">
        <v>0.0</v>
      </c>
      <c r="G34" s="1">
        <v>1.53</v>
      </c>
      <c r="H34" s="1">
        <v>32.0</v>
      </c>
      <c r="I34" s="1">
        <v>20.9</v>
      </c>
      <c r="J34" s="1">
        <v>20.9</v>
      </c>
      <c r="K34" s="1" t="s">
        <v>43</v>
      </c>
      <c r="L34" s="1">
        <v>-32.0</v>
      </c>
      <c r="M34" s="1">
        <v>0.0</v>
      </c>
    </row>
    <row r="35">
      <c r="A35" s="1" t="s">
        <v>41</v>
      </c>
      <c r="B35" s="1" t="s">
        <v>42</v>
      </c>
      <c r="C35" s="1">
        <v>67.95</v>
      </c>
      <c r="D35" s="1">
        <v>71.17</v>
      </c>
      <c r="E35" s="1">
        <v>3.22</v>
      </c>
      <c r="F35" s="1">
        <v>0.0</v>
      </c>
      <c r="G35" s="1">
        <v>3.22</v>
      </c>
      <c r="H35" s="1">
        <v>32.0</v>
      </c>
      <c r="I35" s="1">
        <v>9.93</v>
      </c>
      <c r="J35" s="1">
        <v>9.93</v>
      </c>
      <c r="K35" s="1" t="s">
        <v>43</v>
      </c>
      <c r="L35" s="1">
        <v>-32.0</v>
      </c>
      <c r="M35" s="1">
        <v>0.0</v>
      </c>
    </row>
    <row r="36">
      <c r="A36" s="1" t="s">
        <v>41</v>
      </c>
      <c r="B36" s="1" t="s">
        <v>42</v>
      </c>
      <c r="C36" s="1">
        <v>71.26</v>
      </c>
      <c r="D36" s="1">
        <v>71.68</v>
      </c>
      <c r="E36" s="1">
        <v>0.42</v>
      </c>
      <c r="F36" s="1">
        <v>0.0</v>
      </c>
      <c r="G36" s="1">
        <v>0.42</v>
      </c>
      <c r="H36" s="1">
        <v>32.0</v>
      </c>
      <c r="I36" s="1">
        <v>76.01</v>
      </c>
      <c r="J36" s="1">
        <v>76.01</v>
      </c>
      <c r="K36" s="1" t="s">
        <v>43</v>
      </c>
      <c r="L36" s="1">
        <v>-32.0</v>
      </c>
      <c r="M36" s="1">
        <v>0.0</v>
      </c>
    </row>
    <row r="37">
      <c r="A37" s="1" t="s">
        <v>41</v>
      </c>
      <c r="B37" s="1" t="s">
        <v>42</v>
      </c>
      <c r="C37" s="1">
        <v>71.74</v>
      </c>
      <c r="D37" s="1">
        <v>73.38</v>
      </c>
      <c r="E37" s="1">
        <v>1.64</v>
      </c>
      <c r="F37" s="1">
        <v>0.0</v>
      </c>
      <c r="G37" s="1">
        <v>1.64</v>
      </c>
      <c r="H37" s="1">
        <v>32.0</v>
      </c>
      <c r="I37" s="1">
        <v>19.51</v>
      </c>
      <c r="J37" s="1">
        <v>19.51</v>
      </c>
      <c r="K37" s="1" t="s">
        <v>43</v>
      </c>
      <c r="L37" s="1">
        <v>-32.0</v>
      </c>
      <c r="M37" s="1">
        <v>0.0</v>
      </c>
    </row>
    <row r="38">
      <c r="A38" s="1" t="s">
        <v>41</v>
      </c>
      <c r="B38" s="1" t="s">
        <v>42</v>
      </c>
      <c r="C38" s="1">
        <v>73.66</v>
      </c>
      <c r="D38" s="1">
        <v>76.08</v>
      </c>
      <c r="E38" s="1">
        <v>2.42</v>
      </c>
      <c r="F38" s="1">
        <v>0.0</v>
      </c>
      <c r="G38" s="1">
        <v>2.42</v>
      </c>
      <c r="H38" s="1">
        <v>168.0</v>
      </c>
      <c r="I38" s="1">
        <v>69.43</v>
      </c>
      <c r="J38" s="1">
        <v>69.47</v>
      </c>
      <c r="K38" s="1" t="s">
        <v>44</v>
      </c>
      <c r="L38" s="1">
        <v>84.0</v>
      </c>
      <c r="M38" s="1">
        <v>84.0</v>
      </c>
    </row>
    <row r="39">
      <c r="A39" s="1" t="s">
        <v>41</v>
      </c>
      <c r="B39" s="1" t="s">
        <v>42</v>
      </c>
      <c r="C39" s="1">
        <v>76.48</v>
      </c>
      <c r="D39" s="1">
        <v>79.63</v>
      </c>
      <c r="E39" s="1">
        <v>3.15</v>
      </c>
      <c r="F39" s="1">
        <v>0.0</v>
      </c>
      <c r="G39" s="1">
        <v>3.15</v>
      </c>
      <c r="H39" s="1">
        <v>168.0</v>
      </c>
      <c r="I39" s="1">
        <v>53.38</v>
      </c>
      <c r="J39" s="1">
        <v>53.41</v>
      </c>
      <c r="K39" s="1" t="s">
        <v>44</v>
      </c>
      <c r="L39" s="1">
        <v>84.0</v>
      </c>
      <c r="M39" s="1">
        <v>84.0</v>
      </c>
    </row>
    <row r="40">
      <c r="A40" s="1" t="s">
        <v>41</v>
      </c>
      <c r="B40" s="1" t="s">
        <v>42</v>
      </c>
      <c r="C40" s="1">
        <v>79.89</v>
      </c>
      <c r="D40" s="1">
        <v>82.41</v>
      </c>
      <c r="E40" s="1">
        <v>2.53</v>
      </c>
      <c r="F40" s="1">
        <v>0.0</v>
      </c>
      <c r="G40" s="1">
        <v>2.53</v>
      </c>
      <c r="H40" s="1">
        <v>168.0</v>
      </c>
      <c r="I40" s="1">
        <v>66.49</v>
      </c>
      <c r="J40" s="1">
        <v>66.53</v>
      </c>
      <c r="K40" s="1" t="s">
        <v>44</v>
      </c>
      <c r="L40" s="1">
        <v>84.0</v>
      </c>
      <c r="M40" s="1">
        <v>84.0</v>
      </c>
    </row>
    <row r="41">
      <c r="A41" s="1" t="s">
        <v>41</v>
      </c>
      <c r="B41" s="1" t="s">
        <v>42</v>
      </c>
      <c r="C41" s="1">
        <v>82.61</v>
      </c>
      <c r="D41" s="1">
        <v>84.77</v>
      </c>
      <c r="E41" s="1">
        <v>2.16</v>
      </c>
      <c r="F41" s="1">
        <v>0.0</v>
      </c>
      <c r="G41" s="1">
        <v>2.16</v>
      </c>
      <c r="H41" s="1">
        <v>32.0</v>
      </c>
      <c r="I41" s="1">
        <v>14.82</v>
      </c>
      <c r="J41" s="1">
        <v>14.82</v>
      </c>
      <c r="K41" s="1" t="s">
        <v>43</v>
      </c>
      <c r="L41" s="1">
        <v>-32.0</v>
      </c>
      <c r="M41" s="1">
        <v>0.0</v>
      </c>
    </row>
    <row r="42">
      <c r="A42" s="1" t="s">
        <v>41</v>
      </c>
      <c r="B42" s="1" t="s">
        <v>42</v>
      </c>
      <c r="C42" s="1">
        <v>84.83</v>
      </c>
      <c r="D42" s="1">
        <v>86.61</v>
      </c>
      <c r="E42" s="1">
        <v>1.78</v>
      </c>
      <c r="F42" s="1">
        <v>0.0</v>
      </c>
      <c r="G42" s="1">
        <v>1.78</v>
      </c>
      <c r="H42" s="1">
        <v>32.0</v>
      </c>
      <c r="I42" s="1">
        <v>17.96</v>
      </c>
      <c r="J42" s="1">
        <v>17.96</v>
      </c>
      <c r="K42" s="1" t="s">
        <v>43</v>
      </c>
      <c r="L42" s="1">
        <v>-32.0</v>
      </c>
      <c r="M42" s="1">
        <v>0.0</v>
      </c>
    </row>
    <row r="43">
      <c r="A43" s="1" t="s">
        <v>41</v>
      </c>
      <c r="B43" s="1" t="s">
        <v>42</v>
      </c>
      <c r="C43" s="1">
        <v>87.22</v>
      </c>
      <c r="D43" s="1">
        <v>89.58</v>
      </c>
      <c r="E43" s="1">
        <v>2.36</v>
      </c>
      <c r="F43" s="1">
        <v>0.0</v>
      </c>
      <c r="G43" s="1">
        <v>2.36</v>
      </c>
      <c r="H43" s="1">
        <v>32.0</v>
      </c>
      <c r="I43" s="1">
        <v>13.54</v>
      </c>
      <c r="J43" s="1">
        <v>13.54</v>
      </c>
      <c r="K43" s="1" t="s">
        <v>43</v>
      </c>
      <c r="L43" s="1">
        <v>-32.0</v>
      </c>
      <c r="M43" s="1">
        <v>0.0</v>
      </c>
    </row>
    <row r="44">
      <c r="A44" s="1" t="s">
        <v>41</v>
      </c>
      <c r="B44" s="1" t="s">
        <v>42</v>
      </c>
      <c r="C44" s="1">
        <v>89.77</v>
      </c>
      <c r="D44" s="1">
        <v>92.07</v>
      </c>
      <c r="E44" s="1">
        <v>2.31</v>
      </c>
      <c r="F44" s="1">
        <v>0.0</v>
      </c>
      <c r="G44" s="1">
        <v>2.31</v>
      </c>
      <c r="H44" s="1">
        <v>32.0</v>
      </c>
      <c r="I44" s="1">
        <v>13.88</v>
      </c>
      <c r="J44" s="1">
        <v>13.88</v>
      </c>
      <c r="K44" s="1" t="s">
        <v>43</v>
      </c>
      <c r="L44" s="1">
        <v>-32.0</v>
      </c>
      <c r="M44" s="1">
        <v>0.0</v>
      </c>
    </row>
    <row r="45">
      <c r="A45" s="1" t="s">
        <v>41</v>
      </c>
      <c r="B45" s="1" t="s">
        <v>42</v>
      </c>
      <c r="C45" s="1">
        <v>92.2</v>
      </c>
      <c r="D45" s="1">
        <v>92.73</v>
      </c>
      <c r="E45" s="1">
        <v>0.53</v>
      </c>
      <c r="F45" s="1">
        <v>0.0</v>
      </c>
      <c r="G45" s="1">
        <v>0.53</v>
      </c>
      <c r="H45" s="1">
        <v>32.0</v>
      </c>
      <c r="I45" s="1">
        <v>59.86</v>
      </c>
      <c r="J45" s="1">
        <v>59.86</v>
      </c>
      <c r="K45" s="1" t="s">
        <v>43</v>
      </c>
      <c r="L45" s="1">
        <v>-32.0</v>
      </c>
      <c r="M45" s="1">
        <v>0.0</v>
      </c>
    </row>
    <row r="46">
      <c r="A46" s="1" t="s">
        <v>41</v>
      </c>
      <c r="B46" s="1" t="s">
        <v>42</v>
      </c>
      <c r="C46" s="1">
        <v>92.95</v>
      </c>
      <c r="D46" s="1">
        <v>94.96</v>
      </c>
      <c r="E46" s="1">
        <v>2.01</v>
      </c>
      <c r="F46" s="1">
        <v>0.0</v>
      </c>
      <c r="G46" s="1">
        <v>2.01</v>
      </c>
      <c r="H46" s="1">
        <v>32.0</v>
      </c>
      <c r="I46" s="1">
        <v>15.93</v>
      </c>
      <c r="J46" s="1">
        <v>15.93</v>
      </c>
      <c r="K46" s="1" t="s">
        <v>43</v>
      </c>
      <c r="L46" s="1">
        <v>-32.0</v>
      </c>
      <c r="M46" s="1">
        <v>0.0</v>
      </c>
    </row>
    <row r="47">
      <c r="A47" s="1" t="s">
        <v>41</v>
      </c>
      <c r="B47" s="1" t="s">
        <v>42</v>
      </c>
      <c r="C47" s="1">
        <v>95.09</v>
      </c>
      <c r="D47" s="1">
        <v>97.15</v>
      </c>
      <c r="E47" s="1">
        <v>2.06</v>
      </c>
      <c r="F47" s="1">
        <v>0.0</v>
      </c>
      <c r="G47" s="1">
        <v>2.06</v>
      </c>
      <c r="H47" s="1">
        <v>32.0</v>
      </c>
      <c r="I47" s="1">
        <v>15.5</v>
      </c>
      <c r="J47" s="1">
        <v>15.5</v>
      </c>
      <c r="K47" s="1" t="s">
        <v>43</v>
      </c>
      <c r="L47" s="1">
        <v>-32.0</v>
      </c>
      <c r="M47" s="1">
        <v>0.0</v>
      </c>
    </row>
    <row r="48">
      <c r="A48" s="1" t="s">
        <v>41</v>
      </c>
      <c r="B48" s="1" t="s">
        <v>42</v>
      </c>
      <c r="C48" s="1">
        <v>97.16</v>
      </c>
      <c r="D48" s="1">
        <v>98.75</v>
      </c>
      <c r="E48" s="1">
        <v>1.59</v>
      </c>
      <c r="F48" s="1">
        <v>0.0</v>
      </c>
      <c r="G48" s="1">
        <v>1.59</v>
      </c>
      <c r="H48" s="1">
        <v>32.0</v>
      </c>
      <c r="I48" s="1">
        <v>20.15</v>
      </c>
      <c r="J48" s="1">
        <v>20.15</v>
      </c>
      <c r="K48" s="1" t="s">
        <v>43</v>
      </c>
      <c r="L48" s="1">
        <v>-32.0</v>
      </c>
      <c r="M48" s="1">
        <v>0.0</v>
      </c>
    </row>
    <row r="49">
      <c r="A49" s="1" t="s">
        <v>41</v>
      </c>
      <c r="B49" s="1" t="s">
        <v>42</v>
      </c>
      <c r="C49" s="1">
        <v>98.86</v>
      </c>
      <c r="D49" s="1">
        <v>100.19</v>
      </c>
      <c r="E49" s="1">
        <v>1.33</v>
      </c>
      <c r="F49" s="1">
        <v>0.0</v>
      </c>
      <c r="G49" s="1">
        <v>1.33</v>
      </c>
      <c r="H49" s="1">
        <v>32.0</v>
      </c>
      <c r="I49" s="1">
        <v>24.03</v>
      </c>
      <c r="J49" s="1">
        <v>24.03</v>
      </c>
      <c r="K49" s="1" t="s">
        <v>43</v>
      </c>
      <c r="L49" s="1">
        <v>-32.0</v>
      </c>
      <c r="M49" s="1">
        <v>0.0</v>
      </c>
    </row>
    <row r="50">
      <c r="A50" s="1" t="s">
        <v>41</v>
      </c>
      <c r="B50" s="1" t="s">
        <v>42</v>
      </c>
      <c r="C50" s="1">
        <v>100.31</v>
      </c>
      <c r="D50" s="1">
        <v>101.43</v>
      </c>
      <c r="E50" s="1">
        <v>1.13</v>
      </c>
      <c r="F50" s="1">
        <v>0.0</v>
      </c>
      <c r="G50" s="1">
        <v>1.13</v>
      </c>
      <c r="H50" s="1">
        <v>32.0</v>
      </c>
      <c r="I50" s="1">
        <v>28.36</v>
      </c>
      <c r="J50" s="1">
        <v>28.36</v>
      </c>
      <c r="K50" s="1" t="s">
        <v>43</v>
      </c>
      <c r="L50" s="1">
        <v>-32.0</v>
      </c>
      <c r="M50" s="1">
        <v>0.0</v>
      </c>
    </row>
    <row r="51">
      <c r="A51" s="1" t="s">
        <v>41</v>
      </c>
      <c r="B51" s="1" t="s">
        <v>42</v>
      </c>
      <c r="C51" s="1">
        <v>101.58</v>
      </c>
      <c r="D51" s="1">
        <v>104.25</v>
      </c>
      <c r="E51" s="1">
        <v>2.67</v>
      </c>
      <c r="F51" s="1">
        <v>0.0</v>
      </c>
      <c r="G51" s="1">
        <v>2.67</v>
      </c>
      <c r="H51" s="1">
        <v>168.0</v>
      </c>
      <c r="I51" s="1">
        <v>62.96</v>
      </c>
      <c r="J51" s="1">
        <v>62.99</v>
      </c>
      <c r="K51" s="1" t="s">
        <v>44</v>
      </c>
      <c r="L51" s="1">
        <v>84.0</v>
      </c>
      <c r="M51" s="1">
        <v>84.0</v>
      </c>
    </row>
    <row r="52">
      <c r="A52" s="1" t="s">
        <v>41</v>
      </c>
      <c r="B52" s="1" t="s">
        <v>42</v>
      </c>
      <c r="C52" s="1">
        <v>104.56</v>
      </c>
      <c r="D52" s="1">
        <v>107.48</v>
      </c>
      <c r="E52" s="1">
        <v>2.91</v>
      </c>
      <c r="F52" s="1">
        <v>0.0</v>
      </c>
      <c r="G52" s="1">
        <v>2.91</v>
      </c>
      <c r="H52" s="1">
        <v>168.0</v>
      </c>
      <c r="I52" s="1">
        <v>57.67</v>
      </c>
      <c r="J52" s="1">
        <v>57.69</v>
      </c>
      <c r="K52" s="1" t="s">
        <v>44</v>
      </c>
      <c r="L52" s="1">
        <v>84.0</v>
      </c>
      <c r="M52" s="1">
        <v>84.0</v>
      </c>
    </row>
    <row r="53">
      <c r="A53" s="1" t="s">
        <v>41</v>
      </c>
      <c r="B53" s="1" t="s">
        <v>42</v>
      </c>
      <c r="C53" s="1">
        <v>107.71</v>
      </c>
      <c r="D53" s="1">
        <v>109.67</v>
      </c>
      <c r="E53" s="1">
        <v>1.96</v>
      </c>
      <c r="F53" s="1">
        <v>0.0</v>
      </c>
      <c r="G53" s="1">
        <v>1.96</v>
      </c>
      <c r="H53" s="1">
        <v>168.0</v>
      </c>
      <c r="I53" s="1">
        <v>85.52</v>
      </c>
      <c r="J53" s="1">
        <v>85.58</v>
      </c>
      <c r="K53" s="1" t="s">
        <v>44</v>
      </c>
      <c r="L53" s="1">
        <v>84.0</v>
      </c>
      <c r="M53" s="1">
        <v>84.0</v>
      </c>
    </row>
    <row r="54">
      <c r="A54" s="1" t="s">
        <v>41</v>
      </c>
      <c r="B54" s="1" t="s">
        <v>42</v>
      </c>
      <c r="C54" s="1">
        <v>109.87</v>
      </c>
      <c r="D54" s="1">
        <v>111.94</v>
      </c>
      <c r="E54" s="1">
        <v>2.07</v>
      </c>
      <c r="F54" s="1">
        <v>0.0</v>
      </c>
      <c r="G54" s="1">
        <v>2.07</v>
      </c>
      <c r="H54" s="1">
        <v>32.0</v>
      </c>
      <c r="I54" s="1">
        <v>15.43</v>
      </c>
      <c r="J54" s="1">
        <v>15.43</v>
      </c>
      <c r="K54" s="1" t="s">
        <v>43</v>
      </c>
      <c r="L54" s="1">
        <v>-32.0</v>
      </c>
      <c r="M54" s="1">
        <v>0.0</v>
      </c>
    </row>
    <row r="55">
      <c r="A55" s="1" t="s">
        <v>41</v>
      </c>
      <c r="B55" s="1" t="s">
        <v>42</v>
      </c>
      <c r="C55" s="1">
        <v>111.97</v>
      </c>
      <c r="D55" s="1">
        <v>113.82</v>
      </c>
      <c r="E55" s="1">
        <v>1.86</v>
      </c>
      <c r="F55" s="1">
        <v>0.0</v>
      </c>
      <c r="G55" s="1">
        <v>1.86</v>
      </c>
      <c r="H55" s="1">
        <v>32.0</v>
      </c>
      <c r="I55" s="1">
        <v>17.25</v>
      </c>
      <c r="J55" s="1">
        <v>17.25</v>
      </c>
      <c r="K55" s="1" t="s">
        <v>43</v>
      </c>
      <c r="L55" s="1">
        <v>-32.0</v>
      </c>
      <c r="M55" s="1">
        <v>0.0</v>
      </c>
    </row>
    <row r="56">
      <c r="A56" s="1" t="s">
        <v>41</v>
      </c>
      <c r="B56" s="1" t="s">
        <v>42</v>
      </c>
      <c r="C56" s="1">
        <v>113.86</v>
      </c>
      <c r="D56" s="1">
        <v>115.83</v>
      </c>
      <c r="E56" s="1">
        <v>1.97</v>
      </c>
      <c r="F56" s="1">
        <v>0.0</v>
      </c>
      <c r="G56" s="1">
        <v>1.97</v>
      </c>
      <c r="H56" s="1">
        <v>32.0</v>
      </c>
      <c r="I56" s="1">
        <v>16.24</v>
      </c>
      <c r="J56" s="1">
        <v>16.24</v>
      </c>
      <c r="K56" s="1" t="s">
        <v>43</v>
      </c>
      <c r="L56" s="1">
        <v>-32.0</v>
      </c>
      <c r="M56" s="1">
        <v>0.0</v>
      </c>
    </row>
    <row r="57">
      <c r="A57" s="1" t="s">
        <v>41</v>
      </c>
      <c r="B57" s="1" t="s">
        <v>42</v>
      </c>
      <c r="C57" s="1">
        <v>115.92</v>
      </c>
      <c r="D57" s="1">
        <v>117.02</v>
      </c>
      <c r="E57" s="1">
        <v>1.1</v>
      </c>
      <c r="F57" s="1">
        <v>0.0</v>
      </c>
      <c r="G57" s="1">
        <v>1.1</v>
      </c>
      <c r="H57" s="1">
        <v>32.0</v>
      </c>
      <c r="I57" s="1">
        <v>29.02</v>
      </c>
      <c r="J57" s="1">
        <v>29.02</v>
      </c>
      <c r="K57" s="1" t="s">
        <v>43</v>
      </c>
      <c r="L57" s="1">
        <v>-32.0</v>
      </c>
      <c r="M57" s="1">
        <v>0.0</v>
      </c>
    </row>
    <row r="58">
      <c r="A58" s="1" t="s">
        <v>41</v>
      </c>
      <c r="B58" s="1" t="s">
        <v>42</v>
      </c>
      <c r="C58" s="1">
        <v>117.05</v>
      </c>
      <c r="D58" s="1">
        <v>118.98</v>
      </c>
      <c r="E58" s="1">
        <v>1.92</v>
      </c>
      <c r="F58" s="1">
        <v>0.0</v>
      </c>
      <c r="G58" s="1">
        <v>1.92</v>
      </c>
      <c r="H58" s="1">
        <v>32.0</v>
      </c>
      <c r="I58" s="1">
        <v>16.64</v>
      </c>
      <c r="J58" s="1">
        <v>16.64</v>
      </c>
      <c r="K58" s="1" t="s">
        <v>43</v>
      </c>
      <c r="L58" s="1">
        <v>-32.0</v>
      </c>
      <c r="M58" s="1">
        <v>0.0</v>
      </c>
    </row>
    <row r="59">
      <c r="A59" s="1" t="s">
        <v>41</v>
      </c>
      <c r="B59" s="1" t="s">
        <v>42</v>
      </c>
      <c r="C59" s="1">
        <v>119.15</v>
      </c>
      <c r="D59" s="1">
        <v>121.09</v>
      </c>
      <c r="E59" s="1">
        <v>1.95</v>
      </c>
      <c r="F59" s="1">
        <v>0.0</v>
      </c>
      <c r="G59" s="1">
        <v>1.95</v>
      </c>
      <c r="H59" s="1">
        <v>32.0</v>
      </c>
      <c r="I59" s="1">
        <v>16.45</v>
      </c>
      <c r="J59" s="1">
        <v>16.45</v>
      </c>
      <c r="K59" s="1" t="s">
        <v>43</v>
      </c>
      <c r="L59" s="1">
        <v>-32.0</v>
      </c>
      <c r="M59" s="1">
        <v>0.0</v>
      </c>
    </row>
    <row r="60">
      <c r="A60" s="1" t="s">
        <v>41</v>
      </c>
      <c r="B60" s="1" t="s">
        <v>42</v>
      </c>
      <c r="C60" s="1">
        <v>121.19</v>
      </c>
      <c r="D60" s="1">
        <v>123.08</v>
      </c>
      <c r="E60" s="1">
        <v>1.89</v>
      </c>
      <c r="F60" s="1">
        <v>0.0</v>
      </c>
      <c r="G60" s="1">
        <v>1.89</v>
      </c>
      <c r="H60" s="1">
        <v>32.0</v>
      </c>
      <c r="I60" s="1">
        <v>16.91</v>
      </c>
      <c r="J60" s="1">
        <v>16.91</v>
      </c>
      <c r="K60" s="1" t="s">
        <v>43</v>
      </c>
      <c r="L60" s="1">
        <v>-32.0</v>
      </c>
      <c r="M60" s="1">
        <v>0.0</v>
      </c>
    </row>
    <row r="61">
      <c r="A61" s="1" t="s">
        <v>41</v>
      </c>
      <c r="B61" s="1" t="s">
        <v>42</v>
      </c>
      <c r="C61" s="1">
        <v>123.12</v>
      </c>
      <c r="D61" s="1">
        <v>125.07</v>
      </c>
      <c r="E61" s="1">
        <v>1.95</v>
      </c>
      <c r="F61" s="1">
        <v>0.0</v>
      </c>
      <c r="G61" s="1">
        <v>1.95</v>
      </c>
      <c r="H61" s="1">
        <v>32.0</v>
      </c>
      <c r="I61" s="1">
        <v>16.42</v>
      </c>
      <c r="J61" s="1">
        <v>16.42</v>
      </c>
      <c r="K61" s="1" t="s">
        <v>43</v>
      </c>
      <c r="L61" s="1">
        <v>-32.0</v>
      </c>
      <c r="M61" s="1">
        <v>0.0</v>
      </c>
    </row>
    <row r="62">
      <c r="A62" s="1" t="s">
        <v>41</v>
      </c>
      <c r="B62" s="1" t="s">
        <v>42</v>
      </c>
      <c r="C62" s="1">
        <v>125.25</v>
      </c>
      <c r="D62" s="1">
        <v>126.29</v>
      </c>
      <c r="E62" s="1">
        <v>1.04</v>
      </c>
      <c r="F62" s="1">
        <v>0.0</v>
      </c>
      <c r="G62" s="1">
        <v>1.04</v>
      </c>
      <c r="H62" s="1">
        <v>32.0</v>
      </c>
      <c r="I62" s="1">
        <v>30.81</v>
      </c>
      <c r="J62" s="1">
        <v>30.81</v>
      </c>
      <c r="K62" s="1" t="s">
        <v>43</v>
      </c>
      <c r="L62" s="1">
        <v>-32.0</v>
      </c>
      <c r="M62" s="1">
        <v>0.0</v>
      </c>
    </row>
    <row r="63">
      <c r="A63" s="1" t="s">
        <v>41</v>
      </c>
      <c r="B63" s="1" t="s">
        <v>42</v>
      </c>
      <c r="C63" s="1">
        <v>126.67</v>
      </c>
      <c r="D63" s="1">
        <v>127.69</v>
      </c>
      <c r="E63" s="1">
        <v>1.02</v>
      </c>
      <c r="F63" s="1">
        <v>0.0</v>
      </c>
      <c r="G63" s="1">
        <v>1.02</v>
      </c>
      <c r="H63" s="1">
        <v>32.0</v>
      </c>
      <c r="I63" s="1">
        <v>31.44</v>
      </c>
      <c r="J63" s="1">
        <v>31.44</v>
      </c>
      <c r="K63" s="1" t="s">
        <v>43</v>
      </c>
      <c r="L63" s="1">
        <v>-32.0</v>
      </c>
      <c r="M63" s="1">
        <v>0.0</v>
      </c>
    </row>
    <row r="64">
      <c r="A64" s="1" t="s">
        <v>41</v>
      </c>
      <c r="B64" s="1" t="s">
        <v>42</v>
      </c>
      <c r="C64" s="1">
        <v>127.73</v>
      </c>
      <c r="D64" s="1">
        <v>130.19</v>
      </c>
      <c r="E64" s="1">
        <v>2.47</v>
      </c>
      <c r="F64" s="1">
        <v>0.0</v>
      </c>
      <c r="G64" s="1">
        <v>2.47</v>
      </c>
      <c r="H64" s="1">
        <v>168.0</v>
      </c>
      <c r="I64" s="1">
        <v>68.04</v>
      </c>
      <c r="J64" s="1">
        <v>68.08</v>
      </c>
      <c r="K64" s="1" t="s">
        <v>44</v>
      </c>
      <c r="L64" s="1">
        <v>84.0</v>
      </c>
      <c r="M64" s="1">
        <v>84.0</v>
      </c>
    </row>
    <row r="65">
      <c r="A65" s="1" t="s">
        <v>41</v>
      </c>
      <c r="B65" s="1" t="s">
        <v>42</v>
      </c>
      <c r="C65" s="1">
        <v>130.34</v>
      </c>
      <c r="D65" s="1">
        <v>132.2</v>
      </c>
      <c r="E65" s="1">
        <v>1.86</v>
      </c>
      <c r="F65" s="1">
        <v>0.0</v>
      </c>
      <c r="G65" s="1">
        <v>1.86</v>
      </c>
      <c r="H65" s="1">
        <v>168.0</v>
      </c>
      <c r="I65" s="1">
        <v>90.18</v>
      </c>
      <c r="J65" s="1">
        <v>90.22</v>
      </c>
      <c r="K65" s="1" t="s">
        <v>44</v>
      </c>
      <c r="L65" s="1">
        <v>84.0</v>
      </c>
      <c r="M65" s="1">
        <v>84.0</v>
      </c>
    </row>
    <row r="66">
      <c r="A66" s="1" t="s">
        <v>41</v>
      </c>
      <c r="B66" s="1" t="s">
        <v>42</v>
      </c>
      <c r="C66" s="1">
        <v>132.71</v>
      </c>
      <c r="D66" s="1">
        <v>135.75</v>
      </c>
      <c r="E66" s="1">
        <v>3.04</v>
      </c>
      <c r="F66" s="1">
        <v>0.0</v>
      </c>
      <c r="G66" s="1">
        <v>3.04</v>
      </c>
      <c r="H66" s="1">
        <v>168.0</v>
      </c>
      <c r="I66" s="1">
        <v>55.21</v>
      </c>
      <c r="J66" s="1">
        <v>55.23</v>
      </c>
      <c r="K66" s="1" t="s">
        <v>44</v>
      </c>
      <c r="L66" s="1">
        <v>84.0</v>
      </c>
      <c r="M66" s="1">
        <v>84.0</v>
      </c>
    </row>
    <row r="67">
      <c r="A67" s="1" t="s">
        <v>41</v>
      </c>
      <c r="B67" s="1" t="s">
        <v>42</v>
      </c>
      <c r="C67" s="1">
        <v>135.91</v>
      </c>
      <c r="D67" s="1">
        <v>137.26</v>
      </c>
      <c r="E67" s="1">
        <v>1.35</v>
      </c>
      <c r="F67" s="1">
        <v>0.0</v>
      </c>
      <c r="G67" s="1">
        <v>1.35</v>
      </c>
      <c r="H67" s="1">
        <v>32.0</v>
      </c>
      <c r="I67" s="1">
        <v>23.72</v>
      </c>
      <c r="J67" s="1">
        <v>23.72</v>
      </c>
      <c r="K67" s="1" t="s">
        <v>43</v>
      </c>
      <c r="L67" s="1">
        <v>-32.0</v>
      </c>
      <c r="M67" s="1">
        <v>0.0</v>
      </c>
    </row>
    <row r="68">
      <c r="A68" s="1" t="s">
        <v>41</v>
      </c>
      <c r="B68" s="1" t="s">
        <v>42</v>
      </c>
      <c r="C68" s="1">
        <v>137.29</v>
      </c>
      <c r="D68" s="1">
        <v>138.26</v>
      </c>
      <c r="E68" s="1">
        <v>0.97</v>
      </c>
      <c r="F68" s="1">
        <v>0.0</v>
      </c>
      <c r="G68" s="1">
        <v>0.97</v>
      </c>
      <c r="H68" s="1">
        <v>32.0</v>
      </c>
      <c r="I68" s="1">
        <v>32.99</v>
      </c>
      <c r="J68" s="1">
        <v>32.99</v>
      </c>
      <c r="K68" s="1" t="s">
        <v>43</v>
      </c>
      <c r="L68" s="1">
        <v>-32.0</v>
      </c>
      <c r="M68" s="1">
        <v>0.0</v>
      </c>
    </row>
    <row r="69">
      <c r="A69" s="1" t="s">
        <v>41</v>
      </c>
      <c r="B69" s="1" t="s">
        <v>42</v>
      </c>
      <c r="C69" s="1">
        <v>138.3</v>
      </c>
      <c r="D69" s="1">
        <v>139.44</v>
      </c>
      <c r="E69" s="1">
        <v>1.14</v>
      </c>
      <c r="F69" s="1">
        <v>0.0</v>
      </c>
      <c r="G69" s="1">
        <v>1.14</v>
      </c>
      <c r="H69" s="1">
        <v>32.0</v>
      </c>
      <c r="I69" s="1">
        <v>28.04</v>
      </c>
      <c r="J69" s="1">
        <v>28.04</v>
      </c>
      <c r="K69" s="1" t="s">
        <v>43</v>
      </c>
      <c r="L69" s="1">
        <v>-32.0</v>
      </c>
      <c r="M69" s="1">
        <v>0.0</v>
      </c>
    </row>
    <row r="70">
      <c r="A70" s="1" t="s">
        <v>41</v>
      </c>
      <c r="B70" s="1" t="s">
        <v>42</v>
      </c>
      <c r="C70" s="1">
        <v>139.47</v>
      </c>
      <c r="D70" s="1">
        <v>142.56</v>
      </c>
      <c r="E70" s="1">
        <v>3.09</v>
      </c>
      <c r="F70" s="1">
        <v>0.0</v>
      </c>
      <c r="G70" s="1">
        <v>3.09</v>
      </c>
      <c r="H70" s="1">
        <v>32.0</v>
      </c>
      <c r="I70" s="1">
        <v>10.37</v>
      </c>
      <c r="J70" s="1">
        <v>10.37</v>
      </c>
      <c r="K70" s="1" t="s">
        <v>43</v>
      </c>
      <c r="L70" s="1">
        <v>-32.0</v>
      </c>
      <c r="M70" s="1">
        <v>0.0</v>
      </c>
    </row>
    <row r="71">
      <c r="A71" s="1" t="s">
        <v>41</v>
      </c>
      <c r="B71" s="1" t="s">
        <v>42</v>
      </c>
      <c r="C71" s="1">
        <v>142.59</v>
      </c>
      <c r="D71" s="1">
        <v>146.75</v>
      </c>
      <c r="E71" s="1">
        <v>4.16</v>
      </c>
      <c r="F71" s="1">
        <v>0.0</v>
      </c>
      <c r="G71" s="1">
        <v>4.16</v>
      </c>
      <c r="H71" s="1">
        <v>32.0</v>
      </c>
      <c r="I71" s="1">
        <v>7.69</v>
      </c>
      <c r="J71" s="1">
        <v>7.69</v>
      </c>
      <c r="K71" s="1" t="s">
        <v>43</v>
      </c>
      <c r="L71" s="1">
        <v>-32.0</v>
      </c>
      <c r="M71" s="1">
        <v>0.0</v>
      </c>
    </row>
    <row r="72">
      <c r="A72" s="1" t="s">
        <v>41</v>
      </c>
      <c r="B72" s="1" t="s">
        <v>42</v>
      </c>
      <c r="C72" s="1">
        <v>146.84</v>
      </c>
      <c r="D72" s="1">
        <v>149.19</v>
      </c>
      <c r="E72" s="1">
        <v>2.35</v>
      </c>
      <c r="F72" s="1">
        <v>0.0</v>
      </c>
      <c r="G72" s="1">
        <v>2.35</v>
      </c>
      <c r="H72" s="1">
        <v>32.0</v>
      </c>
      <c r="I72" s="1">
        <v>13.62</v>
      </c>
      <c r="J72" s="1">
        <v>13.62</v>
      </c>
      <c r="K72" s="1" t="s">
        <v>43</v>
      </c>
      <c r="L72" s="1">
        <v>-32.0</v>
      </c>
      <c r="M72" s="1">
        <v>0.0</v>
      </c>
    </row>
    <row r="73">
      <c r="A73" s="1" t="s">
        <v>41</v>
      </c>
      <c r="B73" s="1" t="s">
        <v>42</v>
      </c>
      <c r="C73" s="1">
        <v>149.24</v>
      </c>
      <c r="D73" s="1">
        <v>151.56</v>
      </c>
      <c r="E73" s="1">
        <v>2.33</v>
      </c>
      <c r="F73" s="1">
        <v>0.0</v>
      </c>
      <c r="G73" s="1">
        <v>2.33</v>
      </c>
      <c r="H73" s="1">
        <v>32.0</v>
      </c>
      <c r="I73" s="1">
        <v>13.76</v>
      </c>
      <c r="J73" s="1">
        <v>13.76</v>
      </c>
      <c r="K73" s="1" t="s">
        <v>43</v>
      </c>
      <c r="L73" s="1">
        <v>-32.0</v>
      </c>
      <c r="M73" s="1">
        <v>0.0</v>
      </c>
    </row>
    <row r="74">
      <c r="A74" s="1" t="s">
        <v>41</v>
      </c>
      <c r="B74" s="1" t="s">
        <v>42</v>
      </c>
      <c r="C74" s="1">
        <v>151.77</v>
      </c>
      <c r="D74" s="1">
        <v>153.89</v>
      </c>
      <c r="E74" s="1">
        <v>2.12</v>
      </c>
      <c r="F74" s="1">
        <v>0.0</v>
      </c>
      <c r="G74" s="1">
        <v>2.12</v>
      </c>
      <c r="H74" s="1">
        <v>32.0</v>
      </c>
      <c r="I74" s="1">
        <v>15.07</v>
      </c>
      <c r="J74" s="1">
        <v>15.07</v>
      </c>
      <c r="K74" s="1" t="s">
        <v>43</v>
      </c>
      <c r="L74" s="1">
        <v>-32.0</v>
      </c>
      <c r="M74" s="1">
        <v>0.0</v>
      </c>
    </row>
    <row r="75">
      <c r="A75" s="1" t="s">
        <v>41</v>
      </c>
      <c r="B75" s="1" t="s">
        <v>42</v>
      </c>
      <c r="C75" s="1">
        <v>153.91</v>
      </c>
      <c r="D75" s="1">
        <v>156.38</v>
      </c>
      <c r="E75" s="1">
        <v>2.48</v>
      </c>
      <c r="F75" s="1">
        <v>0.0</v>
      </c>
      <c r="G75" s="1">
        <v>2.48</v>
      </c>
      <c r="H75" s="1">
        <v>32.0</v>
      </c>
      <c r="I75" s="1">
        <v>12.92</v>
      </c>
      <c r="J75" s="1">
        <v>12.92</v>
      </c>
      <c r="K75" s="1" t="s">
        <v>43</v>
      </c>
      <c r="L75" s="1">
        <v>-32.0</v>
      </c>
      <c r="M75" s="1">
        <v>0.0</v>
      </c>
    </row>
    <row r="76">
      <c r="A76" s="1" t="s">
        <v>41</v>
      </c>
      <c r="B76" s="1" t="s">
        <v>42</v>
      </c>
      <c r="C76" s="1">
        <v>156.43</v>
      </c>
      <c r="D76" s="1">
        <v>157.31</v>
      </c>
      <c r="E76" s="1">
        <v>0.88</v>
      </c>
      <c r="F76" s="1">
        <v>0.0</v>
      </c>
      <c r="G76" s="1">
        <v>0.88</v>
      </c>
      <c r="H76" s="1">
        <v>32.0</v>
      </c>
      <c r="I76" s="1">
        <v>36.16</v>
      </c>
      <c r="J76" s="1">
        <v>36.16</v>
      </c>
      <c r="K76" s="1" t="s">
        <v>43</v>
      </c>
      <c r="L76" s="1">
        <v>-32.0</v>
      </c>
      <c r="M76" s="1">
        <v>0.0</v>
      </c>
    </row>
    <row r="77">
      <c r="A77" s="1" t="s">
        <v>41</v>
      </c>
      <c r="B77" s="1" t="s">
        <v>42</v>
      </c>
      <c r="C77" s="1">
        <v>157.32</v>
      </c>
      <c r="D77" s="1">
        <v>160.38</v>
      </c>
      <c r="E77" s="1">
        <v>3.06</v>
      </c>
      <c r="F77" s="1">
        <v>0.0</v>
      </c>
      <c r="G77" s="1">
        <v>3.06</v>
      </c>
      <c r="H77" s="1">
        <v>168.0</v>
      </c>
      <c r="I77" s="1">
        <v>54.84</v>
      </c>
      <c r="J77" s="1">
        <v>54.87</v>
      </c>
      <c r="K77" s="1" t="s">
        <v>44</v>
      </c>
      <c r="L77" s="1">
        <v>84.0</v>
      </c>
      <c r="M77" s="1">
        <v>84.0</v>
      </c>
    </row>
    <row r="78">
      <c r="A78" s="1" t="s">
        <v>41</v>
      </c>
      <c r="B78" s="1" t="s">
        <v>42</v>
      </c>
      <c r="C78" s="1">
        <v>160.84</v>
      </c>
      <c r="D78" s="1">
        <v>163.44</v>
      </c>
      <c r="E78" s="1">
        <v>2.6</v>
      </c>
      <c r="F78" s="1">
        <v>0.0</v>
      </c>
      <c r="G78" s="1">
        <v>2.59</v>
      </c>
      <c r="H78" s="1">
        <v>168.0</v>
      </c>
      <c r="I78" s="1">
        <v>64.74</v>
      </c>
      <c r="J78" s="1">
        <v>64.77</v>
      </c>
      <c r="K78" s="1" t="s">
        <v>44</v>
      </c>
      <c r="L78" s="1">
        <v>84.0</v>
      </c>
      <c r="M78" s="1">
        <v>84.0</v>
      </c>
    </row>
    <row r="79">
      <c r="A79" s="1" t="s">
        <v>41</v>
      </c>
      <c r="B79" s="1" t="s">
        <v>42</v>
      </c>
      <c r="C79" s="1">
        <v>163.64</v>
      </c>
      <c r="D79" s="1">
        <v>166.15</v>
      </c>
      <c r="E79" s="1">
        <v>2.5</v>
      </c>
      <c r="F79" s="1">
        <v>0.0</v>
      </c>
      <c r="G79" s="1">
        <v>2.5</v>
      </c>
      <c r="H79" s="1">
        <v>168.0</v>
      </c>
      <c r="I79" s="1">
        <v>67.1</v>
      </c>
      <c r="J79" s="1">
        <v>67.13</v>
      </c>
      <c r="K79" s="1" t="s">
        <v>44</v>
      </c>
      <c r="L79" s="1">
        <v>84.0</v>
      </c>
      <c r="M79" s="1">
        <v>84.0</v>
      </c>
    </row>
    <row r="80">
      <c r="A80" s="1" t="s">
        <v>41</v>
      </c>
      <c r="B80" s="1" t="s">
        <v>42</v>
      </c>
      <c r="C80" s="1">
        <v>166.39</v>
      </c>
      <c r="D80" s="1">
        <v>167.73</v>
      </c>
      <c r="E80" s="1">
        <v>1.34</v>
      </c>
      <c r="F80" s="1">
        <v>0.0</v>
      </c>
      <c r="G80" s="1">
        <v>1.34</v>
      </c>
      <c r="H80" s="1">
        <v>32.0</v>
      </c>
      <c r="I80" s="1">
        <v>23.91</v>
      </c>
      <c r="J80" s="1">
        <v>23.91</v>
      </c>
      <c r="K80" s="1" t="s">
        <v>43</v>
      </c>
      <c r="L80" s="1">
        <v>-32.0</v>
      </c>
      <c r="M80" s="1">
        <v>0.0</v>
      </c>
    </row>
    <row r="81">
      <c r="A81" s="1" t="s">
        <v>41</v>
      </c>
      <c r="B81" s="1" t="s">
        <v>42</v>
      </c>
      <c r="C81" s="1">
        <v>167.8</v>
      </c>
      <c r="D81" s="1">
        <v>170.29</v>
      </c>
      <c r="E81" s="1">
        <v>2.49</v>
      </c>
      <c r="F81" s="1">
        <v>0.0</v>
      </c>
      <c r="G81" s="1">
        <v>2.49</v>
      </c>
      <c r="H81" s="1">
        <v>32.0</v>
      </c>
      <c r="I81" s="1">
        <v>12.87</v>
      </c>
      <c r="J81" s="1">
        <v>12.87</v>
      </c>
      <c r="K81" s="1" t="s">
        <v>43</v>
      </c>
      <c r="L81" s="1">
        <v>-32.0</v>
      </c>
      <c r="M81" s="1">
        <v>0.0</v>
      </c>
    </row>
    <row r="82">
      <c r="A82" s="1" t="s">
        <v>41</v>
      </c>
      <c r="B82" s="1" t="s">
        <v>42</v>
      </c>
      <c r="C82" s="1">
        <v>170.39</v>
      </c>
      <c r="D82" s="1">
        <v>171.85</v>
      </c>
      <c r="E82" s="1">
        <v>1.46</v>
      </c>
      <c r="F82" s="1">
        <v>0.0</v>
      </c>
      <c r="G82" s="1">
        <v>1.46</v>
      </c>
      <c r="H82" s="1">
        <v>32.0</v>
      </c>
      <c r="I82" s="1">
        <v>21.93</v>
      </c>
      <c r="J82" s="1">
        <v>21.93</v>
      </c>
      <c r="K82" s="1" t="s">
        <v>43</v>
      </c>
      <c r="L82" s="1">
        <v>-32.0</v>
      </c>
      <c r="M82" s="1">
        <v>0.0</v>
      </c>
    </row>
    <row r="83">
      <c r="A83" s="1" t="s">
        <v>41</v>
      </c>
      <c r="B83" s="1" t="s">
        <v>42</v>
      </c>
      <c r="C83" s="1">
        <v>171.93</v>
      </c>
      <c r="D83" s="1">
        <v>172.69</v>
      </c>
      <c r="E83" s="1">
        <v>0.77</v>
      </c>
      <c r="F83" s="1">
        <v>0.0</v>
      </c>
      <c r="G83" s="1">
        <v>0.77</v>
      </c>
      <c r="H83" s="1">
        <v>32.0</v>
      </c>
      <c r="I83" s="1">
        <v>41.79</v>
      </c>
      <c r="J83" s="1">
        <v>41.79</v>
      </c>
      <c r="K83" s="1" t="s">
        <v>43</v>
      </c>
      <c r="L83" s="1">
        <v>-32.0</v>
      </c>
      <c r="M83" s="1">
        <v>0.0</v>
      </c>
    </row>
    <row r="84">
      <c r="A84" s="1" t="s">
        <v>41</v>
      </c>
      <c r="B84" s="1" t="s">
        <v>42</v>
      </c>
      <c r="C84" s="1">
        <v>172.71</v>
      </c>
      <c r="D84" s="1">
        <v>174.66</v>
      </c>
      <c r="E84" s="1">
        <v>1.95</v>
      </c>
      <c r="F84" s="1">
        <v>0.0</v>
      </c>
      <c r="G84" s="1">
        <v>1.95</v>
      </c>
      <c r="H84" s="1">
        <v>32.0</v>
      </c>
      <c r="I84" s="1">
        <v>16.43</v>
      </c>
      <c r="J84" s="1">
        <v>16.43</v>
      </c>
      <c r="K84" s="1" t="s">
        <v>43</v>
      </c>
      <c r="L84" s="1">
        <v>-32.0</v>
      </c>
      <c r="M84" s="1">
        <v>0.0</v>
      </c>
    </row>
    <row r="85">
      <c r="A85" s="1" t="s">
        <v>41</v>
      </c>
      <c r="B85" s="1" t="s">
        <v>42</v>
      </c>
      <c r="C85" s="1">
        <v>174.71</v>
      </c>
      <c r="D85" s="1">
        <v>176.47</v>
      </c>
      <c r="E85" s="1">
        <v>1.75</v>
      </c>
      <c r="F85" s="1">
        <v>0.0</v>
      </c>
      <c r="G85" s="1">
        <v>1.75</v>
      </c>
      <c r="H85" s="1">
        <v>32.0</v>
      </c>
      <c r="I85" s="1">
        <v>18.24</v>
      </c>
      <c r="J85" s="1">
        <v>18.24</v>
      </c>
      <c r="K85" s="1" t="s">
        <v>43</v>
      </c>
      <c r="L85" s="1">
        <v>-32.0</v>
      </c>
      <c r="M85" s="1">
        <v>0.0</v>
      </c>
    </row>
    <row r="86">
      <c r="A86" s="1" t="s">
        <v>41</v>
      </c>
      <c r="B86" s="1" t="s">
        <v>42</v>
      </c>
      <c r="C86" s="1">
        <v>176.52</v>
      </c>
      <c r="D86" s="1">
        <v>179.68</v>
      </c>
      <c r="E86" s="1">
        <v>3.16</v>
      </c>
      <c r="F86" s="1">
        <v>0.0</v>
      </c>
      <c r="G86" s="1">
        <v>3.16</v>
      </c>
      <c r="H86" s="1">
        <v>32.0</v>
      </c>
      <c r="I86" s="1">
        <v>10.13</v>
      </c>
      <c r="J86" s="1">
        <v>10.13</v>
      </c>
      <c r="K86" s="1" t="s">
        <v>43</v>
      </c>
      <c r="L86" s="1">
        <v>-32.0</v>
      </c>
      <c r="M86" s="1">
        <v>0.0</v>
      </c>
    </row>
    <row r="87">
      <c r="A87" s="1" t="s">
        <v>41</v>
      </c>
      <c r="B87" s="1" t="s">
        <v>42</v>
      </c>
      <c r="C87" s="1">
        <v>179.72</v>
      </c>
      <c r="D87" s="1">
        <v>180.83</v>
      </c>
      <c r="E87" s="1">
        <v>1.12</v>
      </c>
      <c r="F87" s="1">
        <v>0.0</v>
      </c>
      <c r="G87" s="1">
        <v>1.12</v>
      </c>
      <c r="H87" s="1">
        <v>32.0</v>
      </c>
      <c r="I87" s="1">
        <v>28.65</v>
      </c>
      <c r="J87" s="1">
        <v>28.65</v>
      </c>
      <c r="K87" s="1" t="s">
        <v>43</v>
      </c>
      <c r="L87" s="1">
        <v>-32.0</v>
      </c>
      <c r="M87" s="1">
        <v>0.0</v>
      </c>
    </row>
    <row r="88">
      <c r="A88" s="1" t="s">
        <v>41</v>
      </c>
      <c r="B88" s="1" t="s">
        <v>42</v>
      </c>
      <c r="C88" s="1">
        <v>181.39</v>
      </c>
      <c r="D88" s="1">
        <v>183.49</v>
      </c>
      <c r="E88" s="1">
        <v>2.1</v>
      </c>
      <c r="F88" s="1">
        <v>0.0</v>
      </c>
      <c r="G88" s="1">
        <v>2.1</v>
      </c>
      <c r="H88" s="1">
        <v>32.0</v>
      </c>
      <c r="I88" s="1">
        <v>15.25</v>
      </c>
      <c r="J88" s="1">
        <v>15.25</v>
      </c>
      <c r="K88" s="1" t="s">
        <v>43</v>
      </c>
      <c r="L88" s="1">
        <v>-32.0</v>
      </c>
      <c r="M88" s="1">
        <v>0.0</v>
      </c>
    </row>
    <row r="89">
      <c r="A89" s="1" t="s">
        <v>41</v>
      </c>
      <c r="B89" s="1" t="s">
        <v>42</v>
      </c>
      <c r="C89" s="1">
        <v>183.71</v>
      </c>
      <c r="D89" s="1">
        <v>186.05</v>
      </c>
      <c r="E89" s="1">
        <v>2.34</v>
      </c>
      <c r="F89" s="1">
        <v>0.0</v>
      </c>
      <c r="G89" s="1">
        <v>2.34</v>
      </c>
      <c r="H89" s="1">
        <v>32.0</v>
      </c>
      <c r="I89" s="1">
        <v>13.69</v>
      </c>
      <c r="J89" s="1">
        <v>13.69</v>
      </c>
      <c r="K89" s="1" t="s">
        <v>43</v>
      </c>
      <c r="L89" s="1">
        <v>-32.0</v>
      </c>
      <c r="M89" s="1">
        <v>0.0</v>
      </c>
    </row>
    <row r="90">
      <c r="A90" s="1" t="s">
        <v>41</v>
      </c>
      <c r="B90" s="1" t="s">
        <v>42</v>
      </c>
      <c r="C90" s="1">
        <v>186.18</v>
      </c>
      <c r="D90" s="1">
        <v>188.91</v>
      </c>
      <c r="E90" s="1">
        <v>2.73</v>
      </c>
      <c r="F90" s="1">
        <v>0.0</v>
      </c>
      <c r="G90" s="1">
        <v>2.73</v>
      </c>
      <c r="H90" s="1">
        <v>168.0</v>
      </c>
      <c r="I90" s="1">
        <v>61.61</v>
      </c>
      <c r="J90" s="1">
        <v>61.64</v>
      </c>
      <c r="K90" s="1" t="s">
        <v>44</v>
      </c>
      <c r="L90" s="1">
        <v>84.0</v>
      </c>
      <c r="M90" s="1">
        <v>84.0</v>
      </c>
    </row>
    <row r="91">
      <c r="A91" s="1" t="s">
        <v>41</v>
      </c>
      <c r="B91" s="1" t="s">
        <v>42</v>
      </c>
      <c r="C91" s="1">
        <v>189.33</v>
      </c>
      <c r="D91" s="1">
        <v>191.57</v>
      </c>
      <c r="E91" s="1">
        <v>2.23</v>
      </c>
      <c r="F91" s="1">
        <v>0.0</v>
      </c>
      <c r="G91" s="1">
        <v>2.23</v>
      </c>
      <c r="H91" s="1">
        <v>168.0</v>
      </c>
      <c r="I91" s="1">
        <v>75.28</v>
      </c>
      <c r="J91" s="1">
        <v>75.33</v>
      </c>
      <c r="K91" s="1" t="s">
        <v>44</v>
      </c>
      <c r="L91" s="1">
        <v>84.0</v>
      </c>
      <c r="M91" s="1">
        <v>84.0</v>
      </c>
    </row>
    <row r="92">
      <c r="A92" s="1" t="s">
        <v>41</v>
      </c>
      <c r="B92" s="1" t="s">
        <v>42</v>
      </c>
      <c r="C92" s="1">
        <v>191.81</v>
      </c>
      <c r="D92" s="1">
        <v>195.93</v>
      </c>
      <c r="E92" s="1">
        <v>4.11</v>
      </c>
      <c r="F92" s="1">
        <v>0.0</v>
      </c>
      <c r="G92" s="1">
        <v>4.11</v>
      </c>
      <c r="H92" s="1">
        <v>168.0</v>
      </c>
      <c r="I92" s="1">
        <v>40.86</v>
      </c>
      <c r="J92" s="1">
        <v>40.87</v>
      </c>
      <c r="K92" s="1" t="s">
        <v>44</v>
      </c>
      <c r="L92" s="1">
        <v>84.0</v>
      </c>
      <c r="M92" s="1">
        <v>84.0</v>
      </c>
    </row>
    <row r="93">
      <c r="A93" s="1" t="s">
        <v>41</v>
      </c>
      <c r="B93" s="1" t="s">
        <v>42</v>
      </c>
      <c r="C93" s="1">
        <v>196.28</v>
      </c>
      <c r="D93" s="1">
        <v>197.5</v>
      </c>
      <c r="E93" s="1">
        <v>1.21</v>
      </c>
      <c r="F93" s="1">
        <v>0.0</v>
      </c>
      <c r="G93" s="1">
        <v>1.21</v>
      </c>
      <c r="H93" s="1">
        <v>32.0</v>
      </c>
      <c r="I93" s="1">
        <v>26.35</v>
      </c>
      <c r="J93" s="1">
        <v>26.35</v>
      </c>
      <c r="K93" s="1" t="s">
        <v>43</v>
      </c>
      <c r="L93" s="1">
        <v>-32.0</v>
      </c>
      <c r="M93" s="1">
        <v>0.0</v>
      </c>
    </row>
    <row r="94">
      <c r="A94" s="1" t="s">
        <v>41</v>
      </c>
      <c r="B94" s="1" t="s">
        <v>42</v>
      </c>
      <c r="C94" s="1">
        <v>197.53</v>
      </c>
      <c r="D94" s="1">
        <v>199.4</v>
      </c>
      <c r="E94" s="1">
        <v>1.88</v>
      </c>
      <c r="F94" s="1">
        <v>0.0</v>
      </c>
      <c r="G94" s="1">
        <v>1.88</v>
      </c>
      <c r="H94" s="1">
        <v>32.0</v>
      </c>
      <c r="I94" s="1">
        <v>17.03</v>
      </c>
      <c r="J94" s="1">
        <v>17.03</v>
      </c>
      <c r="K94" s="1" t="s">
        <v>43</v>
      </c>
      <c r="L94" s="1">
        <v>-32.0</v>
      </c>
      <c r="M94" s="1">
        <v>0.0</v>
      </c>
    </row>
    <row r="95">
      <c r="A95" s="1" t="s">
        <v>41</v>
      </c>
      <c r="B95" s="1" t="s">
        <v>42</v>
      </c>
      <c r="C95" s="1">
        <v>199.43</v>
      </c>
      <c r="D95" s="1">
        <v>200.84</v>
      </c>
      <c r="E95" s="1">
        <v>1.42</v>
      </c>
      <c r="F95" s="1">
        <v>0.0</v>
      </c>
      <c r="G95" s="1">
        <v>1.42</v>
      </c>
      <c r="H95" s="1">
        <v>32.0</v>
      </c>
      <c r="I95" s="1">
        <v>22.6</v>
      </c>
      <c r="J95" s="1">
        <v>22.6</v>
      </c>
      <c r="K95" s="1" t="s">
        <v>43</v>
      </c>
      <c r="L95" s="1">
        <v>-32.0</v>
      </c>
      <c r="M95" s="1">
        <v>0.0</v>
      </c>
    </row>
    <row r="96">
      <c r="A96" s="1" t="s">
        <v>41</v>
      </c>
      <c r="B96" s="1" t="s">
        <v>42</v>
      </c>
      <c r="C96" s="1">
        <v>200.97</v>
      </c>
      <c r="D96" s="1">
        <v>202.67</v>
      </c>
      <c r="E96" s="1">
        <v>1.69</v>
      </c>
      <c r="F96" s="1">
        <v>0.0</v>
      </c>
      <c r="G96" s="1">
        <v>1.69</v>
      </c>
      <c r="H96" s="1">
        <v>32.0</v>
      </c>
      <c r="I96" s="1">
        <v>18.88</v>
      </c>
      <c r="J96" s="1">
        <v>18.88</v>
      </c>
      <c r="K96" s="1" t="s">
        <v>43</v>
      </c>
      <c r="L96" s="1">
        <v>-32.0</v>
      </c>
      <c r="M96" s="1">
        <v>0.0</v>
      </c>
    </row>
    <row r="97">
      <c r="A97" s="1" t="s">
        <v>41</v>
      </c>
      <c r="B97" s="1" t="s">
        <v>42</v>
      </c>
      <c r="C97" s="1">
        <v>202.73</v>
      </c>
      <c r="D97" s="1">
        <v>204.64</v>
      </c>
      <c r="E97" s="1">
        <v>1.91</v>
      </c>
      <c r="F97" s="1">
        <v>0.0</v>
      </c>
      <c r="G97" s="1">
        <v>1.91</v>
      </c>
      <c r="H97" s="1">
        <v>32.0</v>
      </c>
      <c r="I97" s="1">
        <v>16.72</v>
      </c>
      <c r="J97" s="1">
        <v>16.72</v>
      </c>
      <c r="K97" s="1" t="s">
        <v>43</v>
      </c>
      <c r="L97" s="1">
        <v>-32.0</v>
      </c>
      <c r="M97" s="1">
        <v>0.0</v>
      </c>
    </row>
    <row r="98">
      <c r="A98" s="1" t="s">
        <v>41</v>
      </c>
      <c r="B98" s="1" t="s">
        <v>42</v>
      </c>
      <c r="C98" s="1">
        <v>204.66</v>
      </c>
      <c r="D98" s="1">
        <v>205.94</v>
      </c>
      <c r="E98" s="1">
        <v>1.27</v>
      </c>
      <c r="F98" s="1">
        <v>0.0</v>
      </c>
      <c r="G98" s="1">
        <v>1.27</v>
      </c>
      <c r="H98" s="1">
        <v>32.0</v>
      </c>
      <c r="I98" s="1">
        <v>25.1</v>
      </c>
      <c r="J98" s="1">
        <v>25.1</v>
      </c>
      <c r="K98" s="1" t="s">
        <v>43</v>
      </c>
      <c r="L98" s="1">
        <v>-32.0</v>
      </c>
      <c r="M98" s="1">
        <v>0.0</v>
      </c>
    </row>
    <row r="99">
      <c r="A99" s="1" t="s">
        <v>41</v>
      </c>
      <c r="B99" s="1" t="s">
        <v>42</v>
      </c>
      <c r="C99" s="1">
        <v>205.99</v>
      </c>
      <c r="D99" s="1">
        <v>207.08</v>
      </c>
      <c r="E99" s="1">
        <v>1.09</v>
      </c>
      <c r="F99" s="1">
        <v>0.0</v>
      </c>
      <c r="G99" s="1">
        <v>1.09</v>
      </c>
      <c r="H99" s="1">
        <v>32.0</v>
      </c>
      <c r="I99" s="1">
        <v>29.45</v>
      </c>
      <c r="J99" s="1">
        <v>29.45</v>
      </c>
      <c r="K99" s="1" t="s">
        <v>43</v>
      </c>
      <c r="L99" s="1">
        <v>-32.0</v>
      </c>
      <c r="M99" s="1">
        <v>0.0</v>
      </c>
    </row>
    <row r="100">
      <c r="A100" s="1" t="s">
        <v>41</v>
      </c>
      <c r="B100" s="1" t="s">
        <v>42</v>
      </c>
      <c r="C100" s="1">
        <v>207.1</v>
      </c>
      <c r="D100" s="1">
        <v>209.57</v>
      </c>
      <c r="E100" s="1">
        <v>2.47</v>
      </c>
      <c r="F100" s="1">
        <v>0.0</v>
      </c>
      <c r="G100" s="1">
        <v>2.47</v>
      </c>
      <c r="H100" s="1">
        <v>32.0</v>
      </c>
      <c r="I100" s="1">
        <v>12.96</v>
      </c>
      <c r="J100" s="1">
        <v>12.96</v>
      </c>
      <c r="K100" s="1" t="s">
        <v>43</v>
      </c>
      <c r="L100" s="1">
        <v>-32.0</v>
      </c>
      <c r="M100" s="1">
        <v>0.0</v>
      </c>
    </row>
    <row r="101">
      <c r="A101" s="1" t="s">
        <v>41</v>
      </c>
      <c r="B101" s="1" t="s">
        <v>42</v>
      </c>
      <c r="C101" s="1">
        <v>209.61</v>
      </c>
      <c r="D101" s="1">
        <v>211.3</v>
      </c>
      <c r="E101" s="1">
        <v>1.69</v>
      </c>
      <c r="F101" s="1">
        <v>0.0</v>
      </c>
      <c r="G101" s="1">
        <v>1.69</v>
      </c>
      <c r="H101" s="1">
        <v>32.0</v>
      </c>
      <c r="I101" s="1">
        <v>18.92</v>
      </c>
      <c r="J101" s="1">
        <v>18.92</v>
      </c>
      <c r="K101" s="1" t="s">
        <v>43</v>
      </c>
      <c r="L101" s="1">
        <v>-32.0</v>
      </c>
      <c r="M101" s="1">
        <v>0.0</v>
      </c>
    </row>
    <row r="102">
      <c r="A102" s="1" t="s">
        <v>41</v>
      </c>
      <c r="B102" s="1" t="s">
        <v>42</v>
      </c>
      <c r="C102" s="1">
        <v>211.36</v>
      </c>
      <c r="D102" s="1">
        <v>213.02</v>
      </c>
      <c r="E102" s="1">
        <v>1.66</v>
      </c>
      <c r="F102" s="1">
        <v>0.0</v>
      </c>
      <c r="G102" s="1">
        <v>1.66</v>
      </c>
      <c r="H102" s="1">
        <v>32.0</v>
      </c>
      <c r="I102" s="1">
        <v>19.3</v>
      </c>
      <c r="J102" s="1">
        <v>19.3</v>
      </c>
      <c r="K102" s="1" t="s">
        <v>43</v>
      </c>
      <c r="L102" s="1">
        <v>-32.0</v>
      </c>
      <c r="M102" s="1">
        <v>0.0</v>
      </c>
    </row>
    <row r="103">
      <c r="A103" s="1" t="s">
        <v>41</v>
      </c>
      <c r="B103" s="1" t="s">
        <v>42</v>
      </c>
      <c r="C103" s="1">
        <v>213.2</v>
      </c>
      <c r="D103" s="1">
        <v>216.82</v>
      </c>
      <c r="E103" s="1">
        <v>3.62</v>
      </c>
      <c r="F103" s="1">
        <v>0.0</v>
      </c>
      <c r="G103" s="1">
        <v>3.62</v>
      </c>
      <c r="H103" s="1">
        <v>168.0</v>
      </c>
      <c r="I103" s="1">
        <v>46.46</v>
      </c>
      <c r="J103" s="1">
        <v>46.47</v>
      </c>
      <c r="K103" s="1" t="s">
        <v>44</v>
      </c>
      <c r="L103" s="1">
        <v>84.0</v>
      </c>
      <c r="M103" s="1">
        <v>84.0</v>
      </c>
    </row>
    <row r="104">
      <c r="A104" s="1" t="s">
        <v>41</v>
      </c>
      <c r="B104" s="1" t="s">
        <v>42</v>
      </c>
      <c r="C104" s="1">
        <v>216.96</v>
      </c>
      <c r="D104" s="1">
        <v>218.89</v>
      </c>
      <c r="E104" s="1">
        <v>1.93</v>
      </c>
      <c r="F104" s="1">
        <v>0.0</v>
      </c>
      <c r="G104" s="1">
        <v>1.93</v>
      </c>
      <c r="H104" s="1">
        <v>168.0</v>
      </c>
      <c r="I104" s="1">
        <v>87.13</v>
      </c>
      <c r="J104" s="1">
        <v>87.19</v>
      </c>
      <c r="K104" s="1" t="s">
        <v>44</v>
      </c>
      <c r="L104" s="1">
        <v>84.0</v>
      </c>
      <c r="M104" s="1">
        <v>84.0</v>
      </c>
    </row>
    <row r="130">
      <c r="A130" s="77" t="s">
        <v>53</v>
      </c>
      <c r="B130" s="3">
        <f>SUMIF(K2:K103, "epr",H2:H103)</f>
        <v>2560</v>
      </c>
    </row>
    <row r="131">
      <c r="A131" s="77" t="s">
        <v>54</v>
      </c>
      <c r="B131" s="3">
        <f>SUM(H2:H103)-B130</f>
        <v>3696</v>
      </c>
    </row>
    <row r="132">
      <c r="A132" s="77" t="s">
        <v>55</v>
      </c>
      <c r="B132" s="3">
        <f>SUM(M2:M103)</f>
        <v>1848</v>
      </c>
    </row>
    <row r="133">
      <c r="A133" s="77" t="s">
        <v>56</v>
      </c>
      <c r="B133" s="3">
        <f>B131/B132</f>
        <v>2</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1.38</v>
      </c>
      <c r="D2" s="1">
        <v>3.21</v>
      </c>
      <c r="E2" s="1">
        <v>1.83</v>
      </c>
      <c r="F2" s="1">
        <v>0.0</v>
      </c>
      <c r="G2" s="1">
        <v>1.83</v>
      </c>
      <c r="H2" s="1">
        <v>40.0</v>
      </c>
      <c r="I2" s="1">
        <v>21.8</v>
      </c>
      <c r="J2" s="1">
        <v>21.8</v>
      </c>
      <c r="K2" s="1" t="s">
        <v>43</v>
      </c>
      <c r="L2" s="1">
        <v>-40.0</v>
      </c>
      <c r="M2" s="1">
        <v>0.0</v>
      </c>
    </row>
    <row r="3">
      <c r="A3" s="1" t="s">
        <v>41</v>
      </c>
      <c r="B3" s="1" t="s">
        <v>42</v>
      </c>
      <c r="C3" s="1">
        <v>3.35</v>
      </c>
      <c r="D3" s="1">
        <v>5.55</v>
      </c>
      <c r="E3" s="1">
        <v>2.2</v>
      </c>
      <c r="F3" s="1">
        <v>0.0</v>
      </c>
      <c r="G3" s="1">
        <v>2.2</v>
      </c>
      <c r="H3" s="1">
        <v>40.0</v>
      </c>
      <c r="I3" s="1">
        <v>18.16</v>
      </c>
      <c r="J3" s="1">
        <v>18.16</v>
      </c>
      <c r="K3" s="1" t="s">
        <v>43</v>
      </c>
      <c r="L3" s="1">
        <v>-40.0</v>
      </c>
      <c r="M3" s="1">
        <v>0.0</v>
      </c>
    </row>
    <row r="4">
      <c r="A4" s="1" t="s">
        <v>41</v>
      </c>
      <c r="B4" s="1" t="s">
        <v>42</v>
      </c>
      <c r="C4" s="1">
        <v>5.77</v>
      </c>
      <c r="D4" s="1">
        <v>8.28</v>
      </c>
      <c r="E4" s="1">
        <v>2.52</v>
      </c>
      <c r="F4" s="1">
        <v>0.0</v>
      </c>
      <c r="G4" s="1">
        <v>2.52</v>
      </c>
      <c r="H4" s="1">
        <v>40.0</v>
      </c>
      <c r="I4" s="1">
        <v>15.88</v>
      </c>
      <c r="J4" s="1">
        <v>15.88</v>
      </c>
      <c r="K4" s="1" t="s">
        <v>43</v>
      </c>
      <c r="L4" s="1">
        <v>-40.0</v>
      </c>
      <c r="M4" s="1">
        <v>0.0</v>
      </c>
    </row>
    <row r="5">
      <c r="A5" s="1" t="s">
        <v>41</v>
      </c>
      <c r="B5" s="1" t="s">
        <v>42</v>
      </c>
      <c r="C5" s="1">
        <v>8.32</v>
      </c>
      <c r="D5" s="1">
        <v>10.69</v>
      </c>
      <c r="E5" s="1">
        <v>2.37</v>
      </c>
      <c r="F5" s="1">
        <v>0.0</v>
      </c>
      <c r="G5" s="1">
        <v>2.37</v>
      </c>
      <c r="H5" s="1">
        <v>40.0</v>
      </c>
      <c r="I5" s="1">
        <v>16.88</v>
      </c>
      <c r="J5" s="1">
        <v>16.88</v>
      </c>
      <c r="K5" s="1" t="s">
        <v>43</v>
      </c>
      <c r="L5" s="1">
        <v>-40.0</v>
      </c>
      <c r="M5" s="1">
        <v>0.0</v>
      </c>
    </row>
    <row r="6">
      <c r="A6" s="1" t="s">
        <v>41</v>
      </c>
      <c r="B6" s="1" t="s">
        <v>42</v>
      </c>
      <c r="C6" s="1">
        <v>10.87</v>
      </c>
      <c r="D6" s="1">
        <v>12.95</v>
      </c>
      <c r="E6" s="1">
        <v>2.08</v>
      </c>
      <c r="F6" s="1">
        <v>0.0</v>
      </c>
      <c r="G6" s="1">
        <v>2.08</v>
      </c>
      <c r="H6" s="1">
        <v>40.0</v>
      </c>
      <c r="I6" s="1">
        <v>19.21</v>
      </c>
      <c r="J6" s="1">
        <v>19.21</v>
      </c>
      <c r="K6" s="1" t="s">
        <v>43</v>
      </c>
      <c r="L6" s="1">
        <v>-40.0</v>
      </c>
      <c r="M6" s="1">
        <v>0.0</v>
      </c>
    </row>
    <row r="7">
      <c r="A7" s="1" t="s">
        <v>41</v>
      </c>
      <c r="B7" s="1" t="s">
        <v>42</v>
      </c>
      <c r="C7" s="1">
        <v>12.99</v>
      </c>
      <c r="D7" s="1">
        <v>15.29</v>
      </c>
      <c r="E7" s="1">
        <v>2.29</v>
      </c>
      <c r="F7" s="1">
        <v>0.0</v>
      </c>
      <c r="G7" s="1">
        <v>2.29</v>
      </c>
      <c r="H7" s="1">
        <v>40.0</v>
      </c>
      <c r="I7" s="1">
        <v>17.44</v>
      </c>
      <c r="J7" s="1">
        <v>17.44</v>
      </c>
      <c r="K7" s="1" t="s">
        <v>43</v>
      </c>
      <c r="L7" s="1">
        <v>-40.0</v>
      </c>
      <c r="M7" s="1">
        <v>0.0</v>
      </c>
    </row>
    <row r="8">
      <c r="A8" s="1" t="s">
        <v>41</v>
      </c>
      <c r="B8" s="1" t="s">
        <v>42</v>
      </c>
      <c r="C8" s="1">
        <v>15.29</v>
      </c>
      <c r="D8" s="1">
        <v>17.84</v>
      </c>
      <c r="E8" s="1">
        <v>2.56</v>
      </c>
      <c r="F8" s="1">
        <v>0.0</v>
      </c>
      <c r="G8" s="1">
        <v>2.56</v>
      </c>
      <c r="H8" s="1">
        <v>40.0</v>
      </c>
      <c r="I8" s="1">
        <v>15.64</v>
      </c>
      <c r="J8" s="1">
        <v>15.64</v>
      </c>
      <c r="K8" s="1" t="s">
        <v>43</v>
      </c>
      <c r="L8" s="1">
        <v>-40.0</v>
      </c>
      <c r="M8" s="1">
        <v>0.0</v>
      </c>
    </row>
    <row r="9">
      <c r="A9" s="1" t="s">
        <v>41</v>
      </c>
      <c r="B9" s="1" t="s">
        <v>42</v>
      </c>
      <c r="C9" s="1">
        <v>17.9</v>
      </c>
      <c r="D9" s="1">
        <v>20.0</v>
      </c>
      <c r="E9" s="1">
        <v>2.1</v>
      </c>
      <c r="F9" s="1">
        <v>0.0</v>
      </c>
      <c r="G9" s="1">
        <v>2.1</v>
      </c>
      <c r="H9" s="1">
        <v>40.0</v>
      </c>
      <c r="I9" s="1">
        <v>19.05</v>
      </c>
      <c r="J9" s="1">
        <v>19.05</v>
      </c>
      <c r="K9" s="1" t="s">
        <v>43</v>
      </c>
      <c r="L9" s="1">
        <v>-40.0</v>
      </c>
      <c r="M9" s="1">
        <v>0.0</v>
      </c>
    </row>
    <row r="10">
      <c r="A10" s="1" t="s">
        <v>41</v>
      </c>
      <c r="B10" s="1" t="s">
        <v>42</v>
      </c>
      <c r="C10" s="1">
        <v>20.06</v>
      </c>
      <c r="D10" s="1">
        <v>22.27</v>
      </c>
      <c r="E10" s="1">
        <v>2.21</v>
      </c>
      <c r="F10" s="1">
        <v>0.0</v>
      </c>
      <c r="G10" s="1">
        <v>2.21</v>
      </c>
      <c r="H10" s="1">
        <v>40.0</v>
      </c>
      <c r="I10" s="1">
        <v>18.08</v>
      </c>
      <c r="J10" s="1">
        <v>18.08</v>
      </c>
      <c r="K10" s="1" t="s">
        <v>43</v>
      </c>
      <c r="L10" s="1">
        <v>-40.0</v>
      </c>
      <c r="M10" s="1">
        <v>0.0</v>
      </c>
    </row>
    <row r="11">
      <c r="A11" s="1" t="s">
        <v>41</v>
      </c>
      <c r="B11" s="1" t="s">
        <v>42</v>
      </c>
      <c r="C11" s="1">
        <v>22.33</v>
      </c>
      <c r="D11" s="1">
        <v>24.71</v>
      </c>
      <c r="E11" s="1">
        <v>2.37</v>
      </c>
      <c r="F11" s="1">
        <v>0.0</v>
      </c>
      <c r="G11" s="1">
        <v>2.37</v>
      </c>
      <c r="H11" s="1">
        <v>40.0</v>
      </c>
      <c r="I11" s="1">
        <v>16.84</v>
      </c>
      <c r="J11" s="1">
        <v>16.84</v>
      </c>
      <c r="K11" s="1" t="s">
        <v>43</v>
      </c>
      <c r="L11" s="1">
        <v>-40.0</v>
      </c>
      <c r="M11" s="1">
        <v>0.0</v>
      </c>
    </row>
    <row r="12">
      <c r="A12" s="1" t="s">
        <v>41</v>
      </c>
      <c r="B12" s="1" t="s">
        <v>42</v>
      </c>
      <c r="C12" s="1">
        <v>24.85</v>
      </c>
      <c r="D12" s="1">
        <v>28.05</v>
      </c>
      <c r="E12" s="1">
        <v>3.21</v>
      </c>
      <c r="F12" s="1">
        <v>0.0</v>
      </c>
      <c r="G12" s="1">
        <v>3.2</v>
      </c>
      <c r="H12" s="1">
        <v>168.0</v>
      </c>
      <c r="I12" s="1">
        <v>52.4</v>
      </c>
      <c r="J12" s="1">
        <v>52.43</v>
      </c>
      <c r="K12" s="1" t="s">
        <v>44</v>
      </c>
      <c r="L12" s="1">
        <v>84.0</v>
      </c>
      <c r="M12" s="1">
        <v>84.0</v>
      </c>
    </row>
    <row r="13">
      <c r="A13" s="1" t="s">
        <v>41</v>
      </c>
      <c r="B13" s="1" t="s">
        <v>42</v>
      </c>
      <c r="C13" s="1">
        <v>28.65</v>
      </c>
      <c r="D13" s="1">
        <v>31.2</v>
      </c>
      <c r="E13" s="1">
        <v>2.55</v>
      </c>
      <c r="F13" s="1">
        <v>0.0</v>
      </c>
      <c r="G13" s="1">
        <v>2.54</v>
      </c>
      <c r="H13" s="1">
        <v>168.0</v>
      </c>
      <c r="I13" s="1">
        <v>65.98</v>
      </c>
      <c r="J13" s="1">
        <v>66.02</v>
      </c>
      <c r="K13" s="1" t="s">
        <v>44</v>
      </c>
      <c r="L13" s="1">
        <v>84.0</v>
      </c>
      <c r="M13" s="1">
        <v>84.0</v>
      </c>
    </row>
    <row r="14">
      <c r="A14" s="1" t="s">
        <v>41</v>
      </c>
      <c r="B14" s="1" t="s">
        <v>42</v>
      </c>
      <c r="C14" s="1">
        <v>31.33</v>
      </c>
      <c r="D14" s="1">
        <v>34.3</v>
      </c>
      <c r="E14" s="1">
        <v>2.97</v>
      </c>
      <c r="F14" s="1">
        <v>0.0</v>
      </c>
      <c r="G14" s="1">
        <v>2.97</v>
      </c>
      <c r="H14" s="1">
        <v>168.0</v>
      </c>
      <c r="I14" s="1">
        <v>56.53</v>
      </c>
      <c r="J14" s="1">
        <v>56.55</v>
      </c>
      <c r="K14" s="1" t="s">
        <v>44</v>
      </c>
      <c r="L14" s="1">
        <v>84.0</v>
      </c>
      <c r="M14" s="1">
        <v>84.0</v>
      </c>
    </row>
    <row r="15">
      <c r="A15" s="1" t="s">
        <v>41</v>
      </c>
      <c r="B15" s="1" t="s">
        <v>42</v>
      </c>
      <c r="C15" s="1">
        <v>34.46</v>
      </c>
      <c r="D15" s="1">
        <v>36.9</v>
      </c>
      <c r="E15" s="1">
        <v>2.44</v>
      </c>
      <c r="F15" s="1">
        <v>0.0</v>
      </c>
      <c r="G15" s="1">
        <v>2.44</v>
      </c>
      <c r="H15" s="1">
        <v>40.0</v>
      </c>
      <c r="I15" s="1">
        <v>16.42</v>
      </c>
      <c r="J15" s="1">
        <v>16.42</v>
      </c>
      <c r="K15" s="1" t="s">
        <v>43</v>
      </c>
      <c r="L15" s="1">
        <v>-40.0</v>
      </c>
      <c r="M15" s="1">
        <v>0.0</v>
      </c>
    </row>
    <row r="16">
      <c r="A16" s="1" t="s">
        <v>41</v>
      </c>
      <c r="B16" s="1" t="s">
        <v>42</v>
      </c>
      <c r="C16" s="1">
        <v>36.97</v>
      </c>
      <c r="D16" s="1">
        <v>38.85</v>
      </c>
      <c r="E16" s="1">
        <v>1.89</v>
      </c>
      <c r="F16" s="1">
        <v>0.0</v>
      </c>
      <c r="G16" s="1">
        <v>1.89</v>
      </c>
      <c r="H16" s="1">
        <v>40.0</v>
      </c>
      <c r="I16" s="1">
        <v>21.2</v>
      </c>
      <c r="J16" s="1">
        <v>21.2</v>
      </c>
      <c r="K16" s="1" t="s">
        <v>43</v>
      </c>
      <c r="L16" s="1">
        <v>-40.0</v>
      </c>
      <c r="M16" s="1">
        <v>0.0</v>
      </c>
    </row>
    <row r="17">
      <c r="A17" s="1" t="s">
        <v>41</v>
      </c>
      <c r="B17" s="1" t="s">
        <v>42</v>
      </c>
      <c r="C17" s="1">
        <v>38.88</v>
      </c>
      <c r="D17" s="1">
        <v>41.22</v>
      </c>
      <c r="E17" s="1">
        <v>2.34</v>
      </c>
      <c r="F17" s="1">
        <v>0.0</v>
      </c>
      <c r="G17" s="1">
        <v>2.34</v>
      </c>
      <c r="H17" s="1">
        <v>40.0</v>
      </c>
      <c r="I17" s="1">
        <v>17.08</v>
      </c>
      <c r="J17" s="1">
        <v>17.08</v>
      </c>
      <c r="K17" s="1" t="s">
        <v>43</v>
      </c>
      <c r="L17" s="1">
        <v>-40.0</v>
      </c>
      <c r="M17" s="1">
        <v>0.0</v>
      </c>
    </row>
    <row r="18">
      <c r="A18" s="1" t="s">
        <v>41</v>
      </c>
      <c r="B18" s="1" t="s">
        <v>42</v>
      </c>
      <c r="C18" s="1">
        <v>41.26</v>
      </c>
      <c r="D18" s="1">
        <v>42.58</v>
      </c>
      <c r="E18" s="1">
        <v>1.31</v>
      </c>
      <c r="F18" s="1">
        <v>0.0</v>
      </c>
      <c r="G18" s="1">
        <v>1.31</v>
      </c>
      <c r="H18" s="1">
        <v>40.0</v>
      </c>
      <c r="I18" s="1">
        <v>30.5</v>
      </c>
      <c r="J18" s="1">
        <v>30.5</v>
      </c>
      <c r="K18" s="1" t="s">
        <v>43</v>
      </c>
      <c r="L18" s="1">
        <v>-40.0</v>
      </c>
      <c r="M18" s="1">
        <v>0.0</v>
      </c>
    </row>
    <row r="19">
      <c r="A19" s="1" t="s">
        <v>41</v>
      </c>
      <c r="B19" s="1" t="s">
        <v>42</v>
      </c>
      <c r="C19" s="1">
        <v>42.59</v>
      </c>
      <c r="D19" s="1">
        <v>44.64</v>
      </c>
      <c r="E19" s="1">
        <v>2.04</v>
      </c>
      <c r="F19" s="1">
        <v>0.0</v>
      </c>
      <c r="G19" s="1">
        <v>2.04</v>
      </c>
      <c r="H19" s="1">
        <v>40.0</v>
      </c>
      <c r="I19" s="1">
        <v>19.59</v>
      </c>
      <c r="J19" s="1">
        <v>19.59</v>
      </c>
      <c r="K19" s="1" t="s">
        <v>43</v>
      </c>
      <c r="L19" s="1">
        <v>-40.0</v>
      </c>
      <c r="M19" s="1">
        <v>0.0</v>
      </c>
    </row>
    <row r="20">
      <c r="A20" s="1" t="s">
        <v>41</v>
      </c>
      <c r="B20" s="1" t="s">
        <v>42</v>
      </c>
      <c r="C20" s="1">
        <v>44.81</v>
      </c>
      <c r="D20" s="1">
        <v>48.62</v>
      </c>
      <c r="E20" s="1">
        <v>3.81</v>
      </c>
      <c r="F20" s="1">
        <v>0.0</v>
      </c>
      <c r="G20" s="1">
        <v>3.81</v>
      </c>
      <c r="H20" s="1">
        <v>40.0</v>
      </c>
      <c r="I20" s="1">
        <v>10.49</v>
      </c>
      <c r="J20" s="1">
        <v>10.49</v>
      </c>
      <c r="K20" s="1" t="s">
        <v>43</v>
      </c>
      <c r="L20" s="1">
        <v>-40.0</v>
      </c>
      <c r="M20" s="1">
        <v>0.0</v>
      </c>
    </row>
    <row r="21">
      <c r="A21" s="1" t="s">
        <v>41</v>
      </c>
      <c r="B21" s="1" t="s">
        <v>42</v>
      </c>
      <c r="C21" s="1">
        <v>48.65</v>
      </c>
      <c r="D21" s="1">
        <v>51.25</v>
      </c>
      <c r="E21" s="1">
        <v>2.6</v>
      </c>
      <c r="F21" s="1">
        <v>0.0</v>
      </c>
      <c r="G21" s="1">
        <v>2.6</v>
      </c>
      <c r="H21" s="1">
        <v>40.0</v>
      </c>
      <c r="I21" s="1">
        <v>15.37</v>
      </c>
      <c r="J21" s="1">
        <v>15.37</v>
      </c>
      <c r="K21" s="1" t="s">
        <v>43</v>
      </c>
      <c r="L21" s="1">
        <v>-40.0</v>
      </c>
      <c r="M21" s="1">
        <v>0.0</v>
      </c>
    </row>
    <row r="22">
      <c r="A22" s="1" t="s">
        <v>41</v>
      </c>
      <c r="B22" s="1" t="s">
        <v>42</v>
      </c>
      <c r="C22" s="1">
        <v>51.38</v>
      </c>
      <c r="D22" s="1">
        <v>53.83</v>
      </c>
      <c r="E22" s="1">
        <v>2.46</v>
      </c>
      <c r="F22" s="1">
        <v>0.0</v>
      </c>
      <c r="G22" s="1">
        <v>2.46</v>
      </c>
      <c r="H22" s="1">
        <v>40.0</v>
      </c>
      <c r="I22" s="1">
        <v>16.29</v>
      </c>
      <c r="J22" s="1">
        <v>16.29</v>
      </c>
      <c r="K22" s="1" t="s">
        <v>43</v>
      </c>
      <c r="L22" s="1">
        <v>-40.0</v>
      </c>
      <c r="M22" s="1">
        <v>0.0</v>
      </c>
    </row>
    <row r="23">
      <c r="A23" s="1" t="s">
        <v>41</v>
      </c>
      <c r="B23" s="1" t="s">
        <v>42</v>
      </c>
      <c r="C23" s="1">
        <v>53.91</v>
      </c>
      <c r="D23" s="1">
        <v>55.5</v>
      </c>
      <c r="E23" s="1">
        <v>1.6</v>
      </c>
      <c r="F23" s="1">
        <v>0.0</v>
      </c>
      <c r="G23" s="1">
        <v>1.6</v>
      </c>
      <c r="H23" s="1">
        <v>40.0</v>
      </c>
      <c r="I23" s="1">
        <v>25.07</v>
      </c>
      <c r="J23" s="1">
        <v>25.07</v>
      </c>
      <c r="K23" s="1" t="s">
        <v>43</v>
      </c>
      <c r="L23" s="1">
        <v>-40.0</v>
      </c>
      <c r="M23" s="1">
        <v>0.0</v>
      </c>
    </row>
    <row r="24">
      <c r="A24" s="1" t="s">
        <v>41</v>
      </c>
      <c r="B24" s="1" t="s">
        <v>42</v>
      </c>
      <c r="C24" s="1">
        <v>55.53</v>
      </c>
      <c r="D24" s="1">
        <v>56.93</v>
      </c>
      <c r="E24" s="1">
        <v>1.4</v>
      </c>
      <c r="F24" s="1">
        <v>0.0</v>
      </c>
      <c r="G24" s="1">
        <v>1.4</v>
      </c>
      <c r="H24" s="1">
        <v>40.0</v>
      </c>
      <c r="I24" s="1">
        <v>28.59</v>
      </c>
      <c r="J24" s="1">
        <v>28.59</v>
      </c>
      <c r="K24" s="1" t="s">
        <v>43</v>
      </c>
      <c r="L24" s="1">
        <v>-40.0</v>
      </c>
      <c r="M24" s="1">
        <v>0.0</v>
      </c>
    </row>
    <row r="25">
      <c r="A25" s="1" t="s">
        <v>41</v>
      </c>
      <c r="B25" s="1" t="s">
        <v>42</v>
      </c>
      <c r="C25" s="1">
        <v>56.96</v>
      </c>
      <c r="D25" s="1">
        <v>59.4</v>
      </c>
      <c r="E25" s="1">
        <v>2.44</v>
      </c>
      <c r="F25" s="1">
        <v>0.0</v>
      </c>
      <c r="G25" s="1">
        <v>2.44</v>
      </c>
      <c r="H25" s="1">
        <v>168.0</v>
      </c>
      <c r="I25" s="1">
        <v>68.95</v>
      </c>
      <c r="J25" s="1">
        <v>68.98</v>
      </c>
      <c r="K25" s="1" t="s">
        <v>44</v>
      </c>
      <c r="L25" s="1">
        <v>84.0</v>
      </c>
      <c r="M25" s="1">
        <v>84.0</v>
      </c>
    </row>
    <row r="26">
      <c r="A26" s="1" t="s">
        <v>41</v>
      </c>
      <c r="B26" s="1" t="s">
        <v>42</v>
      </c>
      <c r="C26" s="1">
        <v>59.59</v>
      </c>
      <c r="D26" s="1">
        <v>62.05</v>
      </c>
      <c r="E26" s="1">
        <v>2.46</v>
      </c>
      <c r="F26" s="1">
        <v>0.0</v>
      </c>
      <c r="G26" s="1">
        <v>2.46</v>
      </c>
      <c r="H26" s="1">
        <v>168.0</v>
      </c>
      <c r="I26" s="1">
        <v>68.19</v>
      </c>
      <c r="J26" s="1">
        <v>68.22</v>
      </c>
      <c r="K26" s="1" t="s">
        <v>44</v>
      </c>
      <c r="L26" s="1">
        <v>84.0</v>
      </c>
      <c r="M26" s="1">
        <v>84.0</v>
      </c>
    </row>
    <row r="27">
      <c r="A27" s="1" t="s">
        <v>41</v>
      </c>
      <c r="B27" s="1" t="s">
        <v>42</v>
      </c>
      <c r="C27" s="1">
        <v>62.37</v>
      </c>
      <c r="D27" s="1">
        <v>64.76</v>
      </c>
      <c r="E27" s="1">
        <v>2.4</v>
      </c>
      <c r="F27" s="1">
        <v>0.0</v>
      </c>
      <c r="G27" s="1">
        <v>2.39</v>
      </c>
      <c r="H27" s="1">
        <v>168.0</v>
      </c>
      <c r="I27" s="1">
        <v>70.14</v>
      </c>
      <c r="J27" s="1">
        <v>70.17</v>
      </c>
      <c r="K27" s="1" t="s">
        <v>44</v>
      </c>
      <c r="L27" s="1">
        <v>84.0</v>
      </c>
      <c r="M27" s="1">
        <v>84.0</v>
      </c>
    </row>
    <row r="28">
      <c r="A28" s="1" t="s">
        <v>41</v>
      </c>
      <c r="B28" s="1" t="s">
        <v>42</v>
      </c>
      <c r="C28" s="1">
        <v>64.99</v>
      </c>
      <c r="D28" s="1">
        <v>66.02</v>
      </c>
      <c r="E28" s="1">
        <v>1.02</v>
      </c>
      <c r="F28" s="1">
        <v>0.0</v>
      </c>
      <c r="G28" s="1">
        <v>1.02</v>
      </c>
      <c r="H28" s="1">
        <v>40.0</v>
      </c>
      <c r="I28" s="1">
        <v>39.13</v>
      </c>
      <c r="J28" s="1">
        <v>39.13</v>
      </c>
      <c r="K28" s="1" t="s">
        <v>43</v>
      </c>
      <c r="L28" s="1">
        <v>-40.0</v>
      </c>
      <c r="M28" s="1">
        <v>0.0</v>
      </c>
    </row>
    <row r="29">
      <c r="A29" s="1" t="s">
        <v>41</v>
      </c>
      <c r="B29" s="1" t="s">
        <v>42</v>
      </c>
      <c r="C29" s="1">
        <v>66.02</v>
      </c>
      <c r="D29" s="1">
        <v>68.56</v>
      </c>
      <c r="E29" s="1">
        <v>2.54</v>
      </c>
      <c r="F29" s="1">
        <v>0.0</v>
      </c>
      <c r="G29" s="1">
        <v>2.54</v>
      </c>
      <c r="H29" s="1">
        <v>40.0</v>
      </c>
      <c r="I29" s="1">
        <v>15.75</v>
      </c>
      <c r="J29" s="1">
        <v>15.75</v>
      </c>
      <c r="K29" s="1" t="s">
        <v>43</v>
      </c>
      <c r="L29" s="1">
        <v>-40.0</v>
      </c>
      <c r="M29" s="1">
        <v>0.0</v>
      </c>
    </row>
    <row r="30">
      <c r="A30" s="1" t="s">
        <v>41</v>
      </c>
      <c r="B30" s="1" t="s">
        <v>42</v>
      </c>
      <c r="C30" s="1">
        <v>68.8</v>
      </c>
      <c r="D30" s="1">
        <v>71.23</v>
      </c>
      <c r="E30" s="1">
        <v>2.43</v>
      </c>
      <c r="F30" s="1">
        <v>0.0</v>
      </c>
      <c r="G30" s="1">
        <v>2.43</v>
      </c>
      <c r="H30" s="1">
        <v>40.0</v>
      </c>
      <c r="I30" s="1">
        <v>16.46</v>
      </c>
      <c r="J30" s="1">
        <v>16.46</v>
      </c>
      <c r="K30" s="1" t="s">
        <v>43</v>
      </c>
      <c r="L30" s="1">
        <v>-40.0</v>
      </c>
      <c r="M30" s="1">
        <v>0.0</v>
      </c>
    </row>
    <row r="31">
      <c r="A31" s="1" t="s">
        <v>41</v>
      </c>
      <c r="B31" s="1" t="s">
        <v>42</v>
      </c>
      <c r="C31" s="1">
        <v>71.27</v>
      </c>
      <c r="D31" s="1">
        <v>72.52</v>
      </c>
      <c r="E31" s="1">
        <v>1.25</v>
      </c>
      <c r="F31" s="1">
        <v>0.0</v>
      </c>
      <c r="G31" s="1">
        <v>1.25</v>
      </c>
      <c r="H31" s="1">
        <v>40.0</v>
      </c>
      <c r="I31" s="1">
        <v>32.06</v>
      </c>
      <c r="J31" s="1">
        <v>32.06</v>
      </c>
      <c r="K31" s="1" t="s">
        <v>43</v>
      </c>
      <c r="L31" s="1">
        <v>-40.0</v>
      </c>
      <c r="M31" s="1">
        <v>0.0</v>
      </c>
    </row>
    <row r="32">
      <c r="A32" s="1" t="s">
        <v>41</v>
      </c>
      <c r="B32" s="1" t="s">
        <v>42</v>
      </c>
      <c r="C32" s="1">
        <v>72.61</v>
      </c>
      <c r="D32" s="1">
        <v>74.55</v>
      </c>
      <c r="E32" s="1">
        <v>1.94</v>
      </c>
      <c r="F32" s="1">
        <v>0.0</v>
      </c>
      <c r="G32" s="1">
        <v>1.94</v>
      </c>
      <c r="H32" s="1">
        <v>40.0</v>
      </c>
      <c r="I32" s="1">
        <v>20.59</v>
      </c>
      <c r="J32" s="1">
        <v>20.59</v>
      </c>
      <c r="K32" s="1" t="s">
        <v>43</v>
      </c>
      <c r="L32" s="1">
        <v>-40.0</v>
      </c>
      <c r="M32" s="1">
        <v>0.0</v>
      </c>
    </row>
    <row r="33">
      <c r="A33" s="1" t="s">
        <v>41</v>
      </c>
      <c r="B33" s="1" t="s">
        <v>42</v>
      </c>
      <c r="C33" s="1">
        <v>74.75</v>
      </c>
      <c r="D33" s="1">
        <v>78.98</v>
      </c>
      <c r="E33" s="1">
        <v>4.23</v>
      </c>
      <c r="F33" s="1">
        <v>0.0</v>
      </c>
      <c r="G33" s="1">
        <v>4.23</v>
      </c>
      <c r="H33" s="1">
        <v>40.0</v>
      </c>
      <c r="I33" s="1">
        <v>9.46</v>
      </c>
      <c r="J33" s="1">
        <v>9.46</v>
      </c>
      <c r="K33" s="1" t="s">
        <v>43</v>
      </c>
      <c r="L33" s="1">
        <v>-40.0</v>
      </c>
      <c r="M33" s="1">
        <v>0.0</v>
      </c>
    </row>
    <row r="34">
      <c r="A34" s="1" t="s">
        <v>41</v>
      </c>
      <c r="B34" s="1" t="s">
        <v>42</v>
      </c>
      <c r="C34" s="1">
        <v>79.01</v>
      </c>
      <c r="D34" s="1">
        <v>81.35</v>
      </c>
      <c r="E34" s="1">
        <v>2.33</v>
      </c>
      <c r="F34" s="1">
        <v>0.0</v>
      </c>
      <c r="G34" s="1">
        <v>2.33</v>
      </c>
      <c r="H34" s="1">
        <v>40.0</v>
      </c>
      <c r="I34" s="1">
        <v>17.14</v>
      </c>
      <c r="J34" s="1">
        <v>17.14</v>
      </c>
      <c r="K34" s="1" t="s">
        <v>43</v>
      </c>
      <c r="L34" s="1">
        <v>-40.0</v>
      </c>
      <c r="M34" s="1">
        <v>0.0</v>
      </c>
    </row>
    <row r="35">
      <c r="A35" s="1" t="s">
        <v>41</v>
      </c>
      <c r="B35" s="1" t="s">
        <v>42</v>
      </c>
      <c r="C35" s="1">
        <v>81.42</v>
      </c>
      <c r="D35" s="1">
        <v>82.74</v>
      </c>
      <c r="E35" s="1">
        <v>1.32</v>
      </c>
      <c r="F35" s="1">
        <v>0.0</v>
      </c>
      <c r="G35" s="1">
        <v>1.32</v>
      </c>
      <c r="H35" s="1">
        <v>40.0</v>
      </c>
      <c r="I35" s="1">
        <v>30.19</v>
      </c>
      <c r="J35" s="1">
        <v>30.19</v>
      </c>
      <c r="K35" s="1" t="s">
        <v>43</v>
      </c>
      <c r="L35" s="1">
        <v>-40.0</v>
      </c>
      <c r="M35" s="1">
        <v>0.0</v>
      </c>
    </row>
    <row r="36">
      <c r="A36" s="1" t="s">
        <v>41</v>
      </c>
      <c r="B36" s="1" t="s">
        <v>42</v>
      </c>
      <c r="C36" s="1">
        <v>82.8</v>
      </c>
      <c r="D36" s="1">
        <v>84.28</v>
      </c>
      <c r="E36" s="1">
        <v>1.48</v>
      </c>
      <c r="F36" s="1">
        <v>0.0</v>
      </c>
      <c r="G36" s="1">
        <v>1.48</v>
      </c>
      <c r="H36" s="1">
        <v>40.0</v>
      </c>
      <c r="I36" s="1">
        <v>27.02</v>
      </c>
      <c r="J36" s="1">
        <v>27.02</v>
      </c>
      <c r="K36" s="1" t="s">
        <v>43</v>
      </c>
      <c r="L36" s="1">
        <v>-40.0</v>
      </c>
      <c r="M36" s="1">
        <v>0.0</v>
      </c>
    </row>
    <row r="37">
      <c r="A37" s="1" t="s">
        <v>41</v>
      </c>
      <c r="B37" s="1" t="s">
        <v>42</v>
      </c>
      <c r="C37" s="1">
        <v>84.3</v>
      </c>
      <c r="D37" s="1">
        <v>86.63</v>
      </c>
      <c r="E37" s="1">
        <v>2.33</v>
      </c>
      <c r="F37" s="1">
        <v>0.0</v>
      </c>
      <c r="G37" s="1">
        <v>2.33</v>
      </c>
      <c r="H37" s="1">
        <v>40.0</v>
      </c>
      <c r="I37" s="1">
        <v>17.2</v>
      </c>
      <c r="J37" s="1">
        <v>17.2</v>
      </c>
      <c r="K37" s="1" t="s">
        <v>43</v>
      </c>
      <c r="L37" s="1">
        <v>-40.0</v>
      </c>
      <c r="M37" s="1">
        <v>0.0</v>
      </c>
    </row>
    <row r="38">
      <c r="A38" s="1" t="s">
        <v>41</v>
      </c>
      <c r="B38" s="1" t="s">
        <v>42</v>
      </c>
      <c r="C38" s="1">
        <v>86.63</v>
      </c>
      <c r="D38" s="1">
        <v>90.01</v>
      </c>
      <c r="E38" s="1">
        <v>3.38</v>
      </c>
      <c r="F38" s="1">
        <v>0.0</v>
      </c>
      <c r="G38" s="1">
        <v>3.38</v>
      </c>
      <c r="H38" s="1">
        <v>168.0</v>
      </c>
      <c r="I38" s="1">
        <v>49.74</v>
      </c>
      <c r="J38" s="1">
        <v>49.77</v>
      </c>
      <c r="K38" s="1" t="s">
        <v>44</v>
      </c>
      <c r="L38" s="1">
        <v>84.0</v>
      </c>
      <c r="M38" s="1">
        <v>84.0</v>
      </c>
    </row>
    <row r="39">
      <c r="A39" s="1" t="s">
        <v>41</v>
      </c>
      <c r="B39" s="1" t="s">
        <v>42</v>
      </c>
      <c r="C39" s="1">
        <v>90.2</v>
      </c>
      <c r="D39" s="1">
        <v>93.34</v>
      </c>
      <c r="E39" s="1">
        <v>3.14</v>
      </c>
      <c r="F39" s="1">
        <v>0.0</v>
      </c>
      <c r="G39" s="1">
        <v>3.14</v>
      </c>
      <c r="H39" s="1">
        <v>168.0</v>
      </c>
      <c r="I39" s="1">
        <v>53.51</v>
      </c>
      <c r="J39" s="1">
        <v>53.54</v>
      </c>
      <c r="K39" s="1" t="s">
        <v>44</v>
      </c>
      <c r="L39" s="1">
        <v>84.0</v>
      </c>
      <c r="M39" s="1">
        <v>84.0</v>
      </c>
    </row>
    <row r="40">
      <c r="A40" s="1" t="s">
        <v>41</v>
      </c>
      <c r="B40" s="1" t="s">
        <v>42</v>
      </c>
      <c r="C40" s="1">
        <v>94.32</v>
      </c>
      <c r="D40" s="1">
        <v>97.81</v>
      </c>
      <c r="E40" s="1">
        <v>3.5</v>
      </c>
      <c r="F40" s="1">
        <v>0.0</v>
      </c>
      <c r="G40" s="1">
        <v>3.5</v>
      </c>
      <c r="H40" s="1">
        <v>168.0</v>
      </c>
      <c r="I40" s="1">
        <v>48.04</v>
      </c>
      <c r="J40" s="1">
        <v>48.06</v>
      </c>
      <c r="K40" s="1" t="s">
        <v>44</v>
      </c>
      <c r="L40" s="1">
        <v>84.0</v>
      </c>
      <c r="M40" s="1">
        <v>84.0</v>
      </c>
    </row>
    <row r="41">
      <c r="A41" s="1" t="s">
        <v>41</v>
      </c>
      <c r="B41" s="1" t="s">
        <v>42</v>
      </c>
      <c r="C41" s="1">
        <v>98.27</v>
      </c>
      <c r="D41" s="1">
        <v>99.59</v>
      </c>
      <c r="E41" s="1">
        <v>1.33</v>
      </c>
      <c r="F41" s="1">
        <v>0.0</v>
      </c>
      <c r="G41" s="1">
        <v>1.33</v>
      </c>
      <c r="H41" s="1">
        <v>40.0</v>
      </c>
      <c r="I41" s="1">
        <v>30.17</v>
      </c>
      <c r="J41" s="1">
        <v>30.17</v>
      </c>
      <c r="K41" s="1" t="s">
        <v>43</v>
      </c>
      <c r="L41" s="1">
        <v>-40.0</v>
      </c>
      <c r="M41" s="1">
        <v>0.0</v>
      </c>
    </row>
    <row r="42">
      <c r="A42" s="1" t="s">
        <v>41</v>
      </c>
      <c r="B42" s="1" t="s">
        <v>42</v>
      </c>
      <c r="C42" s="1">
        <v>99.63</v>
      </c>
      <c r="D42" s="1">
        <v>102.49</v>
      </c>
      <c r="E42" s="1">
        <v>2.86</v>
      </c>
      <c r="F42" s="1">
        <v>0.0</v>
      </c>
      <c r="G42" s="1">
        <v>2.86</v>
      </c>
      <c r="H42" s="1">
        <v>40.0</v>
      </c>
      <c r="I42" s="1">
        <v>13.97</v>
      </c>
      <c r="J42" s="1">
        <v>13.97</v>
      </c>
      <c r="K42" s="1" t="s">
        <v>43</v>
      </c>
      <c r="L42" s="1">
        <v>-40.0</v>
      </c>
      <c r="M42" s="1">
        <v>0.0</v>
      </c>
    </row>
    <row r="43">
      <c r="A43" s="1" t="s">
        <v>41</v>
      </c>
      <c r="B43" s="1" t="s">
        <v>42</v>
      </c>
      <c r="C43" s="1">
        <v>102.52</v>
      </c>
      <c r="D43" s="1">
        <v>103.67</v>
      </c>
      <c r="E43" s="1">
        <v>1.14</v>
      </c>
      <c r="F43" s="1">
        <v>0.0</v>
      </c>
      <c r="G43" s="1">
        <v>1.14</v>
      </c>
      <c r="H43" s="1">
        <v>40.0</v>
      </c>
      <c r="I43" s="1">
        <v>34.96</v>
      </c>
      <c r="J43" s="1">
        <v>34.96</v>
      </c>
      <c r="K43" s="1" t="s">
        <v>43</v>
      </c>
      <c r="L43" s="1">
        <v>-40.0</v>
      </c>
      <c r="M43" s="1">
        <v>0.0</v>
      </c>
    </row>
    <row r="44">
      <c r="A44" s="1" t="s">
        <v>41</v>
      </c>
      <c r="B44" s="1" t="s">
        <v>42</v>
      </c>
      <c r="C44" s="1">
        <v>103.74</v>
      </c>
      <c r="D44" s="1">
        <v>105.02</v>
      </c>
      <c r="E44" s="1">
        <v>1.28</v>
      </c>
      <c r="F44" s="1">
        <v>0.0</v>
      </c>
      <c r="G44" s="1">
        <v>1.28</v>
      </c>
      <c r="H44" s="1">
        <v>40.0</v>
      </c>
      <c r="I44" s="1">
        <v>31.18</v>
      </c>
      <c r="J44" s="1">
        <v>31.18</v>
      </c>
      <c r="K44" s="1" t="s">
        <v>43</v>
      </c>
      <c r="L44" s="1">
        <v>-40.0</v>
      </c>
      <c r="M44" s="1">
        <v>0.0</v>
      </c>
    </row>
    <row r="45">
      <c r="A45" s="1" t="s">
        <v>41</v>
      </c>
      <c r="B45" s="1" t="s">
        <v>42</v>
      </c>
      <c r="C45" s="1">
        <v>105.19</v>
      </c>
      <c r="D45" s="1">
        <v>108.27</v>
      </c>
      <c r="E45" s="1">
        <v>3.08</v>
      </c>
      <c r="F45" s="1">
        <v>0.0</v>
      </c>
      <c r="G45" s="1">
        <v>3.08</v>
      </c>
      <c r="H45" s="1">
        <v>40.0</v>
      </c>
      <c r="I45" s="1">
        <v>12.98</v>
      </c>
      <c r="J45" s="1">
        <v>12.98</v>
      </c>
      <c r="K45" s="1" t="s">
        <v>43</v>
      </c>
      <c r="L45" s="1">
        <v>-40.0</v>
      </c>
      <c r="M45" s="1">
        <v>0.0</v>
      </c>
    </row>
    <row r="46">
      <c r="A46" s="1" t="s">
        <v>41</v>
      </c>
      <c r="B46" s="1" t="s">
        <v>42</v>
      </c>
      <c r="C46" s="1">
        <v>108.3</v>
      </c>
      <c r="D46" s="1">
        <v>110.18</v>
      </c>
      <c r="E46" s="1">
        <v>1.88</v>
      </c>
      <c r="F46" s="1">
        <v>0.0</v>
      </c>
      <c r="G46" s="1">
        <v>1.88</v>
      </c>
      <c r="H46" s="1">
        <v>40.0</v>
      </c>
      <c r="I46" s="1">
        <v>21.25</v>
      </c>
      <c r="J46" s="1">
        <v>21.25</v>
      </c>
      <c r="K46" s="1" t="s">
        <v>43</v>
      </c>
      <c r="L46" s="1">
        <v>-40.0</v>
      </c>
      <c r="M46" s="1">
        <v>0.0</v>
      </c>
    </row>
    <row r="47">
      <c r="A47" s="1" t="s">
        <v>41</v>
      </c>
      <c r="B47" s="1" t="s">
        <v>42</v>
      </c>
      <c r="C47" s="1">
        <v>110.2</v>
      </c>
      <c r="D47" s="1">
        <v>112.18</v>
      </c>
      <c r="E47" s="1">
        <v>1.98</v>
      </c>
      <c r="F47" s="1">
        <v>0.0</v>
      </c>
      <c r="G47" s="1">
        <v>1.98</v>
      </c>
      <c r="H47" s="1">
        <v>40.0</v>
      </c>
      <c r="I47" s="1">
        <v>20.23</v>
      </c>
      <c r="J47" s="1">
        <v>20.23</v>
      </c>
      <c r="K47" s="1" t="s">
        <v>43</v>
      </c>
      <c r="L47" s="1">
        <v>-40.0</v>
      </c>
      <c r="M47" s="1">
        <v>0.0</v>
      </c>
    </row>
    <row r="48">
      <c r="A48" s="1" t="s">
        <v>41</v>
      </c>
      <c r="B48" s="1" t="s">
        <v>42</v>
      </c>
      <c r="C48" s="1">
        <v>112.23</v>
      </c>
      <c r="D48" s="1">
        <v>114.3</v>
      </c>
      <c r="E48" s="1">
        <v>2.07</v>
      </c>
      <c r="F48" s="1">
        <v>0.0</v>
      </c>
      <c r="G48" s="1">
        <v>2.07</v>
      </c>
      <c r="H48" s="1">
        <v>40.0</v>
      </c>
      <c r="I48" s="1">
        <v>19.31</v>
      </c>
      <c r="J48" s="1">
        <v>19.31</v>
      </c>
      <c r="K48" s="1" t="s">
        <v>43</v>
      </c>
      <c r="L48" s="1">
        <v>-40.0</v>
      </c>
      <c r="M48" s="1">
        <v>0.0</v>
      </c>
    </row>
    <row r="49">
      <c r="A49" s="1" t="s">
        <v>41</v>
      </c>
      <c r="B49" s="1" t="s">
        <v>42</v>
      </c>
      <c r="C49" s="1">
        <v>114.37</v>
      </c>
      <c r="D49" s="1">
        <v>115.99</v>
      </c>
      <c r="E49" s="1">
        <v>1.62</v>
      </c>
      <c r="F49" s="1">
        <v>0.0</v>
      </c>
      <c r="G49" s="1">
        <v>1.62</v>
      </c>
      <c r="H49" s="1">
        <v>40.0</v>
      </c>
      <c r="I49" s="1">
        <v>24.74</v>
      </c>
      <c r="J49" s="1">
        <v>24.74</v>
      </c>
      <c r="K49" s="1" t="s">
        <v>43</v>
      </c>
      <c r="L49" s="1">
        <v>-40.0</v>
      </c>
      <c r="M49" s="1">
        <v>0.0</v>
      </c>
    </row>
    <row r="50">
      <c r="A50" s="1" t="s">
        <v>41</v>
      </c>
      <c r="B50" s="1" t="s">
        <v>42</v>
      </c>
      <c r="C50" s="1">
        <v>116.16</v>
      </c>
      <c r="D50" s="1">
        <v>118.92</v>
      </c>
      <c r="E50" s="1">
        <v>2.77</v>
      </c>
      <c r="F50" s="1">
        <v>0.0</v>
      </c>
      <c r="G50" s="1">
        <v>2.77</v>
      </c>
      <c r="H50" s="1">
        <v>40.0</v>
      </c>
      <c r="I50" s="1">
        <v>14.47</v>
      </c>
      <c r="J50" s="1">
        <v>14.47</v>
      </c>
      <c r="K50" s="1" t="s">
        <v>43</v>
      </c>
      <c r="L50" s="1">
        <v>-40.0</v>
      </c>
      <c r="M50" s="1">
        <v>0.0</v>
      </c>
    </row>
    <row r="51">
      <c r="A51" s="1" t="s">
        <v>41</v>
      </c>
      <c r="B51" s="1" t="s">
        <v>42</v>
      </c>
      <c r="C51" s="1">
        <v>119.2</v>
      </c>
      <c r="D51" s="1">
        <v>123.51</v>
      </c>
      <c r="E51" s="1">
        <v>4.31</v>
      </c>
      <c r="F51" s="1">
        <v>0.0</v>
      </c>
      <c r="G51" s="1">
        <v>4.31</v>
      </c>
      <c r="H51" s="1">
        <v>168.0</v>
      </c>
      <c r="I51" s="1">
        <v>39.0</v>
      </c>
      <c r="J51" s="1">
        <v>39.02</v>
      </c>
      <c r="K51" s="1" t="s">
        <v>44</v>
      </c>
      <c r="L51" s="1">
        <v>84.0</v>
      </c>
      <c r="M51" s="1">
        <v>84.0</v>
      </c>
    </row>
    <row r="52">
      <c r="A52" s="1" t="s">
        <v>41</v>
      </c>
      <c r="B52" s="1" t="s">
        <v>42</v>
      </c>
      <c r="C52" s="1">
        <v>123.87</v>
      </c>
      <c r="D52" s="1">
        <v>126.76</v>
      </c>
      <c r="E52" s="1">
        <v>2.89</v>
      </c>
      <c r="F52" s="1">
        <v>0.0</v>
      </c>
      <c r="G52" s="1">
        <v>2.89</v>
      </c>
      <c r="H52" s="1">
        <v>168.0</v>
      </c>
      <c r="I52" s="1">
        <v>58.14</v>
      </c>
      <c r="J52" s="1">
        <v>58.17</v>
      </c>
      <c r="K52" s="1" t="s">
        <v>44</v>
      </c>
      <c r="L52" s="1">
        <v>84.0</v>
      </c>
      <c r="M52" s="1">
        <v>84.0</v>
      </c>
    </row>
    <row r="53">
      <c r="A53" s="1" t="s">
        <v>41</v>
      </c>
      <c r="B53" s="1" t="s">
        <v>42</v>
      </c>
      <c r="C53" s="1">
        <v>127.67</v>
      </c>
      <c r="D53" s="1">
        <v>130.31</v>
      </c>
      <c r="E53" s="1">
        <v>2.64</v>
      </c>
      <c r="F53" s="1">
        <v>0.0</v>
      </c>
      <c r="G53" s="1">
        <v>2.64</v>
      </c>
      <c r="H53" s="1">
        <v>168.0</v>
      </c>
      <c r="I53" s="1">
        <v>63.58</v>
      </c>
      <c r="J53" s="1">
        <v>63.61</v>
      </c>
      <c r="K53" s="1" t="s">
        <v>44</v>
      </c>
      <c r="L53" s="1">
        <v>84.0</v>
      </c>
      <c r="M53" s="1">
        <v>84.0</v>
      </c>
    </row>
    <row r="54">
      <c r="A54" s="1" t="s">
        <v>41</v>
      </c>
      <c r="B54" s="1" t="s">
        <v>42</v>
      </c>
      <c r="C54" s="1">
        <v>130.45</v>
      </c>
      <c r="D54" s="1">
        <v>133.6</v>
      </c>
      <c r="E54" s="1">
        <v>3.15</v>
      </c>
      <c r="F54" s="1">
        <v>0.0</v>
      </c>
      <c r="G54" s="1">
        <v>3.15</v>
      </c>
      <c r="H54" s="1">
        <v>40.0</v>
      </c>
      <c r="I54" s="1">
        <v>12.7</v>
      </c>
      <c r="J54" s="1">
        <v>12.7</v>
      </c>
      <c r="K54" s="1" t="s">
        <v>43</v>
      </c>
      <c r="L54" s="1">
        <v>-40.0</v>
      </c>
      <c r="M54" s="1">
        <v>0.0</v>
      </c>
    </row>
    <row r="55">
      <c r="A55" s="1" t="s">
        <v>41</v>
      </c>
      <c r="B55" s="1" t="s">
        <v>42</v>
      </c>
      <c r="C55" s="1">
        <v>133.73</v>
      </c>
      <c r="D55" s="1">
        <v>135.48</v>
      </c>
      <c r="E55" s="1">
        <v>1.74</v>
      </c>
      <c r="F55" s="1">
        <v>0.0</v>
      </c>
      <c r="G55" s="1">
        <v>1.74</v>
      </c>
      <c r="H55" s="1">
        <v>40.0</v>
      </c>
      <c r="I55" s="1">
        <v>22.94</v>
      </c>
      <c r="J55" s="1">
        <v>22.94</v>
      </c>
      <c r="K55" s="1" t="s">
        <v>43</v>
      </c>
      <c r="L55" s="1">
        <v>-40.0</v>
      </c>
      <c r="M55" s="1">
        <v>0.0</v>
      </c>
    </row>
    <row r="56">
      <c r="A56" s="1" t="s">
        <v>41</v>
      </c>
      <c r="B56" s="1" t="s">
        <v>42</v>
      </c>
      <c r="C56" s="1">
        <v>135.5</v>
      </c>
      <c r="D56" s="1">
        <v>137.65</v>
      </c>
      <c r="E56" s="1">
        <v>2.14</v>
      </c>
      <c r="F56" s="1">
        <v>0.0</v>
      </c>
      <c r="G56" s="1">
        <v>2.14</v>
      </c>
      <c r="H56" s="1">
        <v>40.0</v>
      </c>
      <c r="I56" s="1">
        <v>18.67</v>
      </c>
      <c r="J56" s="1">
        <v>18.67</v>
      </c>
      <c r="K56" s="1" t="s">
        <v>43</v>
      </c>
      <c r="L56" s="1">
        <v>-40.0</v>
      </c>
      <c r="M56" s="1">
        <v>0.0</v>
      </c>
    </row>
    <row r="57">
      <c r="A57" s="1" t="s">
        <v>41</v>
      </c>
      <c r="B57" s="1" t="s">
        <v>42</v>
      </c>
      <c r="C57" s="1">
        <v>137.65</v>
      </c>
      <c r="D57" s="1">
        <v>139.54</v>
      </c>
      <c r="E57" s="1">
        <v>1.89</v>
      </c>
      <c r="F57" s="1">
        <v>0.0</v>
      </c>
      <c r="G57" s="1">
        <v>1.89</v>
      </c>
      <c r="H57" s="1">
        <v>40.0</v>
      </c>
      <c r="I57" s="1">
        <v>21.2</v>
      </c>
      <c r="J57" s="1">
        <v>21.2</v>
      </c>
      <c r="K57" s="1" t="s">
        <v>43</v>
      </c>
      <c r="L57" s="1">
        <v>-40.0</v>
      </c>
      <c r="M57" s="1">
        <v>0.0</v>
      </c>
    </row>
    <row r="58">
      <c r="A58" s="1" t="s">
        <v>41</v>
      </c>
      <c r="B58" s="1" t="s">
        <v>42</v>
      </c>
      <c r="C58" s="1">
        <v>139.6</v>
      </c>
      <c r="D58" s="1">
        <v>142.73</v>
      </c>
      <c r="E58" s="1">
        <v>3.13</v>
      </c>
      <c r="F58" s="1">
        <v>0.0</v>
      </c>
      <c r="G58" s="1">
        <v>3.13</v>
      </c>
      <c r="H58" s="1">
        <v>40.0</v>
      </c>
      <c r="I58" s="1">
        <v>12.79</v>
      </c>
      <c r="J58" s="1">
        <v>12.79</v>
      </c>
      <c r="K58" s="1" t="s">
        <v>43</v>
      </c>
      <c r="L58" s="1">
        <v>-40.0</v>
      </c>
      <c r="M58" s="1">
        <v>0.0</v>
      </c>
    </row>
    <row r="59">
      <c r="A59" s="1" t="s">
        <v>41</v>
      </c>
      <c r="B59" s="1" t="s">
        <v>42</v>
      </c>
      <c r="C59" s="1">
        <v>142.8</v>
      </c>
      <c r="D59" s="1">
        <v>146.32</v>
      </c>
      <c r="E59" s="1">
        <v>3.52</v>
      </c>
      <c r="F59" s="1">
        <v>0.0</v>
      </c>
      <c r="G59" s="1">
        <v>3.52</v>
      </c>
      <c r="H59" s="1">
        <v>40.0</v>
      </c>
      <c r="I59" s="1">
        <v>11.38</v>
      </c>
      <c r="J59" s="1">
        <v>11.38</v>
      </c>
      <c r="K59" s="1" t="s">
        <v>43</v>
      </c>
      <c r="L59" s="1">
        <v>-40.0</v>
      </c>
      <c r="M59" s="1">
        <v>0.0</v>
      </c>
    </row>
    <row r="60">
      <c r="A60" s="1" t="s">
        <v>41</v>
      </c>
      <c r="B60" s="1" t="s">
        <v>42</v>
      </c>
      <c r="C60" s="1">
        <v>146.35</v>
      </c>
      <c r="D60" s="1">
        <v>147.86</v>
      </c>
      <c r="E60" s="1">
        <v>1.52</v>
      </c>
      <c r="F60" s="1">
        <v>0.0</v>
      </c>
      <c r="G60" s="1">
        <v>1.52</v>
      </c>
      <c r="H60" s="1">
        <v>40.0</v>
      </c>
      <c r="I60" s="1">
        <v>26.39</v>
      </c>
      <c r="J60" s="1">
        <v>26.39</v>
      </c>
      <c r="K60" s="1" t="s">
        <v>43</v>
      </c>
      <c r="L60" s="1">
        <v>-40.0</v>
      </c>
      <c r="M60" s="1">
        <v>0.0</v>
      </c>
    </row>
    <row r="61">
      <c r="A61" s="1" t="s">
        <v>41</v>
      </c>
      <c r="B61" s="1" t="s">
        <v>42</v>
      </c>
      <c r="C61" s="1">
        <v>148.39</v>
      </c>
      <c r="D61" s="1">
        <v>151.12</v>
      </c>
      <c r="E61" s="1">
        <v>2.73</v>
      </c>
      <c r="F61" s="1">
        <v>0.0</v>
      </c>
      <c r="G61" s="1">
        <v>2.73</v>
      </c>
      <c r="H61" s="1">
        <v>40.0</v>
      </c>
      <c r="I61" s="1">
        <v>14.67</v>
      </c>
      <c r="J61" s="1">
        <v>14.67</v>
      </c>
      <c r="K61" s="1" t="s">
        <v>43</v>
      </c>
      <c r="L61" s="1">
        <v>-40.0</v>
      </c>
      <c r="M61" s="1">
        <v>0.0</v>
      </c>
    </row>
    <row r="62">
      <c r="A62" s="1" t="s">
        <v>41</v>
      </c>
      <c r="B62" s="1" t="s">
        <v>42</v>
      </c>
      <c r="C62" s="1">
        <v>151.18</v>
      </c>
      <c r="D62" s="1">
        <v>155.39</v>
      </c>
      <c r="E62" s="1">
        <v>4.21</v>
      </c>
      <c r="F62" s="1">
        <v>0.0</v>
      </c>
      <c r="G62" s="1">
        <v>4.21</v>
      </c>
      <c r="H62" s="1">
        <v>40.0</v>
      </c>
      <c r="I62" s="1">
        <v>9.49</v>
      </c>
      <c r="J62" s="1">
        <v>9.49</v>
      </c>
      <c r="K62" s="1" t="s">
        <v>43</v>
      </c>
      <c r="L62" s="1">
        <v>-40.0</v>
      </c>
      <c r="M62" s="1">
        <v>0.0</v>
      </c>
    </row>
    <row r="63">
      <c r="A63" s="1" t="s">
        <v>41</v>
      </c>
      <c r="B63" s="1" t="s">
        <v>42</v>
      </c>
      <c r="C63" s="1">
        <v>156.49</v>
      </c>
      <c r="D63" s="1">
        <v>157.98</v>
      </c>
      <c r="E63" s="1">
        <v>1.49</v>
      </c>
      <c r="F63" s="1">
        <v>0.0</v>
      </c>
      <c r="G63" s="1">
        <v>1.49</v>
      </c>
      <c r="H63" s="1">
        <v>40.0</v>
      </c>
      <c r="I63" s="1">
        <v>26.9</v>
      </c>
      <c r="J63" s="1">
        <v>26.9</v>
      </c>
      <c r="K63" s="1" t="s">
        <v>43</v>
      </c>
      <c r="L63" s="1">
        <v>-40.0</v>
      </c>
      <c r="M63" s="1">
        <v>0.0</v>
      </c>
    </row>
    <row r="64">
      <c r="A64" s="1" t="s">
        <v>41</v>
      </c>
      <c r="B64" s="1" t="s">
        <v>42</v>
      </c>
      <c r="C64" s="1">
        <v>158.14</v>
      </c>
      <c r="D64" s="1">
        <v>160.67</v>
      </c>
      <c r="E64" s="1">
        <v>2.53</v>
      </c>
      <c r="F64" s="1">
        <v>0.0</v>
      </c>
      <c r="G64" s="1">
        <v>2.53</v>
      </c>
      <c r="H64" s="1">
        <v>168.0</v>
      </c>
      <c r="I64" s="1">
        <v>66.35</v>
      </c>
      <c r="J64" s="1">
        <v>66.38</v>
      </c>
      <c r="K64" s="1" t="s">
        <v>44</v>
      </c>
      <c r="L64" s="1">
        <v>84.0</v>
      </c>
      <c r="M64" s="1">
        <v>84.0</v>
      </c>
    </row>
    <row r="65">
      <c r="A65" s="1" t="s">
        <v>41</v>
      </c>
      <c r="B65" s="1" t="s">
        <v>42</v>
      </c>
      <c r="C65" s="1">
        <v>161.42</v>
      </c>
      <c r="D65" s="1">
        <v>164.83</v>
      </c>
      <c r="E65" s="1">
        <v>3.42</v>
      </c>
      <c r="F65" s="1">
        <v>0.0</v>
      </c>
      <c r="G65" s="1">
        <v>3.42</v>
      </c>
      <c r="H65" s="1">
        <v>168.0</v>
      </c>
      <c r="I65" s="1">
        <v>49.15</v>
      </c>
      <c r="J65" s="1">
        <v>49.18</v>
      </c>
      <c r="K65" s="1" t="s">
        <v>44</v>
      </c>
      <c r="L65" s="1">
        <v>84.0</v>
      </c>
      <c r="M65" s="1">
        <v>84.0</v>
      </c>
    </row>
    <row r="66">
      <c r="A66" s="1" t="s">
        <v>41</v>
      </c>
      <c r="B66" s="1" t="s">
        <v>42</v>
      </c>
      <c r="C66" s="1">
        <v>165.04</v>
      </c>
      <c r="D66" s="1">
        <v>167.3</v>
      </c>
      <c r="E66" s="1">
        <v>2.25</v>
      </c>
      <c r="F66" s="1">
        <v>0.0</v>
      </c>
      <c r="G66" s="1">
        <v>2.25</v>
      </c>
      <c r="H66" s="1">
        <v>168.0</v>
      </c>
      <c r="I66" s="1">
        <v>74.58</v>
      </c>
      <c r="J66" s="1">
        <v>74.62</v>
      </c>
      <c r="K66" s="1" t="s">
        <v>44</v>
      </c>
      <c r="L66" s="1">
        <v>84.0</v>
      </c>
      <c r="M66" s="1">
        <v>84.0</v>
      </c>
    </row>
    <row r="67">
      <c r="A67" s="1" t="s">
        <v>41</v>
      </c>
      <c r="B67" s="1" t="s">
        <v>42</v>
      </c>
      <c r="C67" s="1">
        <v>167.5</v>
      </c>
      <c r="D67" s="1">
        <v>169.24</v>
      </c>
      <c r="E67" s="1">
        <v>1.74</v>
      </c>
      <c r="F67" s="1">
        <v>0.0</v>
      </c>
      <c r="G67" s="1">
        <v>1.74</v>
      </c>
      <c r="H67" s="1">
        <v>40.0</v>
      </c>
      <c r="I67" s="1">
        <v>23.02</v>
      </c>
      <c r="J67" s="1">
        <v>23.02</v>
      </c>
      <c r="K67" s="1" t="s">
        <v>43</v>
      </c>
      <c r="L67" s="1">
        <v>-40.0</v>
      </c>
      <c r="M67" s="1">
        <v>0.0</v>
      </c>
    </row>
    <row r="68">
      <c r="A68" s="1" t="s">
        <v>41</v>
      </c>
      <c r="B68" s="1" t="s">
        <v>42</v>
      </c>
      <c r="C68" s="1">
        <v>169.34</v>
      </c>
      <c r="D68" s="1">
        <v>170.77</v>
      </c>
      <c r="E68" s="1">
        <v>1.44</v>
      </c>
      <c r="F68" s="1">
        <v>0.0</v>
      </c>
      <c r="G68" s="1">
        <v>1.44</v>
      </c>
      <c r="H68" s="1">
        <v>40.0</v>
      </c>
      <c r="I68" s="1">
        <v>27.82</v>
      </c>
      <c r="J68" s="1">
        <v>27.82</v>
      </c>
      <c r="K68" s="1" t="s">
        <v>43</v>
      </c>
      <c r="L68" s="1">
        <v>-40.0</v>
      </c>
      <c r="M68" s="1">
        <v>0.0</v>
      </c>
    </row>
    <row r="69">
      <c r="A69" s="1" t="s">
        <v>41</v>
      </c>
      <c r="B69" s="1" t="s">
        <v>42</v>
      </c>
      <c r="C69" s="1">
        <v>170.83</v>
      </c>
      <c r="D69" s="1">
        <v>172.28</v>
      </c>
      <c r="E69" s="1">
        <v>1.45</v>
      </c>
      <c r="F69" s="1">
        <v>0.0</v>
      </c>
      <c r="G69" s="1">
        <v>1.45</v>
      </c>
      <c r="H69" s="1">
        <v>40.0</v>
      </c>
      <c r="I69" s="1">
        <v>27.68</v>
      </c>
      <c r="J69" s="1">
        <v>27.68</v>
      </c>
      <c r="K69" s="1" t="s">
        <v>43</v>
      </c>
      <c r="L69" s="1">
        <v>-40.0</v>
      </c>
      <c r="M69" s="1">
        <v>0.0</v>
      </c>
    </row>
    <row r="70">
      <c r="A70" s="1" t="s">
        <v>41</v>
      </c>
      <c r="B70" s="1" t="s">
        <v>42</v>
      </c>
      <c r="C70" s="1">
        <v>172.3</v>
      </c>
      <c r="D70" s="1">
        <v>175.62</v>
      </c>
      <c r="E70" s="1">
        <v>3.32</v>
      </c>
      <c r="F70" s="1">
        <v>0.0</v>
      </c>
      <c r="G70" s="1">
        <v>3.32</v>
      </c>
      <c r="H70" s="1">
        <v>40.0</v>
      </c>
      <c r="I70" s="1">
        <v>12.06</v>
      </c>
      <c r="J70" s="1">
        <v>12.06</v>
      </c>
      <c r="K70" s="1" t="s">
        <v>43</v>
      </c>
      <c r="L70" s="1">
        <v>-40.0</v>
      </c>
      <c r="M70" s="1">
        <v>0.0</v>
      </c>
    </row>
    <row r="71">
      <c r="A71" s="1" t="s">
        <v>41</v>
      </c>
      <c r="B71" s="1" t="s">
        <v>42</v>
      </c>
      <c r="C71" s="1">
        <v>175.73</v>
      </c>
      <c r="D71" s="1">
        <v>178.65</v>
      </c>
      <c r="E71" s="1">
        <v>2.92</v>
      </c>
      <c r="F71" s="1">
        <v>0.0</v>
      </c>
      <c r="G71" s="1">
        <v>2.92</v>
      </c>
      <c r="H71" s="1">
        <v>40.0</v>
      </c>
      <c r="I71" s="1">
        <v>13.7</v>
      </c>
      <c r="J71" s="1">
        <v>13.7</v>
      </c>
      <c r="K71" s="1" t="s">
        <v>43</v>
      </c>
      <c r="L71" s="1">
        <v>-40.0</v>
      </c>
      <c r="M71" s="1">
        <v>0.0</v>
      </c>
    </row>
    <row r="72">
      <c r="A72" s="1" t="s">
        <v>41</v>
      </c>
      <c r="B72" s="1" t="s">
        <v>42</v>
      </c>
      <c r="C72" s="1">
        <v>178.69</v>
      </c>
      <c r="D72" s="1">
        <v>181.66</v>
      </c>
      <c r="E72" s="1">
        <v>2.97</v>
      </c>
      <c r="F72" s="1">
        <v>0.0</v>
      </c>
      <c r="G72" s="1">
        <v>2.97</v>
      </c>
      <c r="H72" s="1">
        <v>40.0</v>
      </c>
      <c r="I72" s="1">
        <v>13.48</v>
      </c>
      <c r="J72" s="1">
        <v>13.48</v>
      </c>
      <c r="K72" s="1" t="s">
        <v>43</v>
      </c>
      <c r="L72" s="1">
        <v>-40.0</v>
      </c>
      <c r="M72" s="1">
        <v>0.0</v>
      </c>
    </row>
    <row r="73">
      <c r="A73" s="1" t="s">
        <v>41</v>
      </c>
      <c r="B73" s="1" t="s">
        <v>42</v>
      </c>
      <c r="C73" s="1">
        <v>181.7</v>
      </c>
      <c r="D73" s="1">
        <v>184.03</v>
      </c>
      <c r="E73" s="1">
        <v>2.33</v>
      </c>
      <c r="F73" s="1">
        <v>0.0</v>
      </c>
      <c r="G73" s="1">
        <v>2.33</v>
      </c>
      <c r="H73" s="1">
        <v>40.0</v>
      </c>
      <c r="I73" s="1">
        <v>17.18</v>
      </c>
      <c r="J73" s="1">
        <v>17.18</v>
      </c>
      <c r="K73" s="1" t="s">
        <v>43</v>
      </c>
      <c r="L73" s="1">
        <v>-40.0</v>
      </c>
      <c r="M73" s="1">
        <v>0.0</v>
      </c>
    </row>
    <row r="74">
      <c r="A74" s="1" t="s">
        <v>41</v>
      </c>
      <c r="B74" s="1" t="s">
        <v>42</v>
      </c>
      <c r="C74" s="1">
        <v>184.07</v>
      </c>
      <c r="D74" s="1">
        <v>186.03</v>
      </c>
      <c r="E74" s="1">
        <v>1.96</v>
      </c>
      <c r="F74" s="1">
        <v>0.0</v>
      </c>
      <c r="G74" s="1">
        <v>1.96</v>
      </c>
      <c r="H74" s="1">
        <v>40.0</v>
      </c>
      <c r="I74" s="1">
        <v>20.38</v>
      </c>
      <c r="J74" s="1">
        <v>20.38</v>
      </c>
      <c r="K74" s="1" t="s">
        <v>43</v>
      </c>
      <c r="L74" s="1">
        <v>-40.0</v>
      </c>
      <c r="M74" s="1">
        <v>0.0</v>
      </c>
    </row>
    <row r="75">
      <c r="A75" s="1" t="s">
        <v>41</v>
      </c>
      <c r="B75" s="1" t="s">
        <v>42</v>
      </c>
      <c r="C75" s="1">
        <v>186.28</v>
      </c>
      <c r="D75" s="1">
        <v>188.98</v>
      </c>
      <c r="E75" s="1">
        <v>2.7</v>
      </c>
      <c r="F75" s="1">
        <v>0.0</v>
      </c>
      <c r="G75" s="1">
        <v>2.7</v>
      </c>
      <c r="H75" s="1">
        <v>40.0</v>
      </c>
      <c r="I75" s="1">
        <v>14.82</v>
      </c>
      <c r="J75" s="1">
        <v>14.82</v>
      </c>
      <c r="K75" s="1" t="s">
        <v>43</v>
      </c>
      <c r="L75" s="1">
        <v>-40.0</v>
      </c>
      <c r="M75" s="1">
        <v>0.0</v>
      </c>
    </row>
    <row r="76">
      <c r="A76" s="1" t="s">
        <v>41</v>
      </c>
      <c r="B76" s="1" t="s">
        <v>42</v>
      </c>
      <c r="C76" s="1">
        <v>189.01</v>
      </c>
      <c r="D76" s="1">
        <v>192.27</v>
      </c>
      <c r="E76" s="1">
        <v>3.26</v>
      </c>
      <c r="F76" s="1">
        <v>0.0</v>
      </c>
      <c r="G76" s="1">
        <v>3.26</v>
      </c>
      <c r="H76" s="1">
        <v>40.0</v>
      </c>
      <c r="I76" s="1">
        <v>12.28</v>
      </c>
      <c r="J76" s="1">
        <v>12.28</v>
      </c>
      <c r="K76" s="1" t="s">
        <v>43</v>
      </c>
      <c r="L76" s="1">
        <v>-40.0</v>
      </c>
      <c r="M76" s="1">
        <v>0.0</v>
      </c>
    </row>
    <row r="77">
      <c r="A77" s="1" t="s">
        <v>41</v>
      </c>
      <c r="B77" s="1" t="s">
        <v>42</v>
      </c>
      <c r="C77" s="1">
        <v>192.34</v>
      </c>
      <c r="D77" s="1">
        <v>194.65</v>
      </c>
      <c r="E77" s="1">
        <v>2.31</v>
      </c>
      <c r="F77" s="1">
        <v>0.0</v>
      </c>
      <c r="G77" s="1">
        <v>2.31</v>
      </c>
      <c r="H77" s="1">
        <v>168.0</v>
      </c>
      <c r="I77" s="1">
        <v>72.78</v>
      </c>
      <c r="J77" s="1">
        <v>72.82</v>
      </c>
      <c r="K77" s="1" t="s">
        <v>44</v>
      </c>
      <c r="L77" s="1">
        <v>84.0</v>
      </c>
      <c r="M77" s="1">
        <v>84.0</v>
      </c>
    </row>
    <row r="78">
      <c r="A78" s="1" t="s">
        <v>41</v>
      </c>
      <c r="B78" s="1" t="s">
        <v>42</v>
      </c>
      <c r="C78" s="1">
        <v>195.22</v>
      </c>
      <c r="D78" s="1">
        <v>197.77</v>
      </c>
      <c r="E78" s="1">
        <v>2.55</v>
      </c>
      <c r="F78" s="1">
        <v>0.0</v>
      </c>
      <c r="G78" s="1">
        <v>2.55</v>
      </c>
      <c r="H78" s="1">
        <v>168.0</v>
      </c>
      <c r="I78" s="1">
        <v>65.85</v>
      </c>
      <c r="J78" s="1">
        <v>65.89</v>
      </c>
      <c r="K78" s="1" t="s">
        <v>44</v>
      </c>
      <c r="L78" s="1">
        <v>84.0</v>
      </c>
      <c r="M78" s="1">
        <v>84.0</v>
      </c>
    </row>
    <row r="79">
      <c r="A79" s="1" t="s">
        <v>41</v>
      </c>
      <c r="B79" s="1" t="s">
        <v>42</v>
      </c>
      <c r="C79" s="1">
        <v>198.11</v>
      </c>
      <c r="D79" s="1">
        <v>201.24</v>
      </c>
      <c r="E79" s="1">
        <v>3.13</v>
      </c>
      <c r="F79" s="1">
        <v>0.0</v>
      </c>
      <c r="G79" s="1">
        <v>3.13</v>
      </c>
      <c r="H79" s="1">
        <v>168.0</v>
      </c>
      <c r="I79" s="1">
        <v>53.62</v>
      </c>
      <c r="J79" s="1">
        <v>53.64</v>
      </c>
      <c r="K79" s="1" t="s">
        <v>44</v>
      </c>
      <c r="L79" s="1">
        <v>84.0</v>
      </c>
      <c r="M79" s="1">
        <v>84.0</v>
      </c>
    </row>
    <row r="80">
      <c r="A80" s="1" t="s">
        <v>41</v>
      </c>
      <c r="B80" s="1" t="s">
        <v>42</v>
      </c>
      <c r="C80" s="1">
        <v>201.59</v>
      </c>
      <c r="D80" s="1">
        <v>203.94</v>
      </c>
      <c r="E80" s="1">
        <v>2.35</v>
      </c>
      <c r="F80" s="1">
        <v>0.0</v>
      </c>
      <c r="G80" s="1">
        <v>2.35</v>
      </c>
      <c r="H80" s="1">
        <v>40.0</v>
      </c>
      <c r="I80" s="1">
        <v>16.99</v>
      </c>
      <c r="J80" s="1">
        <v>16.99</v>
      </c>
      <c r="K80" s="1" t="s">
        <v>43</v>
      </c>
      <c r="L80" s="1">
        <v>-40.0</v>
      </c>
      <c r="M80" s="1">
        <v>0.0</v>
      </c>
    </row>
    <row r="81">
      <c r="A81" s="1" t="s">
        <v>41</v>
      </c>
      <c r="B81" s="1" t="s">
        <v>42</v>
      </c>
      <c r="C81" s="1">
        <v>203.99</v>
      </c>
      <c r="D81" s="1">
        <v>206.0</v>
      </c>
      <c r="E81" s="1">
        <v>2.01</v>
      </c>
      <c r="F81" s="1">
        <v>0.0</v>
      </c>
      <c r="G81" s="1">
        <v>2.01</v>
      </c>
      <c r="H81" s="1">
        <v>40.0</v>
      </c>
      <c r="I81" s="1">
        <v>19.94</v>
      </c>
      <c r="J81" s="1">
        <v>19.94</v>
      </c>
      <c r="K81" s="1" t="s">
        <v>43</v>
      </c>
      <c r="L81" s="1">
        <v>-40.0</v>
      </c>
      <c r="M81" s="1">
        <v>0.0</v>
      </c>
    </row>
    <row r="82">
      <c r="A82" s="1" t="s">
        <v>41</v>
      </c>
      <c r="B82" s="1" t="s">
        <v>42</v>
      </c>
      <c r="C82" s="1">
        <v>206.03</v>
      </c>
      <c r="D82" s="1">
        <v>208.3</v>
      </c>
      <c r="E82" s="1">
        <v>2.28</v>
      </c>
      <c r="F82" s="1">
        <v>0.0</v>
      </c>
      <c r="G82" s="1">
        <v>2.28</v>
      </c>
      <c r="H82" s="1">
        <v>40.0</v>
      </c>
      <c r="I82" s="1">
        <v>17.56</v>
      </c>
      <c r="J82" s="1">
        <v>17.56</v>
      </c>
      <c r="K82" s="1" t="s">
        <v>43</v>
      </c>
      <c r="L82" s="1">
        <v>-40.0</v>
      </c>
      <c r="M82" s="1">
        <v>0.0</v>
      </c>
    </row>
    <row r="83">
      <c r="A83" s="1" t="s">
        <v>41</v>
      </c>
      <c r="B83" s="1" t="s">
        <v>42</v>
      </c>
      <c r="C83" s="1">
        <v>208.46</v>
      </c>
      <c r="D83" s="1">
        <v>211.29</v>
      </c>
      <c r="E83" s="1">
        <v>2.84</v>
      </c>
      <c r="F83" s="1">
        <v>0.0</v>
      </c>
      <c r="G83" s="1">
        <v>2.84</v>
      </c>
      <c r="H83" s="1">
        <v>40.0</v>
      </c>
      <c r="I83" s="1">
        <v>14.1</v>
      </c>
      <c r="J83" s="1">
        <v>14.1</v>
      </c>
      <c r="K83" s="1" t="s">
        <v>43</v>
      </c>
      <c r="L83" s="1">
        <v>-40.0</v>
      </c>
      <c r="M83" s="1">
        <v>0.0</v>
      </c>
    </row>
    <row r="84">
      <c r="A84" s="1" t="s">
        <v>41</v>
      </c>
      <c r="B84" s="1" t="s">
        <v>42</v>
      </c>
      <c r="C84" s="1">
        <v>211.42</v>
      </c>
      <c r="D84" s="1">
        <v>213.64</v>
      </c>
      <c r="E84" s="1">
        <v>2.22</v>
      </c>
      <c r="F84" s="1">
        <v>0.0</v>
      </c>
      <c r="G84" s="1">
        <v>2.22</v>
      </c>
      <c r="H84" s="1">
        <v>40.0</v>
      </c>
      <c r="I84" s="1">
        <v>18.01</v>
      </c>
      <c r="J84" s="1">
        <v>18.01</v>
      </c>
      <c r="K84" s="1" t="s">
        <v>43</v>
      </c>
      <c r="L84" s="1">
        <v>-40.0</v>
      </c>
      <c r="M84" s="1">
        <v>0.0</v>
      </c>
    </row>
    <row r="85">
      <c r="A85" s="1" t="s">
        <v>41</v>
      </c>
      <c r="B85" s="1" t="s">
        <v>42</v>
      </c>
      <c r="C85" s="1">
        <v>213.88</v>
      </c>
      <c r="D85" s="1">
        <v>215.87</v>
      </c>
      <c r="E85" s="1">
        <v>1.99</v>
      </c>
      <c r="F85" s="1">
        <v>0.0</v>
      </c>
      <c r="G85" s="1">
        <v>1.99</v>
      </c>
      <c r="H85" s="1">
        <v>40.0</v>
      </c>
      <c r="I85" s="1">
        <v>20.13</v>
      </c>
      <c r="J85" s="1">
        <v>20.13</v>
      </c>
      <c r="K85" s="1" t="s">
        <v>43</v>
      </c>
      <c r="L85" s="1">
        <v>-40.0</v>
      </c>
      <c r="M85" s="1">
        <v>0.0</v>
      </c>
    </row>
    <row r="86">
      <c r="A86" s="1" t="s">
        <v>41</v>
      </c>
      <c r="B86" s="1" t="s">
        <v>42</v>
      </c>
      <c r="C86" s="1">
        <v>215.9</v>
      </c>
      <c r="D86" s="1">
        <v>218.47</v>
      </c>
      <c r="E86" s="1">
        <v>2.57</v>
      </c>
      <c r="F86" s="1">
        <v>0.0</v>
      </c>
      <c r="G86" s="1">
        <v>2.57</v>
      </c>
      <c r="H86" s="1">
        <v>40.0</v>
      </c>
      <c r="I86" s="1">
        <v>15.59</v>
      </c>
      <c r="J86" s="1">
        <v>15.59</v>
      </c>
      <c r="K86" s="1" t="s">
        <v>43</v>
      </c>
      <c r="L86" s="1">
        <v>-40.0</v>
      </c>
      <c r="M86" s="1">
        <v>0.0</v>
      </c>
    </row>
    <row r="87">
      <c r="A87" s="1" t="s">
        <v>41</v>
      </c>
      <c r="B87" s="1" t="s">
        <v>42</v>
      </c>
      <c r="C87" s="1">
        <v>218.52</v>
      </c>
      <c r="D87" s="1">
        <v>220.82</v>
      </c>
      <c r="E87" s="1">
        <v>2.3</v>
      </c>
      <c r="F87" s="1">
        <v>0.0</v>
      </c>
      <c r="G87" s="1">
        <v>2.3</v>
      </c>
      <c r="H87" s="1">
        <v>40.0</v>
      </c>
      <c r="I87" s="1">
        <v>17.41</v>
      </c>
      <c r="J87" s="1">
        <v>17.41</v>
      </c>
      <c r="K87" s="1" t="s">
        <v>43</v>
      </c>
      <c r="L87" s="1">
        <v>-40.0</v>
      </c>
      <c r="M87" s="1">
        <v>0.0</v>
      </c>
    </row>
    <row r="88">
      <c r="A88" s="1" t="s">
        <v>41</v>
      </c>
      <c r="B88" s="1" t="s">
        <v>42</v>
      </c>
      <c r="C88" s="1">
        <v>220.85</v>
      </c>
      <c r="D88" s="1">
        <v>223.02</v>
      </c>
      <c r="E88" s="1">
        <v>2.17</v>
      </c>
      <c r="F88" s="1">
        <v>0.0</v>
      </c>
      <c r="G88" s="1">
        <v>2.17</v>
      </c>
      <c r="H88" s="1">
        <v>40.0</v>
      </c>
      <c r="I88" s="1">
        <v>18.45</v>
      </c>
      <c r="J88" s="1">
        <v>18.45</v>
      </c>
      <c r="K88" s="1" t="s">
        <v>43</v>
      </c>
      <c r="L88" s="1">
        <v>-40.0</v>
      </c>
      <c r="M88" s="1">
        <v>0.0</v>
      </c>
    </row>
    <row r="89">
      <c r="A89" s="1" t="s">
        <v>41</v>
      </c>
      <c r="B89" s="1" t="s">
        <v>42</v>
      </c>
      <c r="C89" s="1">
        <v>223.05</v>
      </c>
      <c r="D89" s="1">
        <v>224.95</v>
      </c>
      <c r="E89" s="1">
        <v>1.9</v>
      </c>
      <c r="F89" s="1">
        <v>0.0</v>
      </c>
      <c r="G89" s="1">
        <v>1.9</v>
      </c>
      <c r="H89" s="1">
        <v>40.0</v>
      </c>
      <c r="I89" s="1">
        <v>21.02</v>
      </c>
      <c r="J89" s="1">
        <v>21.02</v>
      </c>
      <c r="K89" s="1" t="s">
        <v>43</v>
      </c>
      <c r="L89" s="1">
        <v>-40.0</v>
      </c>
      <c r="M89" s="1">
        <v>0.0</v>
      </c>
    </row>
    <row r="90">
      <c r="A90" s="1" t="s">
        <v>41</v>
      </c>
      <c r="B90" s="1" t="s">
        <v>42</v>
      </c>
      <c r="C90" s="1">
        <v>225.01</v>
      </c>
      <c r="D90" s="1">
        <v>228.1</v>
      </c>
      <c r="E90" s="1">
        <v>3.09</v>
      </c>
      <c r="F90" s="1">
        <v>0.0</v>
      </c>
      <c r="G90" s="1">
        <v>3.08</v>
      </c>
      <c r="H90" s="1">
        <v>168.0</v>
      </c>
      <c r="I90" s="1">
        <v>54.44</v>
      </c>
      <c r="J90" s="1">
        <v>54.46</v>
      </c>
      <c r="K90" s="1" t="s">
        <v>44</v>
      </c>
      <c r="L90" s="1">
        <v>84.0</v>
      </c>
      <c r="M90" s="1">
        <v>84.0</v>
      </c>
    </row>
    <row r="91">
      <c r="A91" s="1" t="s">
        <v>41</v>
      </c>
      <c r="B91" s="1" t="s">
        <v>42</v>
      </c>
      <c r="C91" s="1">
        <v>228.55</v>
      </c>
      <c r="D91" s="1">
        <v>231.36</v>
      </c>
      <c r="E91" s="1">
        <v>2.8</v>
      </c>
      <c r="F91" s="1">
        <v>0.0</v>
      </c>
      <c r="G91" s="1">
        <v>2.8</v>
      </c>
      <c r="H91" s="1">
        <v>168.0</v>
      </c>
      <c r="I91" s="1">
        <v>59.93</v>
      </c>
      <c r="J91" s="1">
        <v>59.96</v>
      </c>
      <c r="K91" s="1" t="s">
        <v>44</v>
      </c>
      <c r="L91" s="1">
        <v>84.0</v>
      </c>
      <c r="M91" s="1">
        <v>84.0</v>
      </c>
    </row>
    <row r="92">
      <c r="A92" s="1" t="s">
        <v>41</v>
      </c>
      <c r="B92" s="1" t="s">
        <v>42</v>
      </c>
      <c r="C92" s="1">
        <v>231.59</v>
      </c>
      <c r="D92" s="1">
        <v>234.87</v>
      </c>
      <c r="E92" s="1">
        <v>3.28</v>
      </c>
      <c r="F92" s="1">
        <v>0.0</v>
      </c>
      <c r="G92" s="1">
        <v>3.28</v>
      </c>
      <c r="H92" s="1">
        <v>168.0</v>
      </c>
      <c r="I92" s="1">
        <v>51.15</v>
      </c>
      <c r="J92" s="1">
        <v>51.17</v>
      </c>
      <c r="K92" s="1" t="s">
        <v>44</v>
      </c>
      <c r="L92" s="1">
        <v>84.0</v>
      </c>
      <c r="M92" s="1">
        <v>84.0</v>
      </c>
    </row>
    <row r="93">
      <c r="A93" s="1" t="s">
        <v>41</v>
      </c>
      <c r="B93" s="1" t="s">
        <v>42</v>
      </c>
      <c r="C93" s="1">
        <v>235.62</v>
      </c>
      <c r="D93" s="1">
        <v>237.91</v>
      </c>
      <c r="E93" s="1">
        <v>2.29</v>
      </c>
      <c r="F93" s="1">
        <v>0.0</v>
      </c>
      <c r="G93" s="1">
        <v>2.29</v>
      </c>
      <c r="H93" s="1">
        <v>40.0</v>
      </c>
      <c r="I93" s="1">
        <v>17.5</v>
      </c>
      <c r="J93" s="1">
        <v>17.5</v>
      </c>
      <c r="K93" s="1" t="s">
        <v>43</v>
      </c>
      <c r="L93" s="1">
        <v>-40.0</v>
      </c>
      <c r="M93" s="1">
        <v>0.0</v>
      </c>
    </row>
    <row r="94">
      <c r="A94" s="1" t="s">
        <v>41</v>
      </c>
      <c r="B94" s="1" t="s">
        <v>42</v>
      </c>
      <c r="C94" s="1">
        <v>237.93</v>
      </c>
      <c r="D94" s="1">
        <v>240.37</v>
      </c>
      <c r="E94" s="1">
        <v>2.44</v>
      </c>
      <c r="F94" s="1">
        <v>0.0</v>
      </c>
      <c r="G94" s="1">
        <v>2.44</v>
      </c>
      <c r="H94" s="1">
        <v>40.0</v>
      </c>
      <c r="I94" s="1">
        <v>16.41</v>
      </c>
      <c r="J94" s="1">
        <v>16.41</v>
      </c>
      <c r="K94" s="1" t="s">
        <v>43</v>
      </c>
      <c r="L94" s="1">
        <v>-40.0</v>
      </c>
      <c r="M94" s="1">
        <v>0.0</v>
      </c>
    </row>
    <row r="95">
      <c r="A95" s="1" t="s">
        <v>41</v>
      </c>
      <c r="B95" s="1" t="s">
        <v>42</v>
      </c>
      <c r="C95" s="1">
        <v>240.44</v>
      </c>
      <c r="D95" s="1">
        <v>241.84</v>
      </c>
      <c r="E95" s="1">
        <v>1.4</v>
      </c>
      <c r="F95" s="1">
        <v>0.0</v>
      </c>
      <c r="G95" s="1">
        <v>1.4</v>
      </c>
      <c r="H95" s="1">
        <v>40.0</v>
      </c>
      <c r="I95" s="1">
        <v>28.65</v>
      </c>
      <c r="J95" s="1">
        <v>28.65</v>
      </c>
      <c r="K95" s="1" t="s">
        <v>43</v>
      </c>
      <c r="L95" s="1">
        <v>-40.0</v>
      </c>
      <c r="M95" s="1">
        <v>0.0</v>
      </c>
    </row>
    <row r="96">
      <c r="A96" s="1" t="s">
        <v>41</v>
      </c>
      <c r="B96" s="1" t="s">
        <v>42</v>
      </c>
      <c r="C96" s="1">
        <v>241.93</v>
      </c>
      <c r="D96" s="1">
        <v>243.36</v>
      </c>
      <c r="E96" s="1">
        <v>1.43</v>
      </c>
      <c r="F96" s="1">
        <v>0.0</v>
      </c>
      <c r="G96" s="1">
        <v>1.43</v>
      </c>
      <c r="H96" s="1">
        <v>40.0</v>
      </c>
      <c r="I96" s="1">
        <v>27.98</v>
      </c>
      <c r="J96" s="1">
        <v>27.98</v>
      </c>
      <c r="K96" s="1" t="s">
        <v>43</v>
      </c>
      <c r="L96" s="1">
        <v>-40.0</v>
      </c>
      <c r="M96" s="1">
        <v>0.0</v>
      </c>
    </row>
    <row r="97">
      <c r="A97" s="1" t="s">
        <v>41</v>
      </c>
      <c r="B97" s="1" t="s">
        <v>42</v>
      </c>
      <c r="C97" s="1">
        <v>243.42</v>
      </c>
      <c r="D97" s="1">
        <v>246.1</v>
      </c>
      <c r="E97" s="1">
        <v>2.69</v>
      </c>
      <c r="F97" s="1">
        <v>0.0</v>
      </c>
      <c r="G97" s="1">
        <v>2.69</v>
      </c>
      <c r="H97" s="1">
        <v>40.0</v>
      </c>
      <c r="I97" s="1">
        <v>14.88</v>
      </c>
      <c r="J97" s="1">
        <v>14.88</v>
      </c>
      <c r="K97" s="1" t="s">
        <v>43</v>
      </c>
      <c r="L97" s="1">
        <v>-40.0</v>
      </c>
      <c r="M97" s="1">
        <v>0.0</v>
      </c>
    </row>
    <row r="98">
      <c r="A98" s="1" t="s">
        <v>41</v>
      </c>
      <c r="B98" s="1" t="s">
        <v>42</v>
      </c>
      <c r="C98" s="1">
        <v>246.14</v>
      </c>
      <c r="D98" s="1">
        <v>247.69</v>
      </c>
      <c r="E98" s="1">
        <v>1.55</v>
      </c>
      <c r="F98" s="1">
        <v>0.0</v>
      </c>
      <c r="G98" s="1">
        <v>1.55</v>
      </c>
      <c r="H98" s="1">
        <v>40.0</v>
      </c>
      <c r="I98" s="1">
        <v>25.81</v>
      </c>
      <c r="J98" s="1">
        <v>25.81</v>
      </c>
      <c r="K98" s="1" t="s">
        <v>43</v>
      </c>
      <c r="L98" s="1">
        <v>-40.0</v>
      </c>
      <c r="M98" s="1">
        <v>0.0</v>
      </c>
    </row>
    <row r="99">
      <c r="A99" s="1" t="s">
        <v>41</v>
      </c>
      <c r="B99" s="1" t="s">
        <v>42</v>
      </c>
      <c r="C99" s="1">
        <v>247.88</v>
      </c>
      <c r="D99" s="1">
        <v>250.6</v>
      </c>
      <c r="E99" s="1">
        <v>2.72</v>
      </c>
      <c r="F99" s="1">
        <v>0.0</v>
      </c>
      <c r="G99" s="1">
        <v>2.72</v>
      </c>
      <c r="H99" s="1">
        <v>40.0</v>
      </c>
      <c r="I99" s="1">
        <v>14.73</v>
      </c>
      <c r="J99" s="1">
        <v>14.73</v>
      </c>
      <c r="K99" s="1" t="s">
        <v>43</v>
      </c>
      <c r="L99" s="1">
        <v>-40.0</v>
      </c>
      <c r="M99" s="1">
        <v>0.0</v>
      </c>
    </row>
    <row r="100">
      <c r="A100" s="1" t="s">
        <v>41</v>
      </c>
      <c r="B100" s="1" t="s">
        <v>42</v>
      </c>
      <c r="C100" s="1">
        <v>250.65</v>
      </c>
      <c r="D100" s="1">
        <v>252.61</v>
      </c>
      <c r="E100" s="1">
        <v>1.96</v>
      </c>
      <c r="F100" s="1">
        <v>0.0</v>
      </c>
      <c r="G100" s="1">
        <v>1.96</v>
      </c>
      <c r="H100" s="1">
        <v>40.0</v>
      </c>
      <c r="I100" s="1">
        <v>20.43</v>
      </c>
      <c r="J100" s="1">
        <v>20.43</v>
      </c>
      <c r="K100" s="1" t="s">
        <v>43</v>
      </c>
      <c r="L100" s="1">
        <v>-40.0</v>
      </c>
      <c r="M100" s="1">
        <v>0.0</v>
      </c>
    </row>
    <row r="101">
      <c r="A101" s="1" t="s">
        <v>41</v>
      </c>
      <c r="B101" s="1" t="s">
        <v>42</v>
      </c>
      <c r="C101" s="1">
        <v>253.0</v>
      </c>
      <c r="D101" s="1">
        <v>254.98</v>
      </c>
      <c r="E101" s="1">
        <v>1.98</v>
      </c>
      <c r="F101" s="1">
        <v>0.0</v>
      </c>
      <c r="G101" s="1">
        <v>1.98</v>
      </c>
      <c r="H101" s="1">
        <v>40.0</v>
      </c>
      <c r="I101" s="1">
        <v>20.2</v>
      </c>
      <c r="J101" s="1">
        <v>20.2</v>
      </c>
      <c r="K101" s="1" t="s">
        <v>43</v>
      </c>
      <c r="L101" s="1">
        <v>-40.0</v>
      </c>
      <c r="M101" s="1">
        <v>0.0</v>
      </c>
    </row>
    <row r="102">
      <c r="A102" s="1" t="s">
        <v>41</v>
      </c>
      <c r="B102" s="1" t="s">
        <v>42</v>
      </c>
      <c r="C102" s="1">
        <v>254.98</v>
      </c>
      <c r="D102" s="1">
        <v>255.01</v>
      </c>
      <c r="E102" s="1">
        <v>0.04</v>
      </c>
      <c r="F102" s="1">
        <v>0.0</v>
      </c>
      <c r="G102" s="1">
        <v>0.04</v>
      </c>
      <c r="H102" s="1">
        <v>40.0</v>
      </c>
      <c r="I102" s="1">
        <v>1102.93</v>
      </c>
      <c r="J102" s="1">
        <v>1102.93</v>
      </c>
      <c r="K102" s="1" t="s">
        <v>43</v>
      </c>
      <c r="L102" s="1">
        <v>-40.0</v>
      </c>
      <c r="M102" s="1">
        <v>0.0</v>
      </c>
    </row>
    <row r="103">
      <c r="A103" s="1" t="s">
        <v>41</v>
      </c>
      <c r="B103" s="1" t="s">
        <v>42</v>
      </c>
      <c r="C103" s="1">
        <v>255.01</v>
      </c>
      <c r="D103" s="1">
        <v>257.85</v>
      </c>
      <c r="E103" s="1">
        <v>2.84</v>
      </c>
      <c r="F103" s="1">
        <v>0.0</v>
      </c>
      <c r="G103" s="1">
        <v>2.84</v>
      </c>
      <c r="H103" s="1">
        <v>168.0</v>
      </c>
      <c r="I103" s="1">
        <v>59.16</v>
      </c>
      <c r="J103" s="1">
        <v>59.18</v>
      </c>
      <c r="K103" s="1" t="s">
        <v>44</v>
      </c>
      <c r="L103" s="1">
        <v>84.0</v>
      </c>
      <c r="M103" s="1">
        <v>84.0</v>
      </c>
    </row>
    <row r="104">
      <c r="A104" s="1" t="s">
        <v>41</v>
      </c>
      <c r="B104" s="1" t="s">
        <v>42</v>
      </c>
      <c r="C104" s="1">
        <v>258.2</v>
      </c>
      <c r="D104" s="1">
        <v>260.8</v>
      </c>
      <c r="E104" s="1">
        <v>2.6</v>
      </c>
      <c r="F104" s="1">
        <v>0.0</v>
      </c>
      <c r="G104" s="1">
        <v>2.6</v>
      </c>
      <c r="H104" s="1">
        <v>168.0</v>
      </c>
      <c r="I104" s="1">
        <v>64.65</v>
      </c>
      <c r="J104" s="1">
        <v>64.68</v>
      </c>
      <c r="K104" s="1" t="s">
        <v>44</v>
      </c>
      <c r="L104" s="1">
        <v>84.0</v>
      </c>
      <c r="M104" s="1">
        <v>84.0</v>
      </c>
    </row>
    <row r="105">
      <c r="A105" s="1" t="s">
        <v>41</v>
      </c>
      <c r="B105" s="1" t="s">
        <v>42</v>
      </c>
      <c r="C105" s="1">
        <v>261.01</v>
      </c>
      <c r="D105" s="1">
        <v>264.19</v>
      </c>
      <c r="E105" s="1">
        <v>3.18</v>
      </c>
      <c r="F105" s="1">
        <v>0.0</v>
      </c>
      <c r="G105" s="1">
        <v>3.18</v>
      </c>
      <c r="H105" s="1">
        <v>168.0</v>
      </c>
      <c r="I105" s="1">
        <v>52.84</v>
      </c>
      <c r="J105" s="1">
        <v>52.86</v>
      </c>
      <c r="K105" s="1" t="s">
        <v>44</v>
      </c>
      <c r="L105" s="1">
        <v>84.0</v>
      </c>
      <c r="M105" s="1">
        <v>84.0</v>
      </c>
    </row>
    <row r="106">
      <c r="A106" s="1" t="s">
        <v>41</v>
      </c>
      <c r="B106" s="1" t="s">
        <v>42</v>
      </c>
      <c r="C106" s="1">
        <v>264.44</v>
      </c>
      <c r="D106" s="1">
        <v>266.84</v>
      </c>
      <c r="E106" s="1">
        <v>2.39</v>
      </c>
      <c r="F106" s="1">
        <v>0.0</v>
      </c>
      <c r="G106" s="1">
        <v>2.39</v>
      </c>
      <c r="H106" s="1">
        <v>40.0</v>
      </c>
      <c r="I106" s="1">
        <v>16.71</v>
      </c>
      <c r="J106" s="1">
        <v>16.71</v>
      </c>
      <c r="K106" s="1" t="s">
        <v>43</v>
      </c>
      <c r="L106" s="1">
        <v>-40.0</v>
      </c>
      <c r="M106" s="1">
        <v>0.0</v>
      </c>
    </row>
    <row r="107">
      <c r="A107" s="1" t="s">
        <v>41</v>
      </c>
      <c r="B107" s="1" t="s">
        <v>42</v>
      </c>
      <c r="C107" s="1">
        <v>267.11</v>
      </c>
      <c r="D107" s="1">
        <v>268.73</v>
      </c>
      <c r="E107" s="1">
        <v>1.62</v>
      </c>
      <c r="F107" s="1">
        <v>0.0</v>
      </c>
      <c r="G107" s="1">
        <v>1.62</v>
      </c>
      <c r="H107" s="1">
        <v>40.0</v>
      </c>
      <c r="I107" s="1">
        <v>24.64</v>
      </c>
      <c r="J107" s="1">
        <v>24.64</v>
      </c>
      <c r="K107" s="1" t="s">
        <v>43</v>
      </c>
      <c r="L107" s="1">
        <v>-40.0</v>
      </c>
      <c r="M107" s="1">
        <v>0.0</v>
      </c>
    </row>
    <row r="108">
      <c r="A108" s="1" t="s">
        <v>41</v>
      </c>
      <c r="B108" s="1" t="s">
        <v>42</v>
      </c>
      <c r="C108" s="1">
        <v>268.79</v>
      </c>
      <c r="D108" s="1">
        <v>271.58</v>
      </c>
      <c r="E108" s="1">
        <v>2.79</v>
      </c>
      <c r="F108" s="1">
        <v>0.0</v>
      </c>
      <c r="G108" s="1">
        <v>2.79</v>
      </c>
      <c r="H108" s="1">
        <v>40.0</v>
      </c>
      <c r="I108" s="1">
        <v>14.31</v>
      </c>
      <c r="J108" s="1">
        <v>14.31</v>
      </c>
      <c r="K108" s="1" t="s">
        <v>43</v>
      </c>
      <c r="L108" s="1">
        <v>-40.0</v>
      </c>
      <c r="M108" s="1">
        <v>0.0</v>
      </c>
    </row>
    <row r="130">
      <c r="A130" s="77" t="s">
        <v>53</v>
      </c>
      <c r="B130" s="3">
        <f>SUMIF(K2:K103, "epr",H2:H103)</f>
        <v>3200</v>
      </c>
    </row>
    <row r="131">
      <c r="A131" s="77" t="s">
        <v>54</v>
      </c>
      <c r="B131" s="3">
        <f>SUM(H2:H103)-B130</f>
        <v>3696</v>
      </c>
    </row>
    <row r="132">
      <c r="A132" s="77" t="s">
        <v>55</v>
      </c>
      <c r="B132" s="3">
        <f>SUM(M2:M103)</f>
        <v>1848</v>
      </c>
    </row>
    <row r="133">
      <c r="A133" s="77" t="s">
        <v>56</v>
      </c>
      <c r="B133" s="3">
        <f>B131/B132</f>
        <v>2</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1.34</v>
      </c>
      <c r="D2" s="1">
        <v>5.49</v>
      </c>
      <c r="E2" s="1">
        <v>4.15</v>
      </c>
      <c r="F2" s="1">
        <v>0.0</v>
      </c>
      <c r="G2" s="1">
        <v>4.15</v>
      </c>
      <c r="H2" s="1">
        <v>48.0</v>
      </c>
      <c r="I2" s="1">
        <v>11.58</v>
      </c>
      <c r="J2" s="1">
        <v>11.58</v>
      </c>
      <c r="K2" s="1" t="s">
        <v>43</v>
      </c>
      <c r="L2" s="1">
        <v>-48.0</v>
      </c>
      <c r="M2" s="1">
        <v>0.0</v>
      </c>
    </row>
    <row r="3">
      <c r="A3" s="1" t="s">
        <v>41</v>
      </c>
      <c r="B3" s="1" t="s">
        <v>42</v>
      </c>
      <c r="C3" s="1">
        <v>5.51</v>
      </c>
      <c r="D3" s="1">
        <v>7.58</v>
      </c>
      <c r="E3" s="1">
        <v>2.08</v>
      </c>
      <c r="F3" s="1">
        <v>0.0</v>
      </c>
      <c r="G3" s="1">
        <v>2.08</v>
      </c>
      <c r="H3" s="1">
        <v>48.0</v>
      </c>
      <c r="I3" s="1">
        <v>23.13</v>
      </c>
      <c r="J3" s="1">
        <v>23.13</v>
      </c>
      <c r="K3" s="1" t="s">
        <v>43</v>
      </c>
      <c r="L3" s="1">
        <v>-48.0</v>
      </c>
      <c r="M3" s="1">
        <v>0.0</v>
      </c>
    </row>
    <row r="4">
      <c r="A4" s="1" t="s">
        <v>41</v>
      </c>
      <c r="B4" s="1" t="s">
        <v>42</v>
      </c>
      <c r="C4" s="1">
        <v>7.59</v>
      </c>
      <c r="D4" s="1">
        <v>10.21</v>
      </c>
      <c r="E4" s="1">
        <v>2.62</v>
      </c>
      <c r="F4" s="1">
        <v>0.0</v>
      </c>
      <c r="G4" s="1">
        <v>2.62</v>
      </c>
      <c r="H4" s="1">
        <v>48.0</v>
      </c>
      <c r="I4" s="1">
        <v>18.34</v>
      </c>
      <c r="J4" s="1">
        <v>18.34</v>
      </c>
      <c r="K4" s="1" t="s">
        <v>43</v>
      </c>
      <c r="L4" s="1">
        <v>-48.0</v>
      </c>
      <c r="M4" s="1">
        <v>0.0</v>
      </c>
    </row>
    <row r="5">
      <c r="A5" s="1" t="s">
        <v>41</v>
      </c>
      <c r="B5" s="1" t="s">
        <v>42</v>
      </c>
      <c r="C5" s="1">
        <v>10.24</v>
      </c>
      <c r="D5" s="1">
        <v>11.65</v>
      </c>
      <c r="E5" s="1">
        <v>1.41</v>
      </c>
      <c r="F5" s="1">
        <v>0.0</v>
      </c>
      <c r="G5" s="1">
        <v>1.41</v>
      </c>
      <c r="H5" s="1">
        <v>48.0</v>
      </c>
      <c r="I5" s="1">
        <v>34.04</v>
      </c>
      <c r="J5" s="1">
        <v>34.04</v>
      </c>
      <c r="K5" s="1" t="s">
        <v>43</v>
      </c>
      <c r="L5" s="1">
        <v>-48.0</v>
      </c>
      <c r="M5" s="1">
        <v>0.0</v>
      </c>
    </row>
    <row r="6">
      <c r="A6" s="1" t="s">
        <v>41</v>
      </c>
      <c r="B6" s="1" t="s">
        <v>42</v>
      </c>
      <c r="C6" s="1">
        <v>11.7</v>
      </c>
      <c r="D6" s="1">
        <v>13.57</v>
      </c>
      <c r="E6" s="1">
        <v>1.86</v>
      </c>
      <c r="F6" s="1">
        <v>0.0</v>
      </c>
      <c r="G6" s="1">
        <v>1.86</v>
      </c>
      <c r="H6" s="1">
        <v>48.0</v>
      </c>
      <c r="I6" s="1">
        <v>25.77</v>
      </c>
      <c r="J6" s="1">
        <v>25.77</v>
      </c>
      <c r="K6" s="1" t="s">
        <v>43</v>
      </c>
      <c r="L6" s="1">
        <v>-48.0</v>
      </c>
      <c r="M6" s="1">
        <v>0.0</v>
      </c>
    </row>
    <row r="7">
      <c r="A7" s="1" t="s">
        <v>41</v>
      </c>
      <c r="B7" s="1" t="s">
        <v>42</v>
      </c>
      <c r="C7" s="1">
        <v>13.59</v>
      </c>
      <c r="D7" s="1">
        <v>16.26</v>
      </c>
      <c r="E7" s="1">
        <v>2.67</v>
      </c>
      <c r="F7" s="1">
        <v>0.0</v>
      </c>
      <c r="G7" s="1">
        <v>2.67</v>
      </c>
      <c r="H7" s="1">
        <v>48.0</v>
      </c>
      <c r="I7" s="1">
        <v>17.98</v>
      </c>
      <c r="J7" s="1">
        <v>17.98</v>
      </c>
      <c r="K7" s="1" t="s">
        <v>43</v>
      </c>
      <c r="L7" s="1">
        <v>-48.0</v>
      </c>
      <c r="M7" s="1">
        <v>0.0</v>
      </c>
    </row>
    <row r="8">
      <c r="A8" s="1" t="s">
        <v>41</v>
      </c>
      <c r="B8" s="1" t="s">
        <v>42</v>
      </c>
      <c r="C8" s="1">
        <v>16.27</v>
      </c>
      <c r="D8" s="1">
        <v>18.18</v>
      </c>
      <c r="E8" s="1">
        <v>1.91</v>
      </c>
      <c r="F8" s="1">
        <v>0.0</v>
      </c>
      <c r="G8" s="1">
        <v>1.91</v>
      </c>
      <c r="H8" s="1">
        <v>48.0</v>
      </c>
      <c r="I8" s="1">
        <v>25.13</v>
      </c>
      <c r="J8" s="1">
        <v>25.13</v>
      </c>
      <c r="K8" s="1" t="s">
        <v>43</v>
      </c>
      <c r="L8" s="1">
        <v>-48.0</v>
      </c>
      <c r="M8" s="1">
        <v>0.0</v>
      </c>
    </row>
    <row r="9">
      <c r="A9" s="1" t="s">
        <v>41</v>
      </c>
      <c r="B9" s="1" t="s">
        <v>42</v>
      </c>
      <c r="C9" s="1">
        <v>18.21</v>
      </c>
      <c r="D9" s="1">
        <v>20.34</v>
      </c>
      <c r="E9" s="1">
        <v>2.12</v>
      </c>
      <c r="F9" s="1">
        <v>0.0</v>
      </c>
      <c r="G9" s="1">
        <v>2.12</v>
      </c>
      <c r="H9" s="1">
        <v>48.0</v>
      </c>
      <c r="I9" s="1">
        <v>22.62</v>
      </c>
      <c r="J9" s="1">
        <v>22.62</v>
      </c>
      <c r="K9" s="1" t="s">
        <v>43</v>
      </c>
      <c r="L9" s="1">
        <v>-48.0</v>
      </c>
      <c r="M9" s="1">
        <v>0.0</v>
      </c>
    </row>
    <row r="10">
      <c r="A10" s="1" t="s">
        <v>41</v>
      </c>
      <c r="B10" s="1" t="s">
        <v>42</v>
      </c>
      <c r="C10" s="1">
        <v>20.35</v>
      </c>
      <c r="D10" s="1">
        <v>23.53</v>
      </c>
      <c r="E10" s="1">
        <v>3.17</v>
      </c>
      <c r="F10" s="1">
        <v>0.0</v>
      </c>
      <c r="G10" s="1">
        <v>3.17</v>
      </c>
      <c r="H10" s="1">
        <v>48.0</v>
      </c>
      <c r="I10" s="1">
        <v>15.13</v>
      </c>
      <c r="J10" s="1">
        <v>15.13</v>
      </c>
      <c r="K10" s="1" t="s">
        <v>43</v>
      </c>
      <c r="L10" s="1">
        <v>-48.0</v>
      </c>
      <c r="M10" s="1">
        <v>0.0</v>
      </c>
    </row>
    <row r="11">
      <c r="A11" s="1" t="s">
        <v>41</v>
      </c>
      <c r="B11" s="1" t="s">
        <v>42</v>
      </c>
      <c r="C11" s="1">
        <v>23.53</v>
      </c>
      <c r="D11" s="1">
        <v>26.45</v>
      </c>
      <c r="E11" s="1">
        <v>2.93</v>
      </c>
      <c r="F11" s="1">
        <v>0.0</v>
      </c>
      <c r="G11" s="1">
        <v>2.93</v>
      </c>
      <c r="H11" s="1">
        <v>48.0</v>
      </c>
      <c r="I11" s="1">
        <v>16.4</v>
      </c>
      <c r="J11" s="1">
        <v>16.4</v>
      </c>
      <c r="K11" s="1" t="s">
        <v>43</v>
      </c>
      <c r="L11" s="1">
        <v>-48.0</v>
      </c>
      <c r="M11" s="1">
        <v>0.0</v>
      </c>
    </row>
    <row r="12">
      <c r="A12" s="1" t="s">
        <v>41</v>
      </c>
      <c r="B12" s="1" t="s">
        <v>42</v>
      </c>
      <c r="C12" s="1">
        <v>26.48</v>
      </c>
      <c r="D12" s="1">
        <v>30.94</v>
      </c>
      <c r="E12" s="1">
        <v>4.46</v>
      </c>
      <c r="F12" s="1">
        <v>0.0</v>
      </c>
      <c r="G12" s="1">
        <v>4.46</v>
      </c>
      <c r="H12" s="1">
        <v>168.0</v>
      </c>
      <c r="I12" s="1">
        <v>37.63</v>
      </c>
      <c r="J12" s="1">
        <v>37.64</v>
      </c>
      <c r="K12" s="1" t="s">
        <v>44</v>
      </c>
      <c r="L12" s="1">
        <v>84.0</v>
      </c>
      <c r="M12" s="1">
        <v>84.0</v>
      </c>
    </row>
    <row r="13">
      <c r="A13" s="1" t="s">
        <v>41</v>
      </c>
      <c r="B13" s="1" t="s">
        <v>42</v>
      </c>
      <c r="C13" s="1">
        <v>31.72</v>
      </c>
      <c r="D13" s="1">
        <v>35.09</v>
      </c>
      <c r="E13" s="1">
        <v>3.37</v>
      </c>
      <c r="F13" s="1">
        <v>0.0</v>
      </c>
      <c r="G13" s="1">
        <v>3.37</v>
      </c>
      <c r="H13" s="1">
        <v>168.0</v>
      </c>
      <c r="I13" s="1">
        <v>49.79</v>
      </c>
      <c r="J13" s="1">
        <v>49.81</v>
      </c>
      <c r="K13" s="1" t="s">
        <v>44</v>
      </c>
      <c r="L13" s="1">
        <v>84.0</v>
      </c>
      <c r="M13" s="1">
        <v>84.0</v>
      </c>
    </row>
    <row r="14">
      <c r="A14" s="1" t="s">
        <v>41</v>
      </c>
      <c r="B14" s="1" t="s">
        <v>42</v>
      </c>
      <c r="C14" s="1">
        <v>35.34</v>
      </c>
      <c r="D14" s="1">
        <v>38.57</v>
      </c>
      <c r="E14" s="1">
        <v>3.24</v>
      </c>
      <c r="F14" s="1">
        <v>0.0</v>
      </c>
      <c r="G14" s="1">
        <v>3.23</v>
      </c>
      <c r="H14" s="1">
        <v>168.0</v>
      </c>
      <c r="I14" s="1">
        <v>51.92</v>
      </c>
      <c r="J14" s="1">
        <v>51.95</v>
      </c>
      <c r="K14" s="1" t="s">
        <v>44</v>
      </c>
      <c r="L14" s="1">
        <v>84.0</v>
      </c>
      <c r="M14" s="1">
        <v>84.0</v>
      </c>
    </row>
    <row r="15">
      <c r="A15" s="1" t="s">
        <v>41</v>
      </c>
      <c r="B15" s="1" t="s">
        <v>42</v>
      </c>
      <c r="C15" s="1">
        <v>38.78</v>
      </c>
      <c r="D15" s="1">
        <v>41.5</v>
      </c>
      <c r="E15" s="1">
        <v>2.71</v>
      </c>
      <c r="F15" s="1">
        <v>0.0</v>
      </c>
      <c r="G15" s="1">
        <v>2.71</v>
      </c>
      <c r="H15" s="1">
        <v>48.0</v>
      </c>
      <c r="I15" s="1">
        <v>17.69</v>
      </c>
      <c r="J15" s="1">
        <v>17.69</v>
      </c>
      <c r="K15" s="1" t="s">
        <v>43</v>
      </c>
      <c r="L15" s="1">
        <v>-48.0</v>
      </c>
      <c r="M15" s="1">
        <v>0.0</v>
      </c>
    </row>
    <row r="16">
      <c r="A16" s="1" t="s">
        <v>41</v>
      </c>
      <c r="B16" s="1" t="s">
        <v>42</v>
      </c>
      <c r="C16" s="1">
        <v>41.57</v>
      </c>
      <c r="D16" s="1">
        <v>44.41</v>
      </c>
      <c r="E16" s="1">
        <v>2.84</v>
      </c>
      <c r="F16" s="1">
        <v>0.0</v>
      </c>
      <c r="G16" s="1">
        <v>2.84</v>
      </c>
      <c r="H16" s="1">
        <v>48.0</v>
      </c>
      <c r="I16" s="1">
        <v>16.89</v>
      </c>
      <c r="J16" s="1">
        <v>16.89</v>
      </c>
      <c r="K16" s="1" t="s">
        <v>43</v>
      </c>
      <c r="L16" s="1">
        <v>-48.0</v>
      </c>
      <c r="M16" s="1">
        <v>0.0</v>
      </c>
    </row>
    <row r="17">
      <c r="A17" s="1" t="s">
        <v>41</v>
      </c>
      <c r="B17" s="1" t="s">
        <v>42</v>
      </c>
      <c r="C17" s="1">
        <v>44.43</v>
      </c>
      <c r="D17" s="1">
        <v>48.8</v>
      </c>
      <c r="E17" s="1">
        <v>4.37</v>
      </c>
      <c r="F17" s="1">
        <v>0.0</v>
      </c>
      <c r="G17" s="1">
        <v>4.37</v>
      </c>
      <c r="H17" s="1">
        <v>48.0</v>
      </c>
      <c r="I17" s="1">
        <v>10.99</v>
      </c>
      <c r="J17" s="1">
        <v>10.99</v>
      </c>
      <c r="K17" s="1" t="s">
        <v>43</v>
      </c>
      <c r="L17" s="1">
        <v>-48.0</v>
      </c>
      <c r="M17" s="1">
        <v>0.0</v>
      </c>
    </row>
    <row r="18">
      <c r="A18" s="1" t="s">
        <v>41</v>
      </c>
      <c r="B18" s="1" t="s">
        <v>42</v>
      </c>
      <c r="C18" s="1">
        <v>48.94</v>
      </c>
      <c r="D18" s="1">
        <v>52.17</v>
      </c>
      <c r="E18" s="1">
        <v>3.23</v>
      </c>
      <c r="F18" s="1">
        <v>0.0</v>
      </c>
      <c r="G18" s="1">
        <v>3.23</v>
      </c>
      <c r="H18" s="1">
        <v>48.0</v>
      </c>
      <c r="I18" s="1">
        <v>14.86</v>
      </c>
      <c r="J18" s="1">
        <v>14.86</v>
      </c>
      <c r="K18" s="1" t="s">
        <v>43</v>
      </c>
      <c r="L18" s="1">
        <v>-48.0</v>
      </c>
      <c r="M18" s="1">
        <v>0.0</v>
      </c>
    </row>
    <row r="19">
      <c r="A19" s="1" t="s">
        <v>41</v>
      </c>
      <c r="B19" s="1" t="s">
        <v>42</v>
      </c>
      <c r="C19" s="1">
        <v>52.8</v>
      </c>
      <c r="D19" s="1">
        <v>56.15</v>
      </c>
      <c r="E19" s="1">
        <v>3.35</v>
      </c>
      <c r="F19" s="1">
        <v>0.0</v>
      </c>
      <c r="G19" s="1">
        <v>3.35</v>
      </c>
      <c r="H19" s="1">
        <v>48.0</v>
      </c>
      <c r="I19" s="1">
        <v>14.31</v>
      </c>
      <c r="J19" s="1">
        <v>14.31</v>
      </c>
      <c r="K19" s="1" t="s">
        <v>43</v>
      </c>
      <c r="L19" s="1">
        <v>-48.0</v>
      </c>
      <c r="M19" s="1">
        <v>0.0</v>
      </c>
    </row>
    <row r="20">
      <c r="A20" s="1" t="s">
        <v>41</v>
      </c>
      <c r="B20" s="1" t="s">
        <v>42</v>
      </c>
      <c r="C20" s="1">
        <v>56.3</v>
      </c>
      <c r="D20" s="1">
        <v>59.25</v>
      </c>
      <c r="E20" s="1">
        <v>2.95</v>
      </c>
      <c r="F20" s="1">
        <v>0.0</v>
      </c>
      <c r="G20" s="1">
        <v>2.95</v>
      </c>
      <c r="H20" s="1">
        <v>48.0</v>
      </c>
      <c r="I20" s="1">
        <v>16.26</v>
      </c>
      <c r="J20" s="1">
        <v>16.26</v>
      </c>
      <c r="K20" s="1" t="s">
        <v>43</v>
      </c>
      <c r="L20" s="1">
        <v>-48.0</v>
      </c>
      <c r="M20" s="1">
        <v>0.0</v>
      </c>
    </row>
    <row r="21">
      <c r="A21" s="1" t="s">
        <v>41</v>
      </c>
      <c r="B21" s="1" t="s">
        <v>42</v>
      </c>
      <c r="C21" s="1">
        <v>59.46</v>
      </c>
      <c r="D21" s="1">
        <v>62.06</v>
      </c>
      <c r="E21" s="1">
        <v>2.61</v>
      </c>
      <c r="F21" s="1">
        <v>0.0</v>
      </c>
      <c r="G21" s="1">
        <v>2.61</v>
      </c>
      <c r="H21" s="1">
        <v>48.0</v>
      </c>
      <c r="I21" s="1">
        <v>18.42</v>
      </c>
      <c r="J21" s="1">
        <v>18.42</v>
      </c>
      <c r="K21" s="1" t="s">
        <v>43</v>
      </c>
      <c r="L21" s="1">
        <v>-48.0</v>
      </c>
      <c r="M21" s="1">
        <v>0.0</v>
      </c>
    </row>
    <row r="22">
      <c r="A22" s="1" t="s">
        <v>41</v>
      </c>
      <c r="B22" s="1" t="s">
        <v>42</v>
      </c>
      <c r="C22" s="1">
        <v>62.13</v>
      </c>
      <c r="D22" s="1">
        <v>63.56</v>
      </c>
      <c r="E22" s="1">
        <v>1.42</v>
      </c>
      <c r="F22" s="1">
        <v>0.0</v>
      </c>
      <c r="G22" s="1">
        <v>1.42</v>
      </c>
      <c r="H22" s="1">
        <v>48.0</v>
      </c>
      <c r="I22" s="1">
        <v>33.71</v>
      </c>
      <c r="J22" s="1">
        <v>33.71</v>
      </c>
      <c r="K22" s="1" t="s">
        <v>43</v>
      </c>
      <c r="L22" s="1">
        <v>-48.0</v>
      </c>
      <c r="M22" s="1">
        <v>0.0</v>
      </c>
    </row>
    <row r="23">
      <c r="A23" s="1" t="s">
        <v>41</v>
      </c>
      <c r="B23" s="1" t="s">
        <v>42</v>
      </c>
      <c r="C23" s="1">
        <v>63.65</v>
      </c>
      <c r="D23" s="1">
        <v>65.85</v>
      </c>
      <c r="E23" s="1">
        <v>2.2</v>
      </c>
      <c r="F23" s="1">
        <v>0.0</v>
      </c>
      <c r="G23" s="1">
        <v>2.2</v>
      </c>
      <c r="H23" s="1">
        <v>48.0</v>
      </c>
      <c r="I23" s="1">
        <v>21.86</v>
      </c>
      <c r="J23" s="1">
        <v>21.86</v>
      </c>
      <c r="K23" s="1" t="s">
        <v>43</v>
      </c>
      <c r="L23" s="1">
        <v>-48.0</v>
      </c>
      <c r="M23" s="1">
        <v>0.0</v>
      </c>
    </row>
    <row r="24">
      <c r="A24" s="1" t="s">
        <v>41</v>
      </c>
      <c r="B24" s="1" t="s">
        <v>42</v>
      </c>
      <c r="C24" s="1">
        <v>65.85</v>
      </c>
      <c r="D24" s="1">
        <v>66.93</v>
      </c>
      <c r="E24" s="1">
        <v>1.08</v>
      </c>
      <c r="F24" s="1">
        <v>0.0</v>
      </c>
      <c r="G24" s="1">
        <v>1.08</v>
      </c>
      <c r="H24" s="1">
        <v>48.0</v>
      </c>
      <c r="I24" s="1">
        <v>44.37</v>
      </c>
      <c r="J24" s="1">
        <v>44.37</v>
      </c>
      <c r="K24" s="1" t="s">
        <v>43</v>
      </c>
      <c r="L24" s="1">
        <v>-48.0</v>
      </c>
      <c r="M24" s="1">
        <v>0.0</v>
      </c>
    </row>
    <row r="25">
      <c r="A25" s="1" t="s">
        <v>41</v>
      </c>
      <c r="B25" s="1" t="s">
        <v>42</v>
      </c>
      <c r="C25" s="1">
        <v>66.95</v>
      </c>
      <c r="D25" s="1">
        <v>69.89</v>
      </c>
      <c r="E25" s="1">
        <v>2.94</v>
      </c>
      <c r="F25" s="1">
        <v>0.0</v>
      </c>
      <c r="G25" s="1">
        <v>2.94</v>
      </c>
      <c r="H25" s="1">
        <v>168.0</v>
      </c>
      <c r="I25" s="1">
        <v>57.06</v>
      </c>
      <c r="J25" s="1">
        <v>57.09</v>
      </c>
      <c r="K25" s="1" t="s">
        <v>44</v>
      </c>
      <c r="L25" s="1">
        <v>84.0</v>
      </c>
      <c r="M25" s="1">
        <v>84.0</v>
      </c>
    </row>
    <row r="26">
      <c r="A26" s="1" t="s">
        <v>41</v>
      </c>
      <c r="B26" s="1" t="s">
        <v>42</v>
      </c>
      <c r="C26" s="1">
        <v>70.2</v>
      </c>
      <c r="D26" s="1">
        <v>73.45</v>
      </c>
      <c r="E26" s="1">
        <v>3.25</v>
      </c>
      <c r="F26" s="1">
        <v>0.0</v>
      </c>
      <c r="G26" s="1">
        <v>3.25</v>
      </c>
      <c r="H26" s="1">
        <v>168.0</v>
      </c>
      <c r="I26" s="1">
        <v>51.7</v>
      </c>
      <c r="J26" s="1">
        <v>51.75</v>
      </c>
      <c r="K26" s="1" t="s">
        <v>44</v>
      </c>
      <c r="L26" s="1">
        <v>84.0</v>
      </c>
      <c r="M26" s="1">
        <v>84.0</v>
      </c>
    </row>
    <row r="27">
      <c r="A27" s="1" t="s">
        <v>41</v>
      </c>
      <c r="B27" s="1" t="s">
        <v>42</v>
      </c>
      <c r="C27" s="1">
        <v>73.83</v>
      </c>
      <c r="D27" s="1">
        <v>76.05</v>
      </c>
      <c r="E27" s="1">
        <v>2.22</v>
      </c>
      <c r="F27" s="1">
        <v>0.0</v>
      </c>
      <c r="G27" s="1">
        <v>2.22</v>
      </c>
      <c r="H27" s="1">
        <v>168.0</v>
      </c>
      <c r="I27" s="1">
        <v>75.72</v>
      </c>
      <c r="J27" s="1">
        <v>75.76</v>
      </c>
      <c r="K27" s="1" t="s">
        <v>44</v>
      </c>
      <c r="L27" s="1">
        <v>84.0</v>
      </c>
      <c r="M27" s="1">
        <v>84.0</v>
      </c>
    </row>
    <row r="28">
      <c r="A28" s="1" t="s">
        <v>41</v>
      </c>
      <c r="B28" s="1" t="s">
        <v>42</v>
      </c>
      <c r="C28" s="1">
        <v>76.35</v>
      </c>
      <c r="D28" s="1">
        <v>78.61</v>
      </c>
      <c r="E28" s="1">
        <v>2.26</v>
      </c>
      <c r="F28" s="1">
        <v>0.0</v>
      </c>
      <c r="G28" s="1">
        <v>2.26</v>
      </c>
      <c r="H28" s="1">
        <v>48.0</v>
      </c>
      <c r="I28" s="1">
        <v>21.23</v>
      </c>
      <c r="J28" s="1">
        <v>21.23</v>
      </c>
      <c r="K28" s="1" t="s">
        <v>43</v>
      </c>
      <c r="L28" s="1">
        <v>-48.0</v>
      </c>
      <c r="M28" s="1">
        <v>0.0</v>
      </c>
    </row>
    <row r="29">
      <c r="A29" s="1" t="s">
        <v>41</v>
      </c>
      <c r="B29" s="1" t="s">
        <v>42</v>
      </c>
      <c r="C29" s="1">
        <v>78.82</v>
      </c>
      <c r="D29" s="1">
        <v>80.9</v>
      </c>
      <c r="E29" s="1">
        <v>2.08</v>
      </c>
      <c r="F29" s="1">
        <v>0.0</v>
      </c>
      <c r="G29" s="1">
        <v>2.08</v>
      </c>
      <c r="H29" s="1">
        <v>48.0</v>
      </c>
      <c r="I29" s="1">
        <v>23.06</v>
      </c>
      <c r="J29" s="1">
        <v>23.06</v>
      </c>
      <c r="K29" s="1" t="s">
        <v>43</v>
      </c>
      <c r="L29" s="1">
        <v>-48.0</v>
      </c>
      <c r="M29" s="1">
        <v>0.0</v>
      </c>
    </row>
    <row r="30">
      <c r="A30" s="1" t="s">
        <v>41</v>
      </c>
      <c r="B30" s="1" t="s">
        <v>42</v>
      </c>
      <c r="C30" s="1">
        <v>80.92</v>
      </c>
      <c r="D30" s="1">
        <v>83.69</v>
      </c>
      <c r="E30" s="1">
        <v>2.77</v>
      </c>
      <c r="F30" s="1">
        <v>0.0</v>
      </c>
      <c r="G30" s="1">
        <v>2.77</v>
      </c>
      <c r="H30" s="1">
        <v>48.0</v>
      </c>
      <c r="I30" s="1">
        <v>17.33</v>
      </c>
      <c r="J30" s="1">
        <v>17.33</v>
      </c>
      <c r="K30" s="1" t="s">
        <v>43</v>
      </c>
      <c r="L30" s="1">
        <v>-48.0</v>
      </c>
      <c r="M30" s="1">
        <v>0.0</v>
      </c>
    </row>
    <row r="31">
      <c r="A31" s="1" t="s">
        <v>41</v>
      </c>
      <c r="B31" s="1" t="s">
        <v>42</v>
      </c>
      <c r="C31" s="1">
        <v>83.71</v>
      </c>
      <c r="D31" s="1">
        <v>86.62</v>
      </c>
      <c r="E31" s="1">
        <v>2.91</v>
      </c>
      <c r="F31" s="1">
        <v>0.0</v>
      </c>
      <c r="G31" s="1">
        <v>2.91</v>
      </c>
      <c r="H31" s="1">
        <v>48.0</v>
      </c>
      <c r="I31" s="1">
        <v>16.48</v>
      </c>
      <c r="J31" s="1">
        <v>16.48</v>
      </c>
      <c r="K31" s="1" t="s">
        <v>43</v>
      </c>
      <c r="L31" s="1">
        <v>-48.0</v>
      </c>
      <c r="M31" s="1">
        <v>0.0</v>
      </c>
    </row>
    <row r="32">
      <c r="A32" s="1" t="s">
        <v>41</v>
      </c>
      <c r="B32" s="1" t="s">
        <v>42</v>
      </c>
      <c r="C32" s="1">
        <v>86.67</v>
      </c>
      <c r="D32" s="1">
        <v>88.74</v>
      </c>
      <c r="E32" s="1">
        <v>2.07</v>
      </c>
      <c r="F32" s="1">
        <v>0.0</v>
      </c>
      <c r="G32" s="1">
        <v>2.07</v>
      </c>
      <c r="H32" s="1">
        <v>48.0</v>
      </c>
      <c r="I32" s="1">
        <v>23.21</v>
      </c>
      <c r="J32" s="1">
        <v>23.21</v>
      </c>
      <c r="K32" s="1" t="s">
        <v>43</v>
      </c>
      <c r="L32" s="1">
        <v>-48.0</v>
      </c>
      <c r="M32" s="1">
        <v>0.0</v>
      </c>
    </row>
    <row r="33">
      <c r="A33" s="1" t="s">
        <v>41</v>
      </c>
      <c r="B33" s="1" t="s">
        <v>42</v>
      </c>
      <c r="C33" s="1">
        <v>88.76</v>
      </c>
      <c r="D33" s="1">
        <v>91.29</v>
      </c>
      <c r="E33" s="1">
        <v>2.53</v>
      </c>
      <c r="F33" s="1">
        <v>0.0</v>
      </c>
      <c r="G33" s="1">
        <v>2.53</v>
      </c>
      <c r="H33" s="1">
        <v>48.0</v>
      </c>
      <c r="I33" s="1">
        <v>18.97</v>
      </c>
      <c r="J33" s="1">
        <v>18.97</v>
      </c>
      <c r="K33" s="1" t="s">
        <v>43</v>
      </c>
      <c r="L33" s="1">
        <v>-48.0</v>
      </c>
      <c r="M33" s="1">
        <v>0.0</v>
      </c>
    </row>
    <row r="34">
      <c r="A34" s="1" t="s">
        <v>41</v>
      </c>
      <c r="B34" s="1" t="s">
        <v>42</v>
      </c>
      <c r="C34" s="1">
        <v>91.4</v>
      </c>
      <c r="D34" s="1">
        <v>93.67</v>
      </c>
      <c r="E34" s="1">
        <v>2.27</v>
      </c>
      <c r="F34" s="1">
        <v>0.0</v>
      </c>
      <c r="G34" s="1">
        <v>2.27</v>
      </c>
      <c r="H34" s="1">
        <v>48.0</v>
      </c>
      <c r="I34" s="1">
        <v>21.13</v>
      </c>
      <c r="J34" s="1">
        <v>21.13</v>
      </c>
      <c r="K34" s="1" t="s">
        <v>43</v>
      </c>
      <c r="L34" s="1">
        <v>-48.0</v>
      </c>
      <c r="M34" s="1">
        <v>0.0</v>
      </c>
    </row>
    <row r="35">
      <c r="A35" s="1" t="s">
        <v>41</v>
      </c>
      <c r="B35" s="1" t="s">
        <v>42</v>
      </c>
      <c r="C35" s="1">
        <v>93.74</v>
      </c>
      <c r="D35" s="1">
        <v>96.17</v>
      </c>
      <c r="E35" s="1">
        <v>2.43</v>
      </c>
      <c r="F35" s="1">
        <v>0.0</v>
      </c>
      <c r="G35" s="1">
        <v>2.43</v>
      </c>
      <c r="H35" s="1">
        <v>48.0</v>
      </c>
      <c r="I35" s="1">
        <v>19.76</v>
      </c>
      <c r="J35" s="1">
        <v>19.76</v>
      </c>
      <c r="K35" s="1" t="s">
        <v>43</v>
      </c>
      <c r="L35" s="1">
        <v>-48.0</v>
      </c>
      <c r="M35" s="1">
        <v>0.0</v>
      </c>
    </row>
    <row r="36">
      <c r="A36" s="1" t="s">
        <v>41</v>
      </c>
      <c r="B36" s="1" t="s">
        <v>42</v>
      </c>
      <c r="C36" s="1">
        <v>96.29</v>
      </c>
      <c r="D36" s="1">
        <v>99.72</v>
      </c>
      <c r="E36" s="1">
        <v>3.44</v>
      </c>
      <c r="F36" s="1">
        <v>0.0</v>
      </c>
      <c r="G36" s="1">
        <v>3.44</v>
      </c>
      <c r="H36" s="1">
        <v>48.0</v>
      </c>
      <c r="I36" s="1">
        <v>13.97</v>
      </c>
      <c r="J36" s="1">
        <v>13.97</v>
      </c>
      <c r="K36" s="1" t="s">
        <v>43</v>
      </c>
      <c r="L36" s="1">
        <v>-48.0</v>
      </c>
      <c r="M36" s="1">
        <v>0.0</v>
      </c>
    </row>
    <row r="37">
      <c r="A37" s="1" t="s">
        <v>41</v>
      </c>
      <c r="B37" s="1" t="s">
        <v>42</v>
      </c>
      <c r="C37" s="1">
        <v>99.76</v>
      </c>
      <c r="D37" s="1">
        <v>102.44</v>
      </c>
      <c r="E37" s="1">
        <v>2.68</v>
      </c>
      <c r="F37" s="1">
        <v>0.0</v>
      </c>
      <c r="G37" s="1">
        <v>2.68</v>
      </c>
      <c r="H37" s="1">
        <v>48.0</v>
      </c>
      <c r="I37" s="1">
        <v>17.91</v>
      </c>
      <c r="J37" s="1">
        <v>17.91</v>
      </c>
      <c r="K37" s="1" t="s">
        <v>43</v>
      </c>
      <c r="L37" s="1">
        <v>-48.0</v>
      </c>
      <c r="M37" s="1">
        <v>0.0</v>
      </c>
    </row>
    <row r="38">
      <c r="A38" s="1" t="s">
        <v>41</v>
      </c>
      <c r="B38" s="1" t="s">
        <v>42</v>
      </c>
      <c r="C38" s="1">
        <v>102.45</v>
      </c>
      <c r="D38" s="1">
        <v>105.38</v>
      </c>
      <c r="E38" s="1">
        <v>2.93</v>
      </c>
      <c r="F38" s="1">
        <v>0.0</v>
      </c>
      <c r="G38" s="1">
        <v>2.93</v>
      </c>
      <c r="H38" s="1">
        <v>168.0</v>
      </c>
      <c r="I38" s="1">
        <v>57.39</v>
      </c>
      <c r="J38" s="1">
        <v>57.42</v>
      </c>
      <c r="K38" s="1" t="s">
        <v>44</v>
      </c>
      <c r="L38" s="1">
        <v>84.0</v>
      </c>
      <c r="M38" s="1">
        <v>84.0</v>
      </c>
    </row>
    <row r="39">
      <c r="A39" s="1" t="s">
        <v>41</v>
      </c>
      <c r="B39" s="1" t="s">
        <v>42</v>
      </c>
      <c r="C39" s="1">
        <v>105.75</v>
      </c>
      <c r="D39" s="1">
        <v>108.26</v>
      </c>
      <c r="E39" s="1">
        <v>2.51</v>
      </c>
      <c r="F39" s="1">
        <v>0.0</v>
      </c>
      <c r="G39" s="1">
        <v>2.51</v>
      </c>
      <c r="H39" s="1">
        <v>168.0</v>
      </c>
      <c r="I39" s="1">
        <v>66.85</v>
      </c>
      <c r="J39" s="1">
        <v>66.88</v>
      </c>
      <c r="K39" s="1" t="s">
        <v>44</v>
      </c>
      <c r="L39" s="1">
        <v>84.0</v>
      </c>
      <c r="M39" s="1">
        <v>84.0</v>
      </c>
    </row>
    <row r="40">
      <c r="A40" s="1" t="s">
        <v>41</v>
      </c>
      <c r="B40" s="1" t="s">
        <v>42</v>
      </c>
      <c r="C40" s="1">
        <v>108.47</v>
      </c>
      <c r="D40" s="1">
        <v>110.79</v>
      </c>
      <c r="E40" s="1">
        <v>2.31</v>
      </c>
      <c r="F40" s="1">
        <v>0.0</v>
      </c>
      <c r="G40" s="1">
        <v>2.31</v>
      </c>
      <c r="H40" s="1">
        <v>168.0</v>
      </c>
      <c r="I40" s="1">
        <v>72.66</v>
      </c>
      <c r="J40" s="1">
        <v>72.7</v>
      </c>
      <c r="K40" s="1" t="s">
        <v>44</v>
      </c>
      <c r="L40" s="1">
        <v>84.0</v>
      </c>
      <c r="M40" s="1">
        <v>84.0</v>
      </c>
    </row>
    <row r="41">
      <c r="A41" s="1" t="s">
        <v>41</v>
      </c>
      <c r="B41" s="1" t="s">
        <v>42</v>
      </c>
      <c r="C41" s="1">
        <v>111.01</v>
      </c>
      <c r="D41" s="1">
        <v>114.5</v>
      </c>
      <c r="E41" s="1">
        <v>3.49</v>
      </c>
      <c r="F41" s="1">
        <v>0.0</v>
      </c>
      <c r="G41" s="1">
        <v>3.49</v>
      </c>
      <c r="H41" s="1">
        <v>48.0</v>
      </c>
      <c r="I41" s="1">
        <v>13.74</v>
      </c>
      <c r="J41" s="1">
        <v>13.74</v>
      </c>
      <c r="K41" s="1" t="s">
        <v>43</v>
      </c>
      <c r="L41" s="1">
        <v>-48.0</v>
      </c>
      <c r="M41" s="1">
        <v>0.0</v>
      </c>
    </row>
    <row r="42">
      <c r="A42" s="1" t="s">
        <v>41</v>
      </c>
      <c r="B42" s="1" t="s">
        <v>42</v>
      </c>
      <c r="C42" s="1">
        <v>114.63</v>
      </c>
      <c r="D42" s="1">
        <v>118.09</v>
      </c>
      <c r="E42" s="1">
        <v>3.46</v>
      </c>
      <c r="F42" s="1">
        <v>0.0</v>
      </c>
      <c r="G42" s="1">
        <v>3.46</v>
      </c>
      <c r="H42" s="1">
        <v>48.0</v>
      </c>
      <c r="I42" s="1">
        <v>13.89</v>
      </c>
      <c r="J42" s="1">
        <v>13.89</v>
      </c>
      <c r="K42" s="1" t="s">
        <v>43</v>
      </c>
      <c r="L42" s="1">
        <v>-48.0</v>
      </c>
      <c r="M42" s="1">
        <v>0.0</v>
      </c>
    </row>
    <row r="43">
      <c r="A43" s="1" t="s">
        <v>41</v>
      </c>
      <c r="B43" s="1" t="s">
        <v>42</v>
      </c>
      <c r="C43" s="1">
        <v>118.24</v>
      </c>
      <c r="D43" s="1">
        <v>121.19</v>
      </c>
      <c r="E43" s="1">
        <v>2.95</v>
      </c>
      <c r="F43" s="1">
        <v>0.0</v>
      </c>
      <c r="G43" s="1">
        <v>2.95</v>
      </c>
      <c r="H43" s="1">
        <v>48.0</v>
      </c>
      <c r="I43" s="1">
        <v>16.26</v>
      </c>
      <c r="J43" s="1">
        <v>16.26</v>
      </c>
      <c r="K43" s="1" t="s">
        <v>43</v>
      </c>
      <c r="L43" s="1">
        <v>-48.0</v>
      </c>
      <c r="M43" s="1">
        <v>0.0</v>
      </c>
    </row>
    <row r="44">
      <c r="A44" s="1" t="s">
        <v>41</v>
      </c>
      <c r="B44" s="1" t="s">
        <v>42</v>
      </c>
      <c r="C44" s="1">
        <v>121.34</v>
      </c>
      <c r="D44" s="1">
        <v>122.69</v>
      </c>
      <c r="E44" s="1">
        <v>1.35</v>
      </c>
      <c r="F44" s="1">
        <v>0.0</v>
      </c>
      <c r="G44" s="1">
        <v>1.35</v>
      </c>
      <c r="H44" s="1">
        <v>48.0</v>
      </c>
      <c r="I44" s="1">
        <v>35.44</v>
      </c>
      <c r="J44" s="1">
        <v>35.44</v>
      </c>
      <c r="K44" s="1" t="s">
        <v>43</v>
      </c>
      <c r="L44" s="1">
        <v>-48.0</v>
      </c>
      <c r="M44" s="1">
        <v>0.0</v>
      </c>
    </row>
    <row r="45">
      <c r="A45" s="1" t="s">
        <v>41</v>
      </c>
      <c r="B45" s="1" t="s">
        <v>42</v>
      </c>
      <c r="C45" s="1">
        <v>122.74</v>
      </c>
      <c r="D45" s="1">
        <v>126.24</v>
      </c>
      <c r="E45" s="1">
        <v>3.5</v>
      </c>
      <c r="F45" s="1">
        <v>0.0</v>
      </c>
      <c r="G45" s="1">
        <v>3.5</v>
      </c>
      <c r="H45" s="1">
        <v>48.0</v>
      </c>
      <c r="I45" s="1">
        <v>13.71</v>
      </c>
      <c r="J45" s="1">
        <v>13.71</v>
      </c>
      <c r="K45" s="1" t="s">
        <v>43</v>
      </c>
      <c r="L45" s="1">
        <v>-48.0</v>
      </c>
      <c r="M45" s="1">
        <v>0.0</v>
      </c>
    </row>
    <row r="46">
      <c r="A46" s="1" t="s">
        <v>41</v>
      </c>
      <c r="B46" s="1" t="s">
        <v>42</v>
      </c>
      <c r="C46" s="1">
        <v>126.48</v>
      </c>
      <c r="D46" s="1">
        <v>130.11</v>
      </c>
      <c r="E46" s="1">
        <v>3.63</v>
      </c>
      <c r="F46" s="1">
        <v>0.0</v>
      </c>
      <c r="G46" s="1">
        <v>3.63</v>
      </c>
      <c r="H46" s="1">
        <v>48.0</v>
      </c>
      <c r="I46" s="1">
        <v>13.21</v>
      </c>
      <c r="J46" s="1">
        <v>13.21</v>
      </c>
      <c r="K46" s="1" t="s">
        <v>43</v>
      </c>
      <c r="L46" s="1">
        <v>-48.0</v>
      </c>
      <c r="M46" s="1">
        <v>0.0</v>
      </c>
    </row>
    <row r="47">
      <c r="A47" s="1" t="s">
        <v>41</v>
      </c>
      <c r="B47" s="1" t="s">
        <v>42</v>
      </c>
      <c r="C47" s="1">
        <v>130.32</v>
      </c>
      <c r="D47" s="1">
        <v>132.96</v>
      </c>
      <c r="E47" s="1">
        <v>2.64</v>
      </c>
      <c r="F47" s="1">
        <v>0.0</v>
      </c>
      <c r="G47" s="1">
        <v>2.64</v>
      </c>
      <c r="H47" s="1">
        <v>48.0</v>
      </c>
      <c r="I47" s="1">
        <v>18.17</v>
      </c>
      <c r="J47" s="1">
        <v>18.17</v>
      </c>
      <c r="K47" s="1" t="s">
        <v>43</v>
      </c>
      <c r="L47" s="1">
        <v>-48.0</v>
      </c>
      <c r="M47" s="1">
        <v>0.0</v>
      </c>
    </row>
    <row r="48">
      <c r="A48" s="1" t="s">
        <v>41</v>
      </c>
      <c r="B48" s="1" t="s">
        <v>42</v>
      </c>
      <c r="C48" s="1">
        <v>133.19</v>
      </c>
      <c r="D48" s="1">
        <v>136.9</v>
      </c>
      <c r="E48" s="1">
        <v>3.71</v>
      </c>
      <c r="F48" s="1">
        <v>0.0</v>
      </c>
      <c r="G48" s="1">
        <v>3.71</v>
      </c>
      <c r="H48" s="1">
        <v>48.0</v>
      </c>
      <c r="I48" s="1">
        <v>12.93</v>
      </c>
      <c r="J48" s="1">
        <v>12.93</v>
      </c>
      <c r="K48" s="1" t="s">
        <v>43</v>
      </c>
      <c r="L48" s="1">
        <v>-48.0</v>
      </c>
      <c r="M48" s="1">
        <v>0.0</v>
      </c>
    </row>
    <row r="49">
      <c r="A49" s="1" t="s">
        <v>41</v>
      </c>
      <c r="B49" s="1" t="s">
        <v>42</v>
      </c>
      <c r="C49" s="1">
        <v>136.94</v>
      </c>
      <c r="D49" s="1">
        <v>139.44</v>
      </c>
      <c r="E49" s="1">
        <v>2.5</v>
      </c>
      <c r="F49" s="1">
        <v>0.0</v>
      </c>
      <c r="G49" s="1">
        <v>2.5</v>
      </c>
      <c r="H49" s="1">
        <v>48.0</v>
      </c>
      <c r="I49" s="1">
        <v>19.18</v>
      </c>
      <c r="J49" s="1">
        <v>19.18</v>
      </c>
      <c r="K49" s="1" t="s">
        <v>43</v>
      </c>
      <c r="L49" s="1">
        <v>-48.0</v>
      </c>
      <c r="M49" s="1">
        <v>0.0</v>
      </c>
    </row>
    <row r="50">
      <c r="A50" s="1" t="s">
        <v>41</v>
      </c>
      <c r="B50" s="1" t="s">
        <v>42</v>
      </c>
      <c r="C50" s="1">
        <v>139.6</v>
      </c>
      <c r="D50" s="1">
        <v>142.23</v>
      </c>
      <c r="E50" s="1">
        <v>2.63</v>
      </c>
      <c r="F50" s="1">
        <v>0.0</v>
      </c>
      <c r="G50" s="1">
        <v>2.63</v>
      </c>
      <c r="H50" s="1">
        <v>48.0</v>
      </c>
      <c r="I50" s="1">
        <v>18.25</v>
      </c>
      <c r="J50" s="1">
        <v>18.25</v>
      </c>
      <c r="K50" s="1" t="s">
        <v>43</v>
      </c>
      <c r="L50" s="1">
        <v>-48.0</v>
      </c>
      <c r="M50" s="1">
        <v>0.0</v>
      </c>
    </row>
    <row r="51">
      <c r="A51" s="1" t="s">
        <v>41</v>
      </c>
      <c r="B51" s="1" t="s">
        <v>42</v>
      </c>
      <c r="C51" s="1">
        <v>142.48</v>
      </c>
      <c r="D51" s="1">
        <v>145.23</v>
      </c>
      <c r="E51" s="1">
        <v>2.75</v>
      </c>
      <c r="F51" s="1">
        <v>0.0</v>
      </c>
      <c r="G51" s="1">
        <v>2.75</v>
      </c>
      <c r="H51" s="1">
        <v>168.0</v>
      </c>
      <c r="I51" s="1">
        <v>61.13</v>
      </c>
      <c r="J51" s="1">
        <v>61.15</v>
      </c>
      <c r="K51" s="1" t="s">
        <v>44</v>
      </c>
      <c r="L51" s="1">
        <v>84.0</v>
      </c>
      <c r="M51" s="1">
        <v>84.0</v>
      </c>
    </row>
    <row r="52">
      <c r="A52" s="1" t="s">
        <v>41</v>
      </c>
      <c r="B52" s="1" t="s">
        <v>42</v>
      </c>
      <c r="C52" s="1">
        <v>145.49</v>
      </c>
      <c r="D52" s="1">
        <v>148.12</v>
      </c>
      <c r="E52" s="1">
        <v>2.63</v>
      </c>
      <c r="F52" s="1">
        <v>0.0</v>
      </c>
      <c r="G52" s="1">
        <v>2.63</v>
      </c>
      <c r="H52" s="1">
        <v>168.0</v>
      </c>
      <c r="I52" s="1">
        <v>63.95</v>
      </c>
      <c r="J52" s="1">
        <v>63.97</v>
      </c>
      <c r="K52" s="1" t="s">
        <v>44</v>
      </c>
      <c r="L52" s="1">
        <v>84.0</v>
      </c>
      <c r="M52" s="1">
        <v>84.0</v>
      </c>
    </row>
    <row r="53">
      <c r="A53" s="1" t="s">
        <v>41</v>
      </c>
      <c r="B53" s="1" t="s">
        <v>42</v>
      </c>
      <c r="C53" s="1">
        <v>148.39</v>
      </c>
      <c r="D53" s="1">
        <v>150.68</v>
      </c>
      <c r="E53" s="1">
        <v>2.29</v>
      </c>
      <c r="F53" s="1">
        <v>0.0</v>
      </c>
      <c r="G53" s="1">
        <v>2.29</v>
      </c>
      <c r="H53" s="1">
        <v>168.0</v>
      </c>
      <c r="I53" s="1">
        <v>73.41</v>
      </c>
      <c r="J53" s="1">
        <v>73.44</v>
      </c>
      <c r="K53" s="1" t="s">
        <v>44</v>
      </c>
      <c r="L53" s="1">
        <v>84.0</v>
      </c>
      <c r="M53" s="1">
        <v>84.0</v>
      </c>
    </row>
    <row r="54">
      <c r="A54" s="1" t="s">
        <v>41</v>
      </c>
      <c r="B54" s="1" t="s">
        <v>42</v>
      </c>
      <c r="C54" s="1">
        <v>151.21</v>
      </c>
      <c r="D54" s="1">
        <v>153.63</v>
      </c>
      <c r="E54" s="1">
        <v>2.42</v>
      </c>
      <c r="F54" s="1">
        <v>0.0</v>
      </c>
      <c r="G54" s="1">
        <v>2.42</v>
      </c>
      <c r="H54" s="1">
        <v>48.0</v>
      </c>
      <c r="I54" s="1">
        <v>19.84</v>
      </c>
      <c r="J54" s="1">
        <v>19.84</v>
      </c>
      <c r="K54" s="1" t="s">
        <v>43</v>
      </c>
      <c r="L54" s="1">
        <v>-48.0</v>
      </c>
      <c r="M54" s="1">
        <v>0.0</v>
      </c>
    </row>
    <row r="55">
      <c r="A55" s="1" t="s">
        <v>41</v>
      </c>
      <c r="B55" s="1" t="s">
        <v>42</v>
      </c>
      <c r="C55" s="1">
        <v>153.8</v>
      </c>
      <c r="D55" s="1">
        <v>154.85</v>
      </c>
      <c r="E55" s="1">
        <v>1.05</v>
      </c>
      <c r="F55" s="1">
        <v>0.0</v>
      </c>
      <c r="G55" s="1">
        <v>1.05</v>
      </c>
      <c r="H55" s="1">
        <v>48.0</v>
      </c>
      <c r="I55" s="1">
        <v>45.7</v>
      </c>
      <c r="J55" s="1">
        <v>45.7</v>
      </c>
      <c r="K55" s="1" t="s">
        <v>43</v>
      </c>
      <c r="L55" s="1">
        <v>-48.0</v>
      </c>
      <c r="M55" s="1">
        <v>0.0</v>
      </c>
    </row>
    <row r="56">
      <c r="A56" s="1" t="s">
        <v>41</v>
      </c>
      <c r="B56" s="1" t="s">
        <v>42</v>
      </c>
      <c r="C56" s="1">
        <v>154.93</v>
      </c>
      <c r="D56" s="1">
        <v>157.08</v>
      </c>
      <c r="E56" s="1">
        <v>2.15</v>
      </c>
      <c r="F56" s="1">
        <v>0.0</v>
      </c>
      <c r="G56" s="1">
        <v>2.15</v>
      </c>
      <c r="H56" s="1">
        <v>48.0</v>
      </c>
      <c r="I56" s="1">
        <v>22.33</v>
      </c>
      <c r="J56" s="1">
        <v>22.33</v>
      </c>
      <c r="K56" s="1" t="s">
        <v>43</v>
      </c>
      <c r="L56" s="1">
        <v>-48.0</v>
      </c>
      <c r="M56" s="1">
        <v>0.0</v>
      </c>
    </row>
    <row r="57">
      <c r="A57" s="1" t="s">
        <v>41</v>
      </c>
      <c r="B57" s="1" t="s">
        <v>42</v>
      </c>
      <c r="C57" s="1">
        <v>157.11</v>
      </c>
      <c r="D57" s="1">
        <v>159.06</v>
      </c>
      <c r="E57" s="1">
        <v>1.95</v>
      </c>
      <c r="F57" s="1">
        <v>0.0</v>
      </c>
      <c r="G57" s="1">
        <v>1.95</v>
      </c>
      <c r="H57" s="1">
        <v>48.0</v>
      </c>
      <c r="I57" s="1">
        <v>24.59</v>
      </c>
      <c r="J57" s="1">
        <v>24.59</v>
      </c>
      <c r="K57" s="1" t="s">
        <v>43</v>
      </c>
      <c r="L57" s="1">
        <v>-48.0</v>
      </c>
      <c r="M57" s="1">
        <v>0.0</v>
      </c>
    </row>
    <row r="58">
      <c r="A58" s="1" t="s">
        <v>41</v>
      </c>
      <c r="B58" s="1" t="s">
        <v>42</v>
      </c>
      <c r="C58" s="1">
        <v>159.13</v>
      </c>
      <c r="D58" s="1">
        <v>160.57</v>
      </c>
      <c r="E58" s="1">
        <v>1.44</v>
      </c>
      <c r="F58" s="1">
        <v>0.0</v>
      </c>
      <c r="G58" s="1">
        <v>1.44</v>
      </c>
      <c r="H58" s="1">
        <v>48.0</v>
      </c>
      <c r="I58" s="1">
        <v>33.36</v>
      </c>
      <c r="J58" s="1">
        <v>33.36</v>
      </c>
      <c r="K58" s="1" t="s">
        <v>43</v>
      </c>
      <c r="L58" s="1">
        <v>-48.0</v>
      </c>
      <c r="M58" s="1">
        <v>0.0</v>
      </c>
    </row>
    <row r="59">
      <c r="A59" s="1" t="s">
        <v>41</v>
      </c>
      <c r="B59" s="1" t="s">
        <v>42</v>
      </c>
      <c r="C59" s="1">
        <v>160.68</v>
      </c>
      <c r="D59" s="1">
        <v>163.19</v>
      </c>
      <c r="E59" s="1">
        <v>2.51</v>
      </c>
      <c r="F59" s="1">
        <v>0.0</v>
      </c>
      <c r="G59" s="1">
        <v>2.51</v>
      </c>
      <c r="H59" s="1">
        <v>48.0</v>
      </c>
      <c r="I59" s="1">
        <v>19.15</v>
      </c>
      <c r="J59" s="1">
        <v>19.15</v>
      </c>
      <c r="K59" s="1" t="s">
        <v>43</v>
      </c>
      <c r="L59" s="1">
        <v>-48.0</v>
      </c>
      <c r="M59" s="1">
        <v>0.0</v>
      </c>
    </row>
    <row r="60">
      <c r="A60" s="1" t="s">
        <v>41</v>
      </c>
      <c r="B60" s="1" t="s">
        <v>42</v>
      </c>
      <c r="C60" s="1">
        <v>163.26</v>
      </c>
      <c r="D60" s="1">
        <v>166.61</v>
      </c>
      <c r="E60" s="1">
        <v>3.34</v>
      </c>
      <c r="F60" s="1">
        <v>0.0</v>
      </c>
      <c r="G60" s="1">
        <v>3.34</v>
      </c>
      <c r="H60" s="1">
        <v>48.0</v>
      </c>
      <c r="I60" s="1">
        <v>14.36</v>
      </c>
      <c r="J60" s="1">
        <v>14.36</v>
      </c>
      <c r="K60" s="1" t="s">
        <v>43</v>
      </c>
      <c r="L60" s="1">
        <v>-48.0</v>
      </c>
      <c r="M60" s="1">
        <v>0.0</v>
      </c>
    </row>
    <row r="61">
      <c r="A61" s="1" t="s">
        <v>41</v>
      </c>
      <c r="B61" s="1" t="s">
        <v>42</v>
      </c>
      <c r="C61" s="1">
        <v>166.65</v>
      </c>
      <c r="D61" s="1">
        <v>170.0</v>
      </c>
      <c r="E61" s="1">
        <v>3.36</v>
      </c>
      <c r="F61" s="1">
        <v>0.0</v>
      </c>
      <c r="G61" s="1">
        <v>3.36</v>
      </c>
      <c r="H61" s="1">
        <v>48.0</v>
      </c>
      <c r="I61" s="1">
        <v>14.3</v>
      </c>
      <c r="J61" s="1">
        <v>14.3</v>
      </c>
      <c r="K61" s="1" t="s">
        <v>43</v>
      </c>
      <c r="L61" s="1">
        <v>-48.0</v>
      </c>
      <c r="M61" s="1">
        <v>0.0</v>
      </c>
    </row>
    <row r="62">
      <c r="A62" s="1" t="s">
        <v>41</v>
      </c>
      <c r="B62" s="1" t="s">
        <v>42</v>
      </c>
      <c r="C62" s="1">
        <v>170.05</v>
      </c>
      <c r="D62" s="1">
        <v>171.21</v>
      </c>
      <c r="E62" s="1">
        <v>1.16</v>
      </c>
      <c r="F62" s="1">
        <v>0.0</v>
      </c>
      <c r="G62" s="1">
        <v>1.16</v>
      </c>
      <c r="H62" s="1">
        <v>48.0</v>
      </c>
      <c r="I62" s="1">
        <v>41.24</v>
      </c>
      <c r="J62" s="1">
        <v>41.24</v>
      </c>
      <c r="K62" s="1" t="s">
        <v>43</v>
      </c>
      <c r="L62" s="1">
        <v>-48.0</v>
      </c>
      <c r="M62" s="1">
        <v>0.0</v>
      </c>
    </row>
    <row r="63">
      <c r="A63" s="1" t="s">
        <v>41</v>
      </c>
      <c r="B63" s="1" t="s">
        <v>42</v>
      </c>
      <c r="C63" s="1">
        <v>171.24</v>
      </c>
      <c r="D63" s="1">
        <v>174.64</v>
      </c>
      <c r="E63" s="1">
        <v>3.4</v>
      </c>
      <c r="F63" s="1">
        <v>0.0</v>
      </c>
      <c r="G63" s="1">
        <v>3.4</v>
      </c>
      <c r="H63" s="1">
        <v>48.0</v>
      </c>
      <c r="I63" s="1">
        <v>14.1</v>
      </c>
      <c r="J63" s="1">
        <v>14.1</v>
      </c>
      <c r="K63" s="1" t="s">
        <v>43</v>
      </c>
      <c r="L63" s="1">
        <v>-48.0</v>
      </c>
      <c r="M63" s="1">
        <v>0.0</v>
      </c>
    </row>
    <row r="64">
      <c r="A64" s="1" t="s">
        <v>41</v>
      </c>
      <c r="B64" s="1" t="s">
        <v>42</v>
      </c>
      <c r="C64" s="1">
        <v>174.82</v>
      </c>
      <c r="D64" s="1">
        <v>177.58</v>
      </c>
      <c r="E64" s="1">
        <v>2.76</v>
      </c>
      <c r="F64" s="1">
        <v>0.0</v>
      </c>
      <c r="G64" s="1">
        <v>2.75</v>
      </c>
      <c r="H64" s="1">
        <v>168.0</v>
      </c>
      <c r="I64" s="1">
        <v>60.96</v>
      </c>
      <c r="J64" s="1">
        <v>60.99</v>
      </c>
      <c r="K64" s="1" t="s">
        <v>44</v>
      </c>
      <c r="L64" s="1">
        <v>84.0</v>
      </c>
      <c r="M64" s="1">
        <v>84.0</v>
      </c>
    </row>
    <row r="65">
      <c r="A65" s="1" t="s">
        <v>41</v>
      </c>
      <c r="B65" s="1" t="s">
        <v>42</v>
      </c>
      <c r="C65" s="1">
        <v>178.24</v>
      </c>
      <c r="D65" s="1">
        <v>180.49</v>
      </c>
      <c r="E65" s="1">
        <v>2.25</v>
      </c>
      <c r="F65" s="1">
        <v>0.0</v>
      </c>
      <c r="G65" s="1">
        <v>2.25</v>
      </c>
      <c r="H65" s="1">
        <v>168.0</v>
      </c>
      <c r="I65" s="1">
        <v>74.67</v>
      </c>
      <c r="J65" s="1">
        <v>74.71</v>
      </c>
      <c r="K65" s="1" t="s">
        <v>44</v>
      </c>
      <c r="L65" s="1">
        <v>84.0</v>
      </c>
      <c r="M65" s="1">
        <v>84.0</v>
      </c>
    </row>
    <row r="66">
      <c r="A66" s="1" t="s">
        <v>41</v>
      </c>
      <c r="B66" s="1" t="s">
        <v>42</v>
      </c>
      <c r="C66" s="1">
        <v>180.68</v>
      </c>
      <c r="D66" s="1">
        <v>183.19</v>
      </c>
      <c r="E66" s="1">
        <v>2.51</v>
      </c>
      <c r="F66" s="1">
        <v>0.0</v>
      </c>
      <c r="G66" s="1">
        <v>2.51</v>
      </c>
      <c r="H66" s="1">
        <v>168.0</v>
      </c>
      <c r="I66" s="1">
        <v>66.81</v>
      </c>
      <c r="J66" s="1">
        <v>66.85</v>
      </c>
      <c r="K66" s="1" t="s">
        <v>44</v>
      </c>
      <c r="L66" s="1">
        <v>84.0</v>
      </c>
      <c r="M66" s="1">
        <v>84.0</v>
      </c>
    </row>
    <row r="67">
      <c r="A67" s="1" t="s">
        <v>41</v>
      </c>
      <c r="B67" s="1" t="s">
        <v>42</v>
      </c>
      <c r="C67" s="1">
        <v>183.32</v>
      </c>
      <c r="D67" s="1">
        <v>186.45</v>
      </c>
      <c r="E67" s="1">
        <v>3.13</v>
      </c>
      <c r="F67" s="1">
        <v>0.0</v>
      </c>
      <c r="G67" s="1">
        <v>3.13</v>
      </c>
      <c r="H67" s="1">
        <v>48.0</v>
      </c>
      <c r="I67" s="1">
        <v>15.33</v>
      </c>
      <c r="J67" s="1">
        <v>15.33</v>
      </c>
      <c r="K67" s="1" t="s">
        <v>43</v>
      </c>
      <c r="L67" s="1">
        <v>-48.0</v>
      </c>
      <c r="M67" s="1">
        <v>0.0</v>
      </c>
    </row>
    <row r="68">
      <c r="A68" s="1" t="s">
        <v>41</v>
      </c>
      <c r="B68" s="1" t="s">
        <v>42</v>
      </c>
      <c r="C68" s="1">
        <v>186.52</v>
      </c>
      <c r="D68" s="1">
        <v>189.26</v>
      </c>
      <c r="E68" s="1">
        <v>2.75</v>
      </c>
      <c r="F68" s="1">
        <v>0.0</v>
      </c>
      <c r="G68" s="1">
        <v>2.75</v>
      </c>
      <c r="H68" s="1">
        <v>48.0</v>
      </c>
      <c r="I68" s="1">
        <v>17.46</v>
      </c>
      <c r="J68" s="1">
        <v>17.46</v>
      </c>
      <c r="K68" s="1" t="s">
        <v>43</v>
      </c>
      <c r="L68" s="1">
        <v>-48.0</v>
      </c>
      <c r="M68" s="1">
        <v>0.0</v>
      </c>
    </row>
    <row r="69">
      <c r="A69" s="1" t="s">
        <v>41</v>
      </c>
      <c r="B69" s="1" t="s">
        <v>42</v>
      </c>
      <c r="C69" s="1">
        <v>189.37</v>
      </c>
      <c r="D69" s="1">
        <v>192.51</v>
      </c>
      <c r="E69" s="1">
        <v>3.14</v>
      </c>
      <c r="F69" s="1">
        <v>0.0</v>
      </c>
      <c r="G69" s="1">
        <v>3.14</v>
      </c>
      <c r="H69" s="1">
        <v>48.0</v>
      </c>
      <c r="I69" s="1">
        <v>15.29</v>
      </c>
      <c r="J69" s="1">
        <v>15.29</v>
      </c>
      <c r="K69" s="1" t="s">
        <v>43</v>
      </c>
      <c r="L69" s="1">
        <v>-48.0</v>
      </c>
      <c r="M69" s="1">
        <v>0.0</v>
      </c>
    </row>
    <row r="70">
      <c r="A70" s="1" t="s">
        <v>41</v>
      </c>
      <c r="B70" s="1" t="s">
        <v>42</v>
      </c>
      <c r="C70" s="1">
        <v>192.51</v>
      </c>
      <c r="D70" s="1">
        <v>195.73</v>
      </c>
      <c r="E70" s="1">
        <v>3.21</v>
      </c>
      <c r="F70" s="1">
        <v>0.0</v>
      </c>
      <c r="G70" s="1">
        <v>3.21</v>
      </c>
      <c r="H70" s="1">
        <v>48.0</v>
      </c>
      <c r="I70" s="1">
        <v>14.93</v>
      </c>
      <c r="J70" s="1">
        <v>14.93</v>
      </c>
      <c r="K70" s="1" t="s">
        <v>43</v>
      </c>
      <c r="L70" s="1">
        <v>-48.0</v>
      </c>
      <c r="M70" s="1">
        <v>0.0</v>
      </c>
    </row>
    <row r="71">
      <c r="A71" s="1" t="s">
        <v>41</v>
      </c>
      <c r="B71" s="1" t="s">
        <v>42</v>
      </c>
      <c r="C71" s="1">
        <v>195.79</v>
      </c>
      <c r="D71" s="1">
        <v>198.23</v>
      </c>
      <c r="E71" s="1">
        <v>2.44</v>
      </c>
      <c r="F71" s="1">
        <v>0.0</v>
      </c>
      <c r="G71" s="1">
        <v>2.44</v>
      </c>
      <c r="H71" s="1">
        <v>48.0</v>
      </c>
      <c r="I71" s="1">
        <v>19.69</v>
      </c>
      <c r="J71" s="1">
        <v>19.69</v>
      </c>
      <c r="K71" s="1" t="s">
        <v>43</v>
      </c>
      <c r="L71" s="1">
        <v>-48.0</v>
      </c>
      <c r="M71" s="1">
        <v>0.0</v>
      </c>
    </row>
    <row r="72">
      <c r="A72" s="1" t="s">
        <v>41</v>
      </c>
      <c r="B72" s="1" t="s">
        <v>42</v>
      </c>
      <c r="C72" s="1">
        <v>198.33</v>
      </c>
      <c r="D72" s="1">
        <v>202.62</v>
      </c>
      <c r="E72" s="1">
        <v>4.28</v>
      </c>
      <c r="F72" s="1">
        <v>0.0</v>
      </c>
      <c r="G72" s="1">
        <v>4.28</v>
      </c>
      <c r="H72" s="1">
        <v>48.0</v>
      </c>
      <c r="I72" s="1">
        <v>11.21</v>
      </c>
      <c r="J72" s="1">
        <v>11.21</v>
      </c>
      <c r="K72" s="1" t="s">
        <v>43</v>
      </c>
      <c r="L72" s="1">
        <v>-48.0</v>
      </c>
      <c r="M72" s="1">
        <v>0.0</v>
      </c>
    </row>
    <row r="73">
      <c r="A73" s="1" t="s">
        <v>41</v>
      </c>
      <c r="B73" s="1" t="s">
        <v>42</v>
      </c>
      <c r="C73" s="1">
        <v>202.64</v>
      </c>
      <c r="D73" s="1">
        <v>205.97</v>
      </c>
      <c r="E73" s="1">
        <v>3.32</v>
      </c>
      <c r="F73" s="1">
        <v>0.0</v>
      </c>
      <c r="G73" s="1">
        <v>3.32</v>
      </c>
      <c r="H73" s="1">
        <v>48.0</v>
      </c>
      <c r="I73" s="1">
        <v>14.44</v>
      </c>
      <c r="J73" s="1">
        <v>14.44</v>
      </c>
      <c r="K73" s="1" t="s">
        <v>43</v>
      </c>
      <c r="L73" s="1">
        <v>-48.0</v>
      </c>
      <c r="M73" s="1">
        <v>0.0</v>
      </c>
    </row>
    <row r="74">
      <c r="A74" s="1" t="s">
        <v>41</v>
      </c>
      <c r="B74" s="1" t="s">
        <v>42</v>
      </c>
      <c r="C74" s="1">
        <v>206.04</v>
      </c>
      <c r="D74" s="1">
        <v>207.2</v>
      </c>
      <c r="E74" s="1">
        <v>1.17</v>
      </c>
      <c r="F74" s="1">
        <v>0.0</v>
      </c>
      <c r="G74" s="1">
        <v>1.17</v>
      </c>
      <c r="H74" s="1">
        <v>48.0</v>
      </c>
      <c r="I74" s="1">
        <v>41.19</v>
      </c>
      <c r="J74" s="1">
        <v>41.19</v>
      </c>
      <c r="K74" s="1" t="s">
        <v>43</v>
      </c>
      <c r="L74" s="1">
        <v>-48.0</v>
      </c>
      <c r="M74" s="1">
        <v>0.0</v>
      </c>
    </row>
    <row r="75">
      <c r="A75" s="1" t="s">
        <v>41</v>
      </c>
      <c r="B75" s="1" t="s">
        <v>42</v>
      </c>
      <c r="C75" s="1">
        <v>207.23</v>
      </c>
      <c r="D75" s="1">
        <v>209.87</v>
      </c>
      <c r="E75" s="1">
        <v>2.64</v>
      </c>
      <c r="F75" s="1">
        <v>0.0</v>
      </c>
      <c r="G75" s="1">
        <v>2.64</v>
      </c>
      <c r="H75" s="1">
        <v>48.0</v>
      </c>
      <c r="I75" s="1">
        <v>18.2</v>
      </c>
      <c r="J75" s="1">
        <v>18.2</v>
      </c>
      <c r="K75" s="1" t="s">
        <v>43</v>
      </c>
      <c r="L75" s="1">
        <v>-48.0</v>
      </c>
      <c r="M75" s="1">
        <v>0.0</v>
      </c>
    </row>
    <row r="76">
      <c r="A76" s="1" t="s">
        <v>41</v>
      </c>
      <c r="B76" s="1" t="s">
        <v>42</v>
      </c>
      <c r="C76" s="1">
        <v>209.88</v>
      </c>
      <c r="D76" s="1">
        <v>213.09</v>
      </c>
      <c r="E76" s="1">
        <v>3.21</v>
      </c>
      <c r="F76" s="1">
        <v>0.0</v>
      </c>
      <c r="G76" s="1">
        <v>3.21</v>
      </c>
      <c r="H76" s="1">
        <v>48.0</v>
      </c>
      <c r="I76" s="1">
        <v>14.95</v>
      </c>
      <c r="J76" s="1">
        <v>14.95</v>
      </c>
      <c r="K76" s="1" t="s">
        <v>43</v>
      </c>
      <c r="L76" s="1">
        <v>-48.0</v>
      </c>
      <c r="M76" s="1">
        <v>0.0</v>
      </c>
    </row>
    <row r="77">
      <c r="A77" s="1" t="s">
        <v>41</v>
      </c>
      <c r="B77" s="1" t="s">
        <v>42</v>
      </c>
      <c r="C77" s="1">
        <v>213.3</v>
      </c>
      <c r="D77" s="1">
        <v>215.68</v>
      </c>
      <c r="E77" s="1">
        <v>2.39</v>
      </c>
      <c r="F77" s="1">
        <v>0.0</v>
      </c>
      <c r="G77" s="1">
        <v>2.39</v>
      </c>
      <c r="H77" s="1">
        <v>168.0</v>
      </c>
      <c r="I77" s="1">
        <v>70.36</v>
      </c>
      <c r="J77" s="1">
        <v>70.4</v>
      </c>
      <c r="K77" s="1" t="s">
        <v>44</v>
      </c>
      <c r="L77" s="1">
        <v>84.0</v>
      </c>
      <c r="M77" s="1">
        <v>84.0</v>
      </c>
    </row>
    <row r="78">
      <c r="A78" s="1" t="s">
        <v>41</v>
      </c>
      <c r="B78" s="1" t="s">
        <v>42</v>
      </c>
      <c r="C78" s="1">
        <v>215.98</v>
      </c>
      <c r="D78" s="1">
        <v>218.23</v>
      </c>
      <c r="E78" s="1">
        <v>2.25</v>
      </c>
      <c r="F78" s="1">
        <v>0.0</v>
      </c>
      <c r="G78" s="1">
        <v>2.25</v>
      </c>
      <c r="H78" s="1">
        <v>168.0</v>
      </c>
      <c r="I78" s="1">
        <v>74.71</v>
      </c>
      <c r="J78" s="1">
        <v>74.75</v>
      </c>
      <c r="K78" s="1" t="s">
        <v>44</v>
      </c>
      <c r="L78" s="1">
        <v>84.0</v>
      </c>
      <c r="M78" s="1">
        <v>84.0</v>
      </c>
    </row>
    <row r="79">
      <c r="A79" s="1" t="s">
        <v>41</v>
      </c>
      <c r="B79" s="1" t="s">
        <v>42</v>
      </c>
      <c r="C79" s="1">
        <v>218.37</v>
      </c>
      <c r="D79" s="1">
        <v>221.46</v>
      </c>
      <c r="E79" s="1">
        <v>3.09</v>
      </c>
      <c r="F79" s="1">
        <v>0.0</v>
      </c>
      <c r="G79" s="1">
        <v>3.09</v>
      </c>
      <c r="H79" s="1">
        <v>168.0</v>
      </c>
      <c r="I79" s="1">
        <v>54.42</v>
      </c>
      <c r="J79" s="1">
        <v>54.45</v>
      </c>
      <c r="K79" s="1" t="s">
        <v>44</v>
      </c>
      <c r="L79" s="1">
        <v>84.0</v>
      </c>
      <c r="M79" s="1">
        <v>84.0</v>
      </c>
    </row>
    <row r="80">
      <c r="A80" s="1" t="s">
        <v>41</v>
      </c>
      <c r="B80" s="1" t="s">
        <v>42</v>
      </c>
      <c r="C80" s="1">
        <v>221.72</v>
      </c>
      <c r="D80" s="1">
        <v>224.31</v>
      </c>
      <c r="E80" s="1">
        <v>2.59</v>
      </c>
      <c r="F80" s="1">
        <v>0.0</v>
      </c>
      <c r="G80" s="1">
        <v>2.59</v>
      </c>
      <c r="H80" s="1">
        <v>48.0</v>
      </c>
      <c r="I80" s="1">
        <v>18.55</v>
      </c>
      <c r="J80" s="1">
        <v>18.55</v>
      </c>
      <c r="K80" s="1" t="s">
        <v>43</v>
      </c>
      <c r="L80" s="1">
        <v>-48.0</v>
      </c>
      <c r="M80" s="1">
        <v>0.0</v>
      </c>
    </row>
    <row r="81">
      <c r="A81" s="1" t="s">
        <v>41</v>
      </c>
      <c r="B81" s="1" t="s">
        <v>42</v>
      </c>
      <c r="C81" s="1">
        <v>224.34</v>
      </c>
      <c r="D81" s="1">
        <v>227.98</v>
      </c>
      <c r="E81" s="1">
        <v>3.64</v>
      </c>
      <c r="F81" s="1">
        <v>0.0</v>
      </c>
      <c r="G81" s="1">
        <v>3.64</v>
      </c>
      <c r="H81" s="1">
        <v>48.0</v>
      </c>
      <c r="I81" s="1">
        <v>13.19</v>
      </c>
      <c r="J81" s="1">
        <v>13.19</v>
      </c>
      <c r="K81" s="1" t="s">
        <v>43</v>
      </c>
      <c r="L81" s="1">
        <v>-48.0</v>
      </c>
      <c r="M81" s="1">
        <v>0.0</v>
      </c>
    </row>
    <row r="82">
      <c r="A82" s="1" t="s">
        <v>41</v>
      </c>
      <c r="B82" s="1" t="s">
        <v>42</v>
      </c>
      <c r="C82" s="1">
        <v>228.06</v>
      </c>
      <c r="D82" s="1">
        <v>230.88</v>
      </c>
      <c r="E82" s="1">
        <v>2.81</v>
      </c>
      <c r="F82" s="1">
        <v>0.0</v>
      </c>
      <c r="G82" s="1">
        <v>2.81</v>
      </c>
      <c r="H82" s="1">
        <v>48.0</v>
      </c>
      <c r="I82" s="1">
        <v>17.06</v>
      </c>
      <c r="J82" s="1">
        <v>17.06</v>
      </c>
      <c r="K82" s="1" t="s">
        <v>43</v>
      </c>
      <c r="L82" s="1">
        <v>-48.0</v>
      </c>
      <c r="M82" s="1">
        <v>0.0</v>
      </c>
    </row>
    <row r="83">
      <c r="A83" s="1" t="s">
        <v>41</v>
      </c>
      <c r="B83" s="1" t="s">
        <v>42</v>
      </c>
      <c r="C83" s="1">
        <v>230.91</v>
      </c>
      <c r="D83" s="1">
        <v>232.58</v>
      </c>
      <c r="E83" s="1">
        <v>1.67</v>
      </c>
      <c r="F83" s="1">
        <v>0.0</v>
      </c>
      <c r="G83" s="1">
        <v>1.67</v>
      </c>
      <c r="H83" s="1">
        <v>48.0</v>
      </c>
      <c r="I83" s="1">
        <v>28.75</v>
      </c>
      <c r="J83" s="1">
        <v>28.75</v>
      </c>
      <c r="K83" s="1" t="s">
        <v>43</v>
      </c>
      <c r="L83" s="1">
        <v>-48.0</v>
      </c>
      <c r="M83" s="1">
        <v>0.0</v>
      </c>
    </row>
    <row r="84">
      <c r="A84" s="1" t="s">
        <v>41</v>
      </c>
      <c r="B84" s="1" t="s">
        <v>42</v>
      </c>
      <c r="C84" s="1">
        <v>232.6</v>
      </c>
      <c r="D84" s="1">
        <v>233.44</v>
      </c>
      <c r="E84" s="1">
        <v>0.84</v>
      </c>
      <c r="F84" s="1">
        <v>0.0</v>
      </c>
      <c r="G84" s="1">
        <v>0.84</v>
      </c>
      <c r="H84" s="1">
        <v>48.0</v>
      </c>
      <c r="I84" s="1">
        <v>57.33</v>
      </c>
      <c r="J84" s="1">
        <v>57.33</v>
      </c>
      <c r="K84" s="1" t="s">
        <v>43</v>
      </c>
      <c r="L84" s="1">
        <v>-48.0</v>
      </c>
      <c r="M84" s="1">
        <v>0.0</v>
      </c>
    </row>
    <row r="85">
      <c r="A85" s="1" t="s">
        <v>41</v>
      </c>
      <c r="B85" s="1" t="s">
        <v>42</v>
      </c>
      <c r="C85" s="1">
        <v>233.49</v>
      </c>
      <c r="D85" s="1">
        <v>236.18</v>
      </c>
      <c r="E85" s="1">
        <v>2.69</v>
      </c>
      <c r="F85" s="1">
        <v>0.0</v>
      </c>
      <c r="G85" s="1">
        <v>2.69</v>
      </c>
      <c r="H85" s="1">
        <v>48.0</v>
      </c>
      <c r="I85" s="1">
        <v>17.84</v>
      </c>
      <c r="J85" s="1">
        <v>17.84</v>
      </c>
      <c r="K85" s="1" t="s">
        <v>43</v>
      </c>
      <c r="L85" s="1">
        <v>-48.0</v>
      </c>
      <c r="M85" s="1">
        <v>0.0</v>
      </c>
    </row>
    <row r="86">
      <c r="A86" s="1" t="s">
        <v>41</v>
      </c>
      <c r="B86" s="1" t="s">
        <v>42</v>
      </c>
      <c r="C86" s="1">
        <v>236.27</v>
      </c>
      <c r="D86" s="1">
        <v>238.39</v>
      </c>
      <c r="E86" s="1">
        <v>2.12</v>
      </c>
      <c r="F86" s="1">
        <v>0.0</v>
      </c>
      <c r="G86" s="1">
        <v>2.12</v>
      </c>
      <c r="H86" s="1">
        <v>48.0</v>
      </c>
      <c r="I86" s="1">
        <v>22.68</v>
      </c>
      <c r="J86" s="1">
        <v>22.68</v>
      </c>
      <c r="K86" s="1" t="s">
        <v>43</v>
      </c>
      <c r="L86" s="1">
        <v>-48.0</v>
      </c>
      <c r="M86" s="1">
        <v>0.0</v>
      </c>
    </row>
    <row r="87">
      <c r="A87" s="1" t="s">
        <v>41</v>
      </c>
      <c r="B87" s="1" t="s">
        <v>42</v>
      </c>
      <c r="C87" s="1">
        <v>238.4</v>
      </c>
      <c r="D87" s="1">
        <v>241.77</v>
      </c>
      <c r="E87" s="1">
        <v>3.37</v>
      </c>
      <c r="F87" s="1">
        <v>0.0</v>
      </c>
      <c r="G87" s="1">
        <v>3.37</v>
      </c>
      <c r="H87" s="1">
        <v>48.0</v>
      </c>
      <c r="I87" s="1">
        <v>14.24</v>
      </c>
      <c r="J87" s="1">
        <v>14.24</v>
      </c>
      <c r="K87" s="1" t="s">
        <v>43</v>
      </c>
      <c r="L87" s="1">
        <v>-48.0</v>
      </c>
      <c r="M87" s="1">
        <v>0.0</v>
      </c>
    </row>
    <row r="88">
      <c r="A88" s="1" t="s">
        <v>41</v>
      </c>
      <c r="B88" s="1" t="s">
        <v>42</v>
      </c>
      <c r="C88" s="1">
        <v>241.79</v>
      </c>
      <c r="D88" s="1">
        <v>245.72</v>
      </c>
      <c r="E88" s="1">
        <v>3.93</v>
      </c>
      <c r="F88" s="1">
        <v>0.0</v>
      </c>
      <c r="G88" s="1">
        <v>3.93</v>
      </c>
      <c r="H88" s="1">
        <v>48.0</v>
      </c>
      <c r="I88" s="1">
        <v>12.22</v>
      </c>
      <c r="J88" s="1">
        <v>12.22</v>
      </c>
      <c r="K88" s="1" t="s">
        <v>43</v>
      </c>
      <c r="L88" s="1">
        <v>-48.0</v>
      </c>
      <c r="M88" s="1">
        <v>0.0</v>
      </c>
    </row>
    <row r="89">
      <c r="A89" s="1" t="s">
        <v>41</v>
      </c>
      <c r="B89" s="1" t="s">
        <v>42</v>
      </c>
      <c r="C89" s="1">
        <v>246.08</v>
      </c>
      <c r="D89" s="1">
        <v>248.53</v>
      </c>
      <c r="E89" s="1">
        <v>2.45</v>
      </c>
      <c r="F89" s="1">
        <v>0.0</v>
      </c>
      <c r="G89" s="1">
        <v>2.45</v>
      </c>
      <c r="H89" s="1">
        <v>48.0</v>
      </c>
      <c r="I89" s="1">
        <v>19.59</v>
      </c>
      <c r="J89" s="1">
        <v>19.59</v>
      </c>
      <c r="K89" s="1" t="s">
        <v>43</v>
      </c>
      <c r="L89" s="1">
        <v>-48.0</v>
      </c>
      <c r="M89" s="1">
        <v>0.0</v>
      </c>
    </row>
    <row r="90">
      <c r="A90" s="1" t="s">
        <v>41</v>
      </c>
      <c r="B90" s="1" t="s">
        <v>42</v>
      </c>
      <c r="C90" s="1">
        <v>248.64</v>
      </c>
      <c r="D90" s="1">
        <v>250.49</v>
      </c>
      <c r="E90" s="1">
        <v>1.85</v>
      </c>
      <c r="F90" s="1">
        <v>0.0</v>
      </c>
      <c r="G90" s="1">
        <v>1.85</v>
      </c>
      <c r="H90" s="1">
        <v>168.0</v>
      </c>
      <c r="I90" s="1">
        <v>90.63</v>
      </c>
      <c r="J90" s="1">
        <v>90.68</v>
      </c>
      <c r="K90" s="1" t="s">
        <v>44</v>
      </c>
      <c r="L90" s="1">
        <v>84.0</v>
      </c>
      <c r="M90" s="1">
        <v>84.0</v>
      </c>
    </row>
    <row r="91">
      <c r="A91" s="1" t="s">
        <v>41</v>
      </c>
      <c r="B91" s="1" t="s">
        <v>42</v>
      </c>
      <c r="C91" s="1">
        <v>250.64</v>
      </c>
      <c r="D91" s="1">
        <v>253.09</v>
      </c>
      <c r="E91" s="1">
        <v>2.45</v>
      </c>
      <c r="F91" s="1">
        <v>0.0</v>
      </c>
      <c r="G91" s="1">
        <v>2.44</v>
      </c>
      <c r="H91" s="1">
        <v>168.0</v>
      </c>
      <c r="I91" s="1">
        <v>68.68</v>
      </c>
      <c r="J91" s="1">
        <v>68.72</v>
      </c>
      <c r="K91" s="1" t="s">
        <v>44</v>
      </c>
      <c r="L91" s="1">
        <v>84.0</v>
      </c>
      <c r="M91" s="1">
        <v>84.0</v>
      </c>
    </row>
    <row r="92">
      <c r="A92" s="1" t="s">
        <v>41</v>
      </c>
      <c r="B92" s="1" t="s">
        <v>42</v>
      </c>
      <c r="C92" s="1">
        <v>253.32</v>
      </c>
      <c r="D92" s="1">
        <v>256.67</v>
      </c>
      <c r="E92" s="1">
        <v>3.35</v>
      </c>
      <c r="F92" s="1">
        <v>0.0</v>
      </c>
      <c r="G92" s="1">
        <v>3.35</v>
      </c>
      <c r="H92" s="1">
        <v>168.0</v>
      </c>
      <c r="I92" s="1">
        <v>50.13</v>
      </c>
      <c r="J92" s="1">
        <v>50.15</v>
      </c>
      <c r="K92" s="1" t="s">
        <v>44</v>
      </c>
      <c r="L92" s="1">
        <v>84.0</v>
      </c>
      <c r="M92" s="1">
        <v>84.0</v>
      </c>
    </row>
    <row r="93">
      <c r="A93" s="1" t="s">
        <v>41</v>
      </c>
      <c r="B93" s="1" t="s">
        <v>42</v>
      </c>
      <c r="C93" s="1">
        <v>256.93</v>
      </c>
      <c r="D93" s="1">
        <v>259.73</v>
      </c>
      <c r="E93" s="1">
        <v>2.8</v>
      </c>
      <c r="F93" s="1">
        <v>0.0</v>
      </c>
      <c r="G93" s="1">
        <v>2.8</v>
      </c>
      <c r="H93" s="1">
        <v>48.0</v>
      </c>
      <c r="I93" s="1">
        <v>17.15</v>
      </c>
      <c r="J93" s="1">
        <v>17.15</v>
      </c>
      <c r="K93" s="1" t="s">
        <v>43</v>
      </c>
      <c r="L93" s="1">
        <v>-48.0</v>
      </c>
      <c r="M93" s="1">
        <v>0.0</v>
      </c>
    </row>
    <row r="94">
      <c r="A94" s="1" t="s">
        <v>41</v>
      </c>
      <c r="B94" s="1" t="s">
        <v>42</v>
      </c>
      <c r="C94" s="1">
        <v>259.78</v>
      </c>
      <c r="D94" s="1">
        <v>261.22</v>
      </c>
      <c r="E94" s="1">
        <v>1.45</v>
      </c>
      <c r="F94" s="1">
        <v>0.0</v>
      </c>
      <c r="G94" s="1">
        <v>1.45</v>
      </c>
      <c r="H94" s="1">
        <v>48.0</v>
      </c>
      <c r="I94" s="1">
        <v>33.21</v>
      </c>
      <c r="J94" s="1">
        <v>33.21</v>
      </c>
      <c r="K94" s="1" t="s">
        <v>43</v>
      </c>
      <c r="L94" s="1">
        <v>-48.0</v>
      </c>
      <c r="M94" s="1">
        <v>0.0</v>
      </c>
    </row>
    <row r="95">
      <c r="A95" s="1" t="s">
        <v>41</v>
      </c>
      <c r="B95" s="1" t="s">
        <v>42</v>
      </c>
      <c r="C95" s="1">
        <v>261.22</v>
      </c>
      <c r="D95" s="1">
        <v>263.28</v>
      </c>
      <c r="E95" s="1">
        <v>2.05</v>
      </c>
      <c r="F95" s="1">
        <v>0.0</v>
      </c>
      <c r="G95" s="1">
        <v>2.05</v>
      </c>
      <c r="H95" s="1">
        <v>48.0</v>
      </c>
      <c r="I95" s="1">
        <v>23.4</v>
      </c>
      <c r="J95" s="1">
        <v>23.4</v>
      </c>
      <c r="K95" s="1" t="s">
        <v>43</v>
      </c>
      <c r="L95" s="1">
        <v>-48.0</v>
      </c>
      <c r="M95" s="1">
        <v>0.0</v>
      </c>
    </row>
    <row r="96">
      <c r="A96" s="1" t="s">
        <v>41</v>
      </c>
      <c r="B96" s="1" t="s">
        <v>42</v>
      </c>
      <c r="C96" s="1">
        <v>263.31</v>
      </c>
      <c r="D96" s="1">
        <v>267.24</v>
      </c>
      <c r="E96" s="1">
        <v>3.93</v>
      </c>
      <c r="F96" s="1">
        <v>0.0</v>
      </c>
      <c r="G96" s="1">
        <v>3.93</v>
      </c>
      <c r="H96" s="1">
        <v>48.0</v>
      </c>
      <c r="I96" s="1">
        <v>12.22</v>
      </c>
      <c r="J96" s="1">
        <v>12.22</v>
      </c>
      <c r="K96" s="1" t="s">
        <v>43</v>
      </c>
      <c r="L96" s="1">
        <v>-48.0</v>
      </c>
      <c r="M96" s="1">
        <v>0.0</v>
      </c>
    </row>
    <row r="97">
      <c r="A97" s="1" t="s">
        <v>41</v>
      </c>
      <c r="B97" s="1" t="s">
        <v>42</v>
      </c>
      <c r="C97" s="1">
        <v>267.47</v>
      </c>
      <c r="D97" s="1">
        <v>270.46</v>
      </c>
      <c r="E97" s="1">
        <v>2.99</v>
      </c>
      <c r="F97" s="1">
        <v>0.0</v>
      </c>
      <c r="G97" s="1">
        <v>2.99</v>
      </c>
      <c r="H97" s="1">
        <v>48.0</v>
      </c>
      <c r="I97" s="1">
        <v>16.05</v>
      </c>
      <c r="J97" s="1">
        <v>16.05</v>
      </c>
      <c r="K97" s="1" t="s">
        <v>43</v>
      </c>
      <c r="L97" s="1">
        <v>-48.0</v>
      </c>
      <c r="M97" s="1">
        <v>0.0</v>
      </c>
    </row>
    <row r="98">
      <c r="A98" s="1" t="s">
        <v>41</v>
      </c>
      <c r="B98" s="1" t="s">
        <v>42</v>
      </c>
      <c r="C98" s="1">
        <v>270.56</v>
      </c>
      <c r="D98" s="1">
        <v>275.3</v>
      </c>
      <c r="E98" s="1">
        <v>4.74</v>
      </c>
      <c r="F98" s="1">
        <v>0.0</v>
      </c>
      <c r="G98" s="1">
        <v>4.74</v>
      </c>
      <c r="H98" s="1">
        <v>48.0</v>
      </c>
      <c r="I98" s="1">
        <v>10.13</v>
      </c>
      <c r="J98" s="1">
        <v>10.13</v>
      </c>
      <c r="K98" s="1" t="s">
        <v>43</v>
      </c>
      <c r="L98" s="1">
        <v>-48.0</v>
      </c>
      <c r="M98" s="1">
        <v>0.0</v>
      </c>
    </row>
    <row r="99">
      <c r="A99" s="1" t="s">
        <v>41</v>
      </c>
      <c r="B99" s="1" t="s">
        <v>42</v>
      </c>
      <c r="C99" s="1">
        <v>275.42</v>
      </c>
      <c r="D99" s="1">
        <v>278.25</v>
      </c>
      <c r="E99" s="1">
        <v>2.82</v>
      </c>
      <c r="F99" s="1">
        <v>0.0</v>
      </c>
      <c r="G99" s="1">
        <v>2.82</v>
      </c>
      <c r="H99" s="1">
        <v>48.0</v>
      </c>
      <c r="I99" s="1">
        <v>17.0</v>
      </c>
      <c r="J99" s="1">
        <v>17.0</v>
      </c>
      <c r="K99" s="1" t="s">
        <v>43</v>
      </c>
      <c r="L99" s="1">
        <v>-48.0</v>
      </c>
      <c r="M99" s="1">
        <v>0.0</v>
      </c>
    </row>
    <row r="100">
      <c r="A100" s="1" t="s">
        <v>41</v>
      </c>
      <c r="B100" s="1" t="s">
        <v>42</v>
      </c>
      <c r="C100" s="1">
        <v>278.37</v>
      </c>
      <c r="D100" s="1">
        <v>281.23</v>
      </c>
      <c r="E100" s="1">
        <v>2.85</v>
      </c>
      <c r="F100" s="1">
        <v>0.0</v>
      </c>
      <c r="G100" s="1">
        <v>2.85</v>
      </c>
      <c r="H100" s="1">
        <v>48.0</v>
      </c>
      <c r="I100" s="1">
        <v>16.83</v>
      </c>
      <c r="J100" s="1">
        <v>16.83</v>
      </c>
      <c r="K100" s="1" t="s">
        <v>43</v>
      </c>
      <c r="L100" s="1">
        <v>-48.0</v>
      </c>
      <c r="M100" s="1">
        <v>0.0</v>
      </c>
    </row>
    <row r="101">
      <c r="A101" s="1" t="s">
        <v>41</v>
      </c>
      <c r="B101" s="1" t="s">
        <v>42</v>
      </c>
      <c r="C101" s="1">
        <v>281.87</v>
      </c>
      <c r="D101" s="1">
        <v>285.72</v>
      </c>
      <c r="E101" s="1">
        <v>3.85</v>
      </c>
      <c r="F101" s="1">
        <v>0.0</v>
      </c>
      <c r="G101" s="1">
        <v>3.85</v>
      </c>
      <c r="H101" s="1">
        <v>48.0</v>
      </c>
      <c r="I101" s="1">
        <v>12.47</v>
      </c>
      <c r="J101" s="1">
        <v>12.47</v>
      </c>
      <c r="K101" s="1" t="s">
        <v>43</v>
      </c>
      <c r="L101" s="1">
        <v>-48.0</v>
      </c>
      <c r="M101" s="1">
        <v>0.0</v>
      </c>
    </row>
    <row r="102">
      <c r="A102" s="1" t="s">
        <v>41</v>
      </c>
      <c r="B102" s="1" t="s">
        <v>42</v>
      </c>
      <c r="C102" s="1">
        <v>285.8</v>
      </c>
      <c r="D102" s="1">
        <v>288.5</v>
      </c>
      <c r="E102" s="1">
        <v>2.7</v>
      </c>
      <c r="F102" s="1">
        <v>0.0</v>
      </c>
      <c r="G102" s="1">
        <v>2.7</v>
      </c>
      <c r="H102" s="1">
        <v>48.0</v>
      </c>
      <c r="I102" s="1">
        <v>17.79</v>
      </c>
      <c r="J102" s="1">
        <v>17.79</v>
      </c>
      <c r="K102" s="1" t="s">
        <v>43</v>
      </c>
      <c r="L102" s="1">
        <v>-48.0</v>
      </c>
      <c r="M102" s="1">
        <v>0.0</v>
      </c>
    </row>
    <row r="103">
      <c r="A103" s="1" t="s">
        <v>41</v>
      </c>
      <c r="B103" s="1" t="s">
        <v>42</v>
      </c>
      <c r="C103" s="1">
        <v>288.52</v>
      </c>
      <c r="D103" s="1">
        <v>290.85</v>
      </c>
      <c r="E103" s="1">
        <v>2.33</v>
      </c>
      <c r="F103" s="1">
        <v>0.0</v>
      </c>
      <c r="G103" s="1">
        <v>2.33</v>
      </c>
      <c r="H103" s="1">
        <v>168.0</v>
      </c>
      <c r="I103" s="1">
        <v>72.12</v>
      </c>
      <c r="J103" s="1">
        <v>72.15</v>
      </c>
      <c r="K103" s="1" t="s">
        <v>44</v>
      </c>
      <c r="L103" s="1">
        <v>84.0</v>
      </c>
      <c r="M103" s="1">
        <v>84.0</v>
      </c>
    </row>
    <row r="130">
      <c r="A130" s="77" t="s">
        <v>53</v>
      </c>
      <c r="B130" s="3">
        <f>SUMIF(K2:K103, "epr",H2:H103)</f>
        <v>3840</v>
      </c>
    </row>
    <row r="131">
      <c r="A131" s="77" t="s">
        <v>54</v>
      </c>
      <c r="B131" s="3">
        <f>SUM(H2:H103)-B130</f>
        <v>3696</v>
      </c>
    </row>
    <row r="132">
      <c r="A132" s="77" t="s">
        <v>55</v>
      </c>
      <c r="B132" s="3">
        <f>SUM(M2:M103)</f>
        <v>1848</v>
      </c>
    </row>
    <row r="133">
      <c r="A133" s="77" t="s">
        <v>56</v>
      </c>
      <c r="B133" s="3">
        <f>B131/B132</f>
        <v>2</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1.26</v>
      </c>
      <c r="D2" s="1">
        <v>4.54</v>
      </c>
      <c r="E2" s="1">
        <v>3.28</v>
      </c>
      <c r="F2" s="1">
        <v>0.0</v>
      </c>
      <c r="G2" s="1">
        <v>3.28</v>
      </c>
      <c r="H2" s="1">
        <v>56.0</v>
      </c>
      <c r="I2" s="1">
        <v>17.08</v>
      </c>
      <c r="J2" s="1">
        <v>17.08</v>
      </c>
      <c r="K2" s="1" t="s">
        <v>43</v>
      </c>
      <c r="L2" s="1">
        <v>-56.0</v>
      </c>
      <c r="M2" s="1">
        <v>0.0</v>
      </c>
    </row>
    <row r="3">
      <c r="A3" s="1" t="s">
        <v>41</v>
      </c>
      <c r="B3" s="1" t="s">
        <v>42</v>
      </c>
      <c r="C3" s="1">
        <v>5.18</v>
      </c>
      <c r="D3" s="1">
        <v>8.26</v>
      </c>
      <c r="E3" s="1">
        <v>3.07</v>
      </c>
      <c r="F3" s="1">
        <v>0.0</v>
      </c>
      <c r="G3" s="1">
        <v>3.07</v>
      </c>
      <c r="H3" s="1">
        <v>56.0</v>
      </c>
      <c r="I3" s="1">
        <v>18.23</v>
      </c>
      <c r="J3" s="1">
        <v>18.23</v>
      </c>
      <c r="K3" s="1" t="s">
        <v>43</v>
      </c>
      <c r="L3" s="1">
        <v>-56.0</v>
      </c>
      <c r="M3" s="1">
        <v>0.0</v>
      </c>
    </row>
    <row r="4">
      <c r="A4" s="1" t="s">
        <v>41</v>
      </c>
      <c r="B4" s="1" t="s">
        <v>42</v>
      </c>
      <c r="C4" s="1">
        <v>8.5</v>
      </c>
      <c r="D4" s="1">
        <v>11.95</v>
      </c>
      <c r="E4" s="1">
        <v>3.45</v>
      </c>
      <c r="F4" s="1">
        <v>0.0</v>
      </c>
      <c r="G4" s="1">
        <v>3.45</v>
      </c>
      <c r="H4" s="1">
        <v>56.0</v>
      </c>
      <c r="I4" s="1">
        <v>16.25</v>
      </c>
      <c r="J4" s="1">
        <v>16.25</v>
      </c>
      <c r="K4" s="1" t="s">
        <v>43</v>
      </c>
      <c r="L4" s="1">
        <v>-56.0</v>
      </c>
      <c r="M4" s="1">
        <v>0.0</v>
      </c>
    </row>
    <row r="5">
      <c r="A5" s="1" t="s">
        <v>41</v>
      </c>
      <c r="B5" s="1" t="s">
        <v>42</v>
      </c>
      <c r="C5" s="1">
        <v>11.96</v>
      </c>
      <c r="D5" s="1">
        <v>14.31</v>
      </c>
      <c r="E5" s="1">
        <v>2.35</v>
      </c>
      <c r="F5" s="1">
        <v>0.0</v>
      </c>
      <c r="G5" s="1">
        <v>2.35</v>
      </c>
      <c r="H5" s="1">
        <v>56.0</v>
      </c>
      <c r="I5" s="1">
        <v>23.87</v>
      </c>
      <c r="J5" s="1">
        <v>23.87</v>
      </c>
      <c r="K5" s="1" t="s">
        <v>43</v>
      </c>
      <c r="L5" s="1">
        <v>-56.0</v>
      </c>
      <c r="M5" s="1">
        <v>0.0</v>
      </c>
    </row>
    <row r="6">
      <c r="A6" s="1" t="s">
        <v>41</v>
      </c>
      <c r="B6" s="1" t="s">
        <v>42</v>
      </c>
      <c r="C6" s="1">
        <v>14.35</v>
      </c>
      <c r="D6" s="1">
        <v>18.41</v>
      </c>
      <c r="E6" s="1">
        <v>4.06</v>
      </c>
      <c r="F6" s="1">
        <v>0.0</v>
      </c>
      <c r="G6" s="1">
        <v>4.06</v>
      </c>
      <c r="H6" s="1">
        <v>56.0</v>
      </c>
      <c r="I6" s="1">
        <v>13.78</v>
      </c>
      <c r="J6" s="1">
        <v>13.78</v>
      </c>
      <c r="K6" s="1" t="s">
        <v>43</v>
      </c>
      <c r="L6" s="1">
        <v>-56.0</v>
      </c>
      <c r="M6" s="1">
        <v>0.0</v>
      </c>
    </row>
    <row r="7">
      <c r="A7" s="1" t="s">
        <v>41</v>
      </c>
      <c r="B7" s="1" t="s">
        <v>42</v>
      </c>
      <c r="C7" s="1">
        <v>18.43</v>
      </c>
      <c r="D7" s="1">
        <v>20.38</v>
      </c>
      <c r="E7" s="1">
        <v>1.95</v>
      </c>
      <c r="F7" s="1">
        <v>0.0</v>
      </c>
      <c r="G7" s="1">
        <v>1.95</v>
      </c>
      <c r="H7" s="1">
        <v>56.0</v>
      </c>
      <c r="I7" s="1">
        <v>28.7</v>
      </c>
      <c r="J7" s="1">
        <v>28.7</v>
      </c>
      <c r="K7" s="1" t="s">
        <v>43</v>
      </c>
      <c r="L7" s="1">
        <v>-56.0</v>
      </c>
      <c r="M7" s="1">
        <v>0.0</v>
      </c>
    </row>
    <row r="8">
      <c r="A8" s="1" t="s">
        <v>41</v>
      </c>
      <c r="B8" s="1" t="s">
        <v>42</v>
      </c>
      <c r="C8" s="1">
        <v>20.45</v>
      </c>
      <c r="D8" s="1">
        <v>21.63</v>
      </c>
      <c r="E8" s="1">
        <v>1.18</v>
      </c>
      <c r="F8" s="1">
        <v>0.0</v>
      </c>
      <c r="G8" s="1">
        <v>1.18</v>
      </c>
      <c r="H8" s="1">
        <v>56.0</v>
      </c>
      <c r="I8" s="1">
        <v>47.57</v>
      </c>
      <c r="J8" s="1">
        <v>47.57</v>
      </c>
      <c r="K8" s="1" t="s">
        <v>43</v>
      </c>
      <c r="L8" s="1">
        <v>-56.0</v>
      </c>
      <c r="M8" s="1">
        <v>0.0</v>
      </c>
    </row>
    <row r="9">
      <c r="A9" s="1" t="s">
        <v>41</v>
      </c>
      <c r="B9" s="1" t="s">
        <v>42</v>
      </c>
      <c r="C9" s="1">
        <v>21.9</v>
      </c>
      <c r="D9" s="1">
        <v>24.2</v>
      </c>
      <c r="E9" s="1">
        <v>2.3</v>
      </c>
      <c r="F9" s="1">
        <v>0.0</v>
      </c>
      <c r="G9" s="1">
        <v>2.3</v>
      </c>
      <c r="H9" s="1">
        <v>56.0</v>
      </c>
      <c r="I9" s="1">
        <v>24.37</v>
      </c>
      <c r="J9" s="1">
        <v>24.37</v>
      </c>
      <c r="K9" s="1" t="s">
        <v>43</v>
      </c>
      <c r="L9" s="1">
        <v>-56.0</v>
      </c>
      <c r="M9" s="1">
        <v>0.0</v>
      </c>
    </row>
    <row r="10">
      <c r="A10" s="1" t="s">
        <v>41</v>
      </c>
      <c r="B10" s="1" t="s">
        <v>42</v>
      </c>
      <c r="C10" s="1">
        <v>24.33</v>
      </c>
      <c r="D10" s="1">
        <v>25.72</v>
      </c>
      <c r="E10" s="1">
        <v>1.39</v>
      </c>
      <c r="F10" s="1">
        <v>0.0</v>
      </c>
      <c r="G10" s="1">
        <v>1.39</v>
      </c>
      <c r="H10" s="1">
        <v>56.0</v>
      </c>
      <c r="I10" s="1">
        <v>40.28</v>
      </c>
      <c r="J10" s="1">
        <v>40.28</v>
      </c>
      <c r="K10" s="1" t="s">
        <v>43</v>
      </c>
      <c r="L10" s="1">
        <v>-56.0</v>
      </c>
      <c r="M10" s="1">
        <v>0.0</v>
      </c>
    </row>
    <row r="11">
      <c r="A11" s="1" t="s">
        <v>41</v>
      </c>
      <c r="B11" s="1" t="s">
        <v>42</v>
      </c>
      <c r="C11" s="1">
        <v>25.94</v>
      </c>
      <c r="D11" s="1">
        <v>29.41</v>
      </c>
      <c r="E11" s="1">
        <v>3.47</v>
      </c>
      <c r="F11" s="1">
        <v>0.0</v>
      </c>
      <c r="G11" s="1">
        <v>3.47</v>
      </c>
      <c r="H11" s="1">
        <v>56.0</v>
      </c>
      <c r="I11" s="1">
        <v>16.12</v>
      </c>
      <c r="J11" s="1">
        <v>16.12</v>
      </c>
      <c r="K11" s="1" t="s">
        <v>43</v>
      </c>
      <c r="L11" s="1">
        <v>-56.0</v>
      </c>
      <c r="M11" s="1">
        <v>0.0</v>
      </c>
    </row>
    <row r="12">
      <c r="A12" s="1" t="s">
        <v>41</v>
      </c>
      <c r="B12" s="1" t="s">
        <v>42</v>
      </c>
      <c r="C12" s="1">
        <v>29.45</v>
      </c>
      <c r="D12" s="1">
        <v>32.8</v>
      </c>
      <c r="E12" s="1">
        <v>3.35</v>
      </c>
      <c r="F12" s="1">
        <v>0.0</v>
      </c>
      <c r="G12" s="1">
        <v>3.35</v>
      </c>
      <c r="H12" s="1">
        <v>168.0</v>
      </c>
      <c r="I12" s="1">
        <v>50.18</v>
      </c>
      <c r="J12" s="1">
        <v>50.2</v>
      </c>
      <c r="K12" s="1" t="s">
        <v>44</v>
      </c>
      <c r="L12" s="1">
        <v>84.0</v>
      </c>
      <c r="M12" s="1">
        <v>84.0</v>
      </c>
    </row>
    <row r="13">
      <c r="A13" s="1" t="s">
        <v>41</v>
      </c>
      <c r="B13" s="1" t="s">
        <v>42</v>
      </c>
      <c r="C13" s="1">
        <v>33.48</v>
      </c>
      <c r="D13" s="1">
        <v>36.38</v>
      </c>
      <c r="E13" s="1">
        <v>2.9</v>
      </c>
      <c r="F13" s="1">
        <v>0.0</v>
      </c>
      <c r="G13" s="1">
        <v>2.9</v>
      </c>
      <c r="H13" s="1">
        <v>168.0</v>
      </c>
      <c r="I13" s="1">
        <v>57.89</v>
      </c>
      <c r="J13" s="1">
        <v>57.92</v>
      </c>
      <c r="K13" s="1" t="s">
        <v>44</v>
      </c>
      <c r="L13" s="1">
        <v>84.0</v>
      </c>
      <c r="M13" s="1">
        <v>84.0</v>
      </c>
    </row>
    <row r="14">
      <c r="A14" s="1" t="s">
        <v>41</v>
      </c>
      <c r="B14" s="1" t="s">
        <v>42</v>
      </c>
      <c r="C14" s="1">
        <v>36.51</v>
      </c>
      <c r="D14" s="1">
        <v>39.18</v>
      </c>
      <c r="E14" s="1">
        <v>2.67</v>
      </c>
      <c r="F14" s="1">
        <v>0.0</v>
      </c>
      <c r="G14" s="1">
        <v>2.67</v>
      </c>
      <c r="H14" s="1">
        <v>168.0</v>
      </c>
      <c r="I14" s="1">
        <v>62.95</v>
      </c>
      <c r="J14" s="1">
        <v>62.99</v>
      </c>
      <c r="K14" s="1" t="s">
        <v>44</v>
      </c>
      <c r="L14" s="1">
        <v>84.0</v>
      </c>
      <c r="M14" s="1">
        <v>84.0</v>
      </c>
    </row>
    <row r="15">
      <c r="A15" s="1" t="s">
        <v>41</v>
      </c>
      <c r="B15" s="1" t="s">
        <v>42</v>
      </c>
      <c r="C15" s="1">
        <v>39.34</v>
      </c>
      <c r="D15" s="1">
        <v>43.6</v>
      </c>
      <c r="E15" s="1">
        <v>4.26</v>
      </c>
      <c r="F15" s="1">
        <v>0.0</v>
      </c>
      <c r="G15" s="1">
        <v>4.26</v>
      </c>
      <c r="H15" s="1">
        <v>56.0</v>
      </c>
      <c r="I15" s="1">
        <v>13.15</v>
      </c>
      <c r="J15" s="1">
        <v>13.15</v>
      </c>
      <c r="K15" s="1" t="s">
        <v>43</v>
      </c>
      <c r="L15" s="1">
        <v>-56.0</v>
      </c>
      <c r="M15" s="1">
        <v>0.0</v>
      </c>
    </row>
    <row r="16">
      <c r="A16" s="1" t="s">
        <v>41</v>
      </c>
      <c r="B16" s="1" t="s">
        <v>42</v>
      </c>
      <c r="C16" s="1">
        <v>43.79</v>
      </c>
      <c r="D16" s="1">
        <v>47.34</v>
      </c>
      <c r="E16" s="1">
        <v>3.55</v>
      </c>
      <c r="F16" s="1">
        <v>0.0</v>
      </c>
      <c r="G16" s="1">
        <v>3.55</v>
      </c>
      <c r="H16" s="1">
        <v>56.0</v>
      </c>
      <c r="I16" s="1">
        <v>15.79</v>
      </c>
      <c r="J16" s="1">
        <v>15.79</v>
      </c>
      <c r="K16" s="1" t="s">
        <v>43</v>
      </c>
      <c r="L16" s="1">
        <v>-56.0</v>
      </c>
      <c r="M16" s="1">
        <v>0.0</v>
      </c>
    </row>
    <row r="17">
      <c r="A17" s="1" t="s">
        <v>41</v>
      </c>
      <c r="B17" s="1" t="s">
        <v>42</v>
      </c>
      <c r="C17" s="1">
        <v>47.47</v>
      </c>
      <c r="D17" s="1">
        <v>50.42</v>
      </c>
      <c r="E17" s="1">
        <v>2.94</v>
      </c>
      <c r="F17" s="1">
        <v>0.0</v>
      </c>
      <c r="G17" s="1">
        <v>2.94</v>
      </c>
      <c r="H17" s="1">
        <v>56.0</v>
      </c>
      <c r="I17" s="1">
        <v>19.02</v>
      </c>
      <c r="J17" s="1">
        <v>19.02</v>
      </c>
      <c r="K17" s="1" t="s">
        <v>43</v>
      </c>
      <c r="L17" s="1">
        <v>-56.0</v>
      </c>
      <c r="M17" s="1">
        <v>0.0</v>
      </c>
    </row>
    <row r="18">
      <c r="A18" s="1" t="s">
        <v>41</v>
      </c>
      <c r="B18" s="1" t="s">
        <v>42</v>
      </c>
      <c r="C18" s="1">
        <v>50.51</v>
      </c>
      <c r="D18" s="1">
        <v>55.5</v>
      </c>
      <c r="E18" s="1">
        <v>4.99</v>
      </c>
      <c r="F18" s="1">
        <v>0.0</v>
      </c>
      <c r="G18" s="1">
        <v>4.99</v>
      </c>
      <c r="H18" s="1">
        <v>56.0</v>
      </c>
      <c r="I18" s="1">
        <v>11.22</v>
      </c>
      <c r="J18" s="1">
        <v>11.22</v>
      </c>
      <c r="K18" s="1" t="s">
        <v>43</v>
      </c>
      <c r="L18" s="1">
        <v>-56.0</v>
      </c>
      <c r="M18" s="1">
        <v>0.0</v>
      </c>
    </row>
    <row r="19">
      <c r="A19" s="1" t="s">
        <v>41</v>
      </c>
      <c r="B19" s="1" t="s">
        <v>42</v>
      </c>
      <c r="C19" s="1">
        <v>55.61</v>
      </c>
      <c r="D19" s="1">
        <v>57.36</v>
      </c>
      <c r="E19" s="1">
        <v>1.76</v>
      </c>
      <c r="F19" s="1">
        <v>0.0</v>
      </c>
      <c r="G19" s="1">
        <v>1.76</v>
      </c>
      <c r="H19" s="1">
        <v>56.0</v>
      </c>
      <c r="I19" s="1">
        <v>31.85</v>
      </c>
      <c r="J19" s="1">
        <v>31.85</v>
      </c>
      <c r="K19" s="1" t="s">
        <v>43</v>
      </c>
      <c r="L19" s="1">
        <v>-56.0</v>
      </c>
      <c r="M19" s="1">
        <v>0.0</v>
      </c>
    </row>
    <row r="20">
      <c r="A20" s="1" t="s">
        <v>41</v>
      </c>
      <c r="B20" s="1" t="s">
        <v>42</v>
      </c>
      <c r="C20" s="1">
        <v>57.4</v>
      </c>
      <c r="D20" s="1">
        <v>60.08</v>
      </c>
      <c r="E20" s="1">
        <v>2.68</v>
      </c>
      <c r="F20" s="1">
        <v>0.0</v>
      </c>
      <c r="G20" s="1">
        <v>2.68</v>
      </c>
      <c r="H20" s="1">
        <v>56.0</v>
      </c>
      <c r="I20" s="1">
        <v>20.92</v>
      </c>
      <c r="J20" s="1">
        <v>20.92</v>
      </c>
      <c r="K20" s="1" t="s">
        <v>43</v>
      </c>
      <c r="L20" s="1">
        <v>-56.0</v>
      </c>
      <c r="M20" s="1">
        <v>0.0</v>
      </c>
    </row>
    <row r="21">
      <c r="A21" s="1" t="s">
        <v>41</v>
      </c>
      <c r="B21" s="1" t="s">
        <v>42</v>
      </c>
      <c r="C21" s="1">
        <v>60.17</v>
      </c>
      <c r="D21" s="1">
        <v>63.08</v>
      </c>
      <c r="E21" s="1">
        <v>2.91</v>
      </c>
      <c r="F21" s="1">
        <v>0.0</v>
      </c>
      <c r="G21" s="1">
        <v>2.91</v>
      </c>
      <c r="H21" s="1">
        <v>56.0</v>
      </c>
      <c r="I21" s="1">
        <v>19.25</v>
      </c>
      <c r="J21" s="1">
        <v>19.25</v>
      </c>
      <c r="K21" s="1" t="s">
        <v>43</v>
      </c>
      <c r="L21" s="1">
        <v>-56.0</v>
      </c>
      <c r="M21" s="1">
        <v>0.0</v>
      </c>
    </row>
    <row r="22">
      <c r="A22" s="1" t="s">
        <v>41</v>
      </c>
      <c r="B22" s="1" t="s">
        <v>42</v>
      </c>
      <c r="C22" s="1">
        <v>63.15</v>
      </c>
      <c r="D22" s="1">
        <v>66.09</v>
      </c>
      <c r="E22" s="1">
        <v>2.93</v>
      </c>
      <c r="F22" s="1">
        <v>0.0</v>
      </c>
      <c r="G22" s="1">
        <v>2.93</v>
      </c>
      <c r="H22" s="1">
        <v>56.0</v>
      </c>
      <c r="I22" s="1">
        <v>19.09</v>
      </c>
      <c r="J22" s="1">
        <v>19.09</v>
      </c>
      <c r="K22" s="1" t="s">
        <v>43</v>
      </c>
      <c r="L22" s="1">
        <v>-56.0</v>
      </c>
      <c r="M22" s="1">
        <v>0.0</v>
      </c>
    </row>
    <row r="23">
      <c r="A23" s="1" t="s">
        <v>41</v>
      </c>
      <c r="B23" s="1" t="s">
        <v>42</v>
      </c>
      <c r="C23" s="1">
        <v>66.15</v>
      </c>
      <c r="D23" s="1">
        <v>68.15</v>
      </c>
      <c r="E23" s="1">
        <v>2.0</v>
      </c>
      <c r="F23" s="1">
        <v>0.0</v>
      </c>
      <c r="G23" s="1">
        <v>2.0</v>
      </c>
      <c r="H23" s="1">
        <v>56.0</v>
      </c>
      <c r="I23" s="1">
        <v>28.05</v>
      </c>
      <c r="J23" s="1">
        <v>28.05</v>
      </c>
      <c r="K23" s="1" t="s">
        <v>43</v>
      </c>
      <c r="L23" s="1">
        <v>-56.0</v>
      </c>
      <c r="M23" s="1">
        <v>0.0</v>
      </c>
    </row>
    <row r="24">
      <c r="A24" s="1" t="s">
        <v>41</v>
      </c>
      <c r="B24" s="1" t="s">
        <v>42</v>
      </c>
      <c r="C24" s="1">
        <v>68.18</v>
      </c>
      <c r="D24" s="1">
        <v>71.62</v>
      </c>
      <c r="E24" s="1">
        <v>3.44</v>
      </c>
      <c r="F24" s="1">
        <v>0.0</v>
      </c>
      <c r="G24" s="1">
        <v>3.44</v>
      </c>
      <c r="H24" s="1">
        <v>56.0</v>
      </c>
      <c r="I24" s="1">
        <v>16.28</v>
      </c>
      <c r="J24" s="1">
        <v>16.28</v>
      </c>
      <c r="K24" s="1" t="s">
        <v>43</v>
      </c>
      <c r="L24" s="1">
        <v>-56.0</v>
      </c>
      <c r="M24" s="1">
        <v>0.0</v>
      </c>
    </row>
    <row r="25">
      <c r="A25" s="1" t="s">
        <v>41</v>
      </c>
      <c r="B25" s="1" t="s">
        <v>42</v>
      </c>
      <c r="C25" s="1">
        <v>71.66</v>
      </c>
      <c r="D25" s="1">
        <v>74.28</v>
      </c>
      <c r="E25" s="1">
        <v>2.63</v>
      </c>
      <c r="F25" s="1">
        <v>0.0</v>
      </c>
      <c r="G25" s="1">
        <v>2.62</v>
      </c>
      <c r="H25" s="1">
        <v>168.0</v>
      </c>
      <c r="I25" s="1">
        <v>63.97</v>
      </c>
      <c r="J25" s="1">
        <v>64.01</v>
      </c>
      <c r="K25" s="1" t="s">
        <v>44</v>
      </c>
      <c r="L25" s="1">
        <v>84.0</v>
      </c>
      <c r="M25" s="1">
        <v>84.0</v>
      </c>
    </row>
    <row r="26">
      <c r="A26" s="1" t="s">
        <v>41</v>
      </c>
      <c r="B26" s="1" t="s">
        <v>42</v>
      </c>
      <c r="C26" s="1">
        <v>74.57</v>
      </c>
      <c r="D26" s="1">
        <v>76.78</v>
      </c>
      <c r="E26" s="1">
        <v>2.21</v>
      </c>
      <c r="F26" s="1">
        <v>0.0</v>
      </c>
      <c r="G26" s="1">
        <v>2.21</v>
      </c>
      <c r="H26" s="1">
        <v>168.0</v>
      </c>
      <c r="I26" s="1">
        <v>76.1</v>
      </c>
      <c r="J26" s="1">
        <v>76.14</v>
      </c>
      <c r="K26" s="1" t="s">
        <v>44</v>
      </c>
      <c r="L26" s="1">
        <v>84.0</v>
      </c>
      <c r="M26" s="1">
        <v>84.0</v>
      </c>
    </row>
    <row r="27">
      <c r="A27" s="1" t="s">
        <v>41</v>
      </c>
      <c r="B27" s="1" t="s">
        <v>42</v>
      </c>
      <c r="C27" s="1">
        <v>77.02</v>
      </c>
      <c r="D27" s="1">
        <v>80.29</v>
      </c>
      <c r="E27" s="1">
        <v>3.27</v>
      </c>
      <c r="F27" s="1">
        <v>0.0</v>
      </c>
      <c r="G27" s="1">
        <v>3.27</v>
      </c>
      <c r="H27" s="1">
        <v>168.0</v>
      </c>
      <c r="I27" s="1">
        <v>51.3</v>
      </c>
      <c r="J27" s="1">
        <v>51.32</v>
      </c>
      <c r="K27" s="1" t="s">
        <v>44</v>
      </c>
      <c r="L27" s="1">
        <v>84.0</v>
      </c>
      <c r="M27" s="1">
        <v>84.0</v>
      </c>
    </row>
    <row r="28">
      <c r="A28" s="1" t="s">
        <v>41</v>
      </c>
      <c r="B28" s="1" t="s">
        <v>42</v>
      </c>
      <c r="C28" s="1">
        <v>80.66</v>
      </c>
      <c r="D28" s="1">
        <v>82.82</v>
      </c>
      <c r="E28" s="1">
        <v>2.16</v>
      </c>
      <c r="F28" s="1">
        <v>0.0</v>
      </c>
      <c r="G28" s="1">
        <v>2.16</v>
      </c>
      <c r="H28" s="1">
        <v>56.0</v>
      </c>
      <c r="I28" s="1">
        <v>25.95</v>
      </c>
      <c r="J28" s="1">
        <v>25.95</v>
      </c>
      <c r="K28" s="1" t="s">
        <v>43</v>
      </c>
      <c r="L28" s="1">
        <v>-56.0</v>
      </c>
      <c r="M28" s="1">
        <v>0.0</v>
      </c>
    </row>
    <row r="29">
      <c r="A29" s="1" t="s">
        <v>41</v>
      </c>
      <c r="B29" s="1" t="s">
        <v>42</v>
      </c>
      <c r="C29" s="1">
        <v>82.88</v>
      </c>
      <c r="D29" s="1">
        <v>85.2</v>
      </c>
      <c r="E29" s="1">
        <v>2.32</v>
      </c>
      <c r="F29" s="1">
        <v>0.0</v>
      </c>
      <c r="G29" s="1">
        <v>2.32</v>
      </c>
      <c r="H29" s="1">
        <v>56.0</v>
      </c>
      <c r="I29" s="1">
        <v>24.14</v>
      </c>
      <c r="J29" s="1">
        <v>24.14</v>
      </c>
      <c r="K29" s="1" t="s">
        <v>43</v>
      </c>
      <c r="L29" s="1">
        <v>-56.0</v>
      </c>
      <c r="M29" s="1">
        <v>0.0</v>
      </c>
    </row>
    <row r="30">
      <c r="A30" s="1" t="s">
        <v>41</v>
      </c>
      <c r="B30" s="1" t="s">
        <v>42</v>
      </c>
      <c r="C30" s="1">
        <v>85.27</v>
      </c>
      <c r="D30" s="1">
        <v>88.0</v>
      </c>
      <c r="E30" s="1">
        <v>2.73</v>
      </c>
      <c r="F30" s="1">
        <v>0.0</v>
      </c>
      <c r="G30" s="1">
        <v>2.73</v>
      </c>
      <c r="H30" s="1">
        <v>56.0</v>
      </c>
      <c r="I30" s="1">
        <v>20.54</v>
      </c>
      <c r="J30" s="1">
        <v>20.54</v>
      </c>
      <c r="K30" s="1" t="s">
        <v>43</v>
      </c>
      <c r="L30" s="1">
        <v>-56.0</v>
      </c>
      <c r="M30" s="1">
        <v>0.0</v>
      </c>
    </row>
    <row r="31">
      <c r="A31" s="1" t="s">
        <v>41</v>
      </c>
      <c r="B31" s="1" t="s">
        <v>42</v>
      </c>
      <c r="C31" s="1">
        <v>88.21</v>
      </c>
      <c r="D31" s="1">
        <v>90.51</v>
      </c>
      <c r="E31" s="1">
        <v>2.31</v>
      </c>
      <c r="F31" s="1">
        <v>0.0</v>
      </c>
      <c r="G31" s="1">
        <v>2.31</v>
      </c>
      <c r="H31" s="1">
        <v>56.0</v>
      </c>
      <c r="I31" s="1">
        <v>24.27</v>
      </c>
      <c r="J31" s="1">
        <v>24.27</v>
      </c>
      <c r="K31" s="1" t="s">
        <v>43</v>
      </c>
      <c r="L31" s="1">
        <v>-56.0</v>
      </c>
      <c r="M31" s="1">
        <v>0.0</v>
      </c>
    </row>
    <row r="32">
      <c r="A32" s="1" t="s">
        <v>41</v>
      </c>
      <c r="B32" s="1" t="s">
        <v>42</v>
      </c>
      <c r="C32" s="1">
        <v>90.53</v>
      </c>
      <c r="D32" s="1">
        <v>93.46</v>
      </c>
      <c r="E32" s="1">
        <v>2.93</v>
      </c>
      <c r="F32" s="1">
        <v>0.0</v>
      </c>
      <c r="G32" s="1">
        <v>2.93</v>
      </c>
      <c r="H32" s="1">
        <v>56.0</v>
      </c>
      <c r="I32" s="1">
        <v>19.14</v>
      </c>
      <c r="J32" s="1">
        <v>19.14</v>
      </c>
      <c r="K32" s="1" t="s">
        <v>43</v>
      </c>
      <c r="L32" s="1">
        <v>-56.0</v>
      </c>
      <c r="M32" s="1">
        <v>0.0</v>
      </c>
    </row>
    <row r="33">
      <c r="A33" s="1" t="s">
        <v>41</v>
      </c>
      <c r="B33" s="1" t="s">
        <v>42</v>
      </c>
      <c r="C33" s="1">
        <v>93.58</v>
      </c>
      <c r="D33" s="1">
        <v>97.5</v>
      </c>
      <c r="E33" s="1">
        <v>3.93</v>
      </c>
      <c r="F33" s="1">
        <v>0.0</v>
      </c>
      <c r="G33" s="1">
        <v>3.93</v>
      </c>
      <c r="H33" s="1">
        <v>56.0</v>
      </c>
      <c r="I33" s="1">
        <v>14.26</v>
      </c>
      <c r="J33" s="1">
        <v>14.26</v>
      </c>
      <c r="K33" s="1" t="s">
        <v>43</v>
      </c>
      <c r="L33" s="1">
        <v>-56.0</v>
      </c>
      <c r="M33" s="1">
        <v>0.0</v>
      </c>
    </row>
    <row r="34">
      <c r="A34" s="1" t="s">
        <v>41</v>
      </c>
      <c r="B34" s="1" t="s">
        <v>42</v>
      </c>
      <c r="C34" s="1">
        <v>97.58</v>
      </c>
      <c r="D34" s="1">
        <v>100.44</v>
      </c>
      <c r="E34" s="1">
        <v>2.87</v>
      </c>
      <c r="F34" s="1">
        <v>0.0</v>
      </c>
      <c r="G34" s="1">
        <v>2.87</v>
      </c>
      <c r="H34" s="1">
        <v>56.0</v>
      </c>
      <c r="I34" s="1">
        <v>19.53</v>
      </c>
      <c r="J34" s="1">
        <v>19.53</v>
      </c>
      <c r="K34" s="1" t="s">
        <v>43</v>
      </c>
      <c r="L34" s="1">
        <v>-56.0</v>
      </c>
      <c r="M34" s="1">
        <v>0.0</v>
      </c>
    </row>
    <row r="35">
      <c r="A35" s="1" t="s">
        <v>41</v>
      </c>
      <c r="B35" s="1" t="s">
        <v>42</v>
      </c>
      <c r="C35" s="1">
        <v>100.59</v>
      </c>
      <c r="D35" s="1">
        <v>102.28</v>
      </c>
      <c r="E35" s="1">
        <v>1.69</v>
      </c>
      <c r="F35" s="1">
        <v>0.0</v>
      </c>
      <c r="G35" s="1">
        <v>1.69</v>
      </c>
      <c r="H35" s="1">
        <v>56.0</v>
      </c>
      <c r="I35" s="1">
        <v>33.16</v>
      </c>
      <c r="J35" s="1">
        <v>33.16</v>
      </c>
      <c r="K35" s="1" t="s">
        <v>43</v>
      </c>
      <c r="L35" s="1">
        <v>-56.0</v>
      </c>
      <c r="M35" s="1">
        <v>0.0</v>
      </c>
    </row>
    <row r="36">
      <c r="A36" s="1" t="s">
        <v>41</v>
      </c>
      <c r="B36" s="1" t="s">
        <v>42</v>
      </c>
      <c r="C36" s="1">
        <v>102.31</v>
      </c>
      <c r="D36" s="1">
        <v>105.74</v>
      </c>
      <c r="E36" s="1">
        <v>3.43</v>
      </c>
      <c r="F36" s="1">
        <v>0.0</v>
      </c>
      <c r="G36" s="1">
        <v>3.43</v>
      </c>
      <c r="H36" s="1">
        <v>56.0</v>
      </c>
      <c r="I36" s="1">
        <v>16.33</v>
      </c>
      <c r="J36" s="1">
        <v>16.33</v>
      </c>
      <c r="K36" s="1" t="s">
        <v>43</v>
      </c>
      <c r="L36" s="1">
        <v>-56.0</v>
      </c>
      <c r="M36" s="1">
        <v>0.0</v>
      </c>
    </row>
    <row r="37">
      <c r="A37" s="1" t="s">
        <v>41</v>
      </c>
      <c r="B37" s="1" t="s">
        <v>42</v>
      </c>
      <c r="C37" s="1">
        <v>106.01</v>
      </c>
      <c r="D37" s="1">
        <v>109.32</v>
      </c>
      <c r="E37" s="1">
        <v>3.31</v>
      </c>
      <c r="F37" s="1">
        <v>0.0</v>
      </c>
      <c r="G37" s="1">
        <v>3.31</v>
      </c>
      <c r="H37" s="1">
        <v>56.0</v>
      </c>
      <c r="I37" s="1">
        <v>16.94</v>
      </c>
      <c r="J37" s="1">
        <v>16.94</v>
      </c>
      <c r="K37" s="1" t="s">
        <v>43</v>
      </c>
      <c r="L37" s="1">
        <v>-56.0</v>
      </c>
      <c r="M37" s="1">
        <v>0.0</v>
      </c>
    </row>
    <row r="38">
      <c r="A38" s="1" t="s">
        <v>41</v>
      </c>
      <c r="B38" s="1" t="s">
        <v>42</v>
      </c>
      <c r="C38" s="1">
        <v>109.36</v>
      </c>
      <c r="D38" s="1">
        <v>111.87</v>
      </c>
      <c r="E38" s="1">
        <v>2.52</v>
      </c>
      <c r="F38" s="1">
        <v>0.0</v>
      </c>
      <c r="G38" s="1">
        <v>2.52</v>
      </c>
      <c r="H38" s="1">
        <v>168.0</v>
      </c>
      <c r="I38" s="1">
        <v>66.69</v>
      </c>
      <c r="J38" s="1">
        <v>66.71</v>
      </c>
      <c r="K38" s="1" t="s">
        <v>44</v>
      </c>
      <c r="L38" s="1">
        <v>84.0</v>
      </c>
      <c r="M38" s="1">
        <v>84.0</v>
      </c>
    </row>
    <row r="39">
      <c r="A39" s="1" t="s">
        <v>41</v>
      </c>
      <c r="B39" s="1" t="s">
        <v>42</v>
      </c>
      <c r="C39" s="1">
        <v>112.22</v>
      </c>
      <c r="D39" s="1">
        <v>114.87</v>
      </c>
      <c r="E39" s="1">
        <v>2.65</v>
      </c>
      <c r="F39" s="1">
        <v>0.0</v>
      </c>
      <c r="G39" s="1">
        <v>2.65</v>
      </c>
      <c r="H39" s="1">
        <v>168.0</v>
      </c>
      <c r="I39" s="1">
        <v>63.28</v>
      </c>
      <c r="J39" s="1">
        <v>63.3</v>
      </c>
      <c r="K39" s="1" t="s">
        <v>44</v>
      </c>
      <c r="L39" s="1">
        <v>84.0</v>
      </c>
      <c r="M39" s="1">
        <v>84.0</v>
      </c>
    </row>
    <row r="40">
      <c r="A40" s="1" t="s">
        <v>41</v>
      </c>
      <c r="B40" s="1" t="s">
        <v>42</v>
      </c>
      <c r="C40" s="1">
        <v>115.0</v>
      </c>
      <c r="D40" s="1">
        <v>117.65</v>
      </c>
      <c r="E40" s="1">
        <v>2.64</v>
      </c>
      <c r="F40" s="1">
        <v>0.0</v>
      </c>
      <c r="G40" s="1">
        <v>2.64</v>
      </c>
      <c r="H40" s="1">
        <v>168.0</v>
      </c>
      <c r="I40" s="1">
        <v>63.58</v>
      </c>
      <c r="J40" s="1">
        <v>63.61</v>
      </c>
      <c r="K40" s="1" t="s">
        <v>44</v>
      </c>
      <c r="L40" s="1">
        <v>84.0</v>
      </c>
      <c r="M40" s="1">
        <v>84.0</v>
      </c>
    </row>
    <row r="41">
      <c r="A41" s="1" t="s">
        <v>41</v>
      </c>
      <c r="B41" s="1" t="s">
        <v>42</v>
      </c>
      <c r="C41" s="1">
        <v>117.75</v>
      </c>
      <c r="D41" s="1">
        <v>120.31</v>
      </c>
      <c r="E41" s="1">
        <v>2.56</v>
      </c>
      <c r="F41" s="1">
        <v>0.0</v>
      </c>
      <c r="G41" s="1">
        <v>2.56</v>
      </c>
      <c r="H41" s="1">
        <v>56.0</v>
      </c>
      <c r="I41" s="1">
        <v>21.86</v>
      </c>
      <c r="J41" s="1">
        <v>21.86</v>
      </c>
      <c r="K41" s="1" t="s">
        <v>43</v>
      </c>
      <c r="L41" s="1">
        <v>-56.0</v>
      </c>
      <c r="M41" s="1">
        <v>0.0</v>
      </c>
    </row>
    <row r="42">
      <c r="A42" s="1" t="s">
        <v>41</v>
      </c>
      <c r="B42" s="1" t="s">
        <v>42</v>
      </c>
      <c r="C42" s="1">
        <v>120.33</v>
      </c>
      <c r="D42" s="1">
        <v>122.77</v>
      </c>
      <c r="E42" s="1">
        <v>2.45</v>
      </c>
      <c r="F42" s="1">
        <v>0.0</v>
      </c>
      <c r="G42" s="1">
        <v>2.45</v>
      </c>
      <c r="H42" s="1">
        <v>56.0</v>
      </c>
      <c r="I42" s="1">
        <v>22.88</v>
      </c>
      <c r="J42" s="1">
        <v>22.88</v>
      </c>
      <c r="K42" s="1" t="s">
        <v>43</v>
      </c>
      <c r="L42" s="1">
        <v>-56.0</v>
      </c>
      <c r="M42" s="1">
        <v>0.0</v>
      </c>
    </row>
    <row r="43">
      <c r="A43" s="1" t="s">
        <v>41</v>
      </c>
      <c r="B43" s="1" t="s">
        <v>42</v>
      </c>
      <c r="C43" s="1">
        <v>122.82</v>
      </c>
      <c r="D43" s="1">
        <v>124.65</v>
      </c>
      <c r="E43" s="1">
        <v>1.84</v>
      </c>
      <c r="F43" s="1">
        <v>0.0</v>
      </c>
      <c r="G43" s="1">
        <v>1.84</v>
      </c>
      <c r="H43" s="1">
        <v>56.0</v>
      </c>
      <c r="I43" s="1">
        <v>30.47</v>
      </c>
      <c r="J43" s="1">
        <v>30.47</v>
      </c>
      <c r="K43" s="1" t="s">
        <v>43</v>
      </c>
      <c r="L43" s="1">
        <v>-56.0</v>
      </c>
      <c r="M43" s="1">
        <v>0.0</v>
      </c>
    </row>
    <row r="44">
      <c r="A44" s="1" t="s">
        <v>41</v>
      </c>
      <c r="B44" s="1" t="s">
        <v>42</v>
      </c>
      <c r="C44" s="1">
        <v>124.69</v>
      </c>
      <c r="D44" s="1">
        <v>128.4</v>
      </c>
      <c r="E44" s="1">
        <v>3.71</v>
      </c>
      <c r="F44" s="1">
        <v>0.0</v>
      </c>
      <c r="G44" s="1">
        <v>3.71</v>
      </c>
      <c r="H44" s="1">
        <v>56.0</v>
      </c>
      <c r="I44" s="1">
        <v>15.09</v>
      </c>
      <c r="J44" s="1">
        <v>15.09</v>
      </c>
      <c r="K44" s="1" t="s">
        <v>43</v>
      </c>
      <c r="L44" s="1">
        <v>-56.0</v>
      </c>
      <c r="M44" s="1">
        <v>0.0</v>
      </c>
    </row>
    <row r="45">
      <c r="A45" s="1" t="s">
        <v>41</v>
      </c>
      <c r="B45" s="1" t="s">
        <v>42</v>
      </c>
      <c r="C45" s="1">
        <v>128.56</v>
      </c>
      <c r="D45" s="1">
        <v>131.39</v>
      </c>
      <c r="E45" s="1">
        <v>2.83</v>
      </c>
      <c r="F45" s="1">
        <v>0.0</v>
      </c>
      <c r="G45" s="1">
        <v>2.83</v>
      </c>
      <c r="H45" s="1">
        <v>56.0</v>
      </c>
      <c r="I45" s="1">
        <v>19.79</v>
      </c>
      <c r="J45" s="1">
        <v>19.79</v>
      </c>
      <c r="K45" s="1" t="s">
        <v>43</v>
      </c>
      <c r="L45" s="1">
        <v>-56.0</v>
      </c>
      <c r="M45" s="1">
        <v>0.0</v>
      </c>
    </row>
    <row r="46">
      <c r="A46" s="1" t="s">
        <v>41</v>
      </c>
      <c r="B46" s="1" t="s">
        <v>42</v>
      </c>
      <c r="C46" s="1">
        <v>131.41</v>
      </c>
      <c r="D46" s="1">
        <v>134.97</v>
      </c>
      <c r="E46" s="1">
        <v>3.55</v>
      </c>
      <c r="F46" s="1">
        <v>0.0</v>
      </c>
      <c r="G46" s="1">
        <v>3.55</v>
      </c>
      <c r="H46" s="1">
        <v>56.0</v>
      </c>
      <c r="I46" s="1">
        <v>15.75</v>
      </c>
      <c r="J46" s="1">
        <v>15.75</v>
      </c>
      <c r="K46" s="1" t="s">
        <v>43</v>
      </c>
      <c r="L46" s="1">
        <v>-56.0</v>
      </c>
      <c r="M46" s="1">
        <v>0.0</v>
      </c>
    </row>
    <row r="47">
      <c r="A47" s="1" t="s">
        <v>41</v>
      </c>
      <c r="B47" s="1" t="s">
        <v>42</v>
      </c>
      <c r="C47" s="1">
        <v>134.98</v>
      </c>
      <c r="D47" s="1">
        <v>137.71</v>
      </c>
      <c r="E47" s="1">
        <v>2.73</v>
      </c>
      <c r="F47" s="1">
        <v>0.0</v>
      </c>
      <c r="G47" s="1">
        <v>2.73</v>
      </c>
      <c r="H47" s="1">
        <v>56.0</v>
      </c>
      <c r="I47" s="1">
        <v>20.53</v>
      </c>
      <c r="J47" s="1">
        <v>20.53</v>
      </c>
      <c r="K47" s="1" t="s">
        <v>43</v>
      </c>
      <c r="L47" s="1">
        <v>-56.0</v>
      </c>
      <c r="M47" s="1">
        <v>0.0</v>
      </c>
    </row>
    <row r="48">
      <c r="A48" s="1" t="s">
        <v>41</v>
      </c>
      <c r="B48" s="1" t="s">
        <v>42</v>
      </c>
      <c r="C48" s="1">
        <v>137.73</v>
      </c>
      <c r="D48" s="1">
        <v>140.98</v>
      </c>
      <c r="E48" s="1">
        <v>3.25</v>
      </c>
      <c r="F48" s="1">
        <v>0.0</v>
      </c>
      <c r="G48" s="1">
        <v>3.25</v>
      </c>
      <c r="H48" s="1">
        <v>56.0</v>
      </c>
      <c r="I48" s="1">
        <v>17.25</v>
      </c>
      <c r="J48" s="1">
        <v>17.25</v>
      </c>
      <c r="K48" s="1" t="s">
        <v>43</v>
      </c>
      <c r="L48" s="1">
        <v>-56.0</v>
      </c>
      <c r="M48" s="1">
        <v>0.0</v>
      </c>
    </row>
    <row r="49">
      <c r="A49" s="1" t="s">
        <v>41</v>
      </c>
      <c r="B49" s="1" t="s">
        <v>42</v>
      </c>
      <c r="C49" s="1">
        <v>141.0</v>
      </c>
      <c r="D49" s="1">
        <v>143.51</v>
      </c>
      <c r="E49" s="1">
        <v>2.51</v>
      </c>
      <c r="F49" s="1">
        <v>0.0</v>
      </c>
      <c r="G49" s="1">
        <v>2.51</v>
      </c>
      <c r="H49" s="1">
        <v>56.0</v>
      </c>
      <c r="I49" s="1">
        <v>22.32</v>
      </c>
      <c r="J49" s="1">
        <v>22.32</v>
      </c>
      <c r="K49" s="1" t="s">
        <v>43</v>
      </c>
      <c r="L49" s="1">
        <v>-56.0</v>
      </c>
      <c r="M49" s="1">
        <v>0.0</v>
      </c>
    </row>
    <row r="50">
      <c r="A50" s="1" t="s">
        <v>41</v>
      </c>
      <c r="B50" s="1" t="s">
        <v>42</v>
      </c>
      <c r="C50" s="1">
        <v>143.55</v>
      </c>
      <c r="D50" s="1">
        <v>146.09</v>
      </c>
      <c r="E50" s="1">
        <v>2.54</v>
      </c>
      <c r="F50" s="1">
        <v>0.0</v>
      </c>
      <c r="G50" s="1">
        <v>2.54</v>
      </c>
      <c r="H50" s="1">
        <v>56.0</v>
      </c>
      <c r="I50" s="1">
        <v>22.05</v>
      </c>
      <c r="J50" s="1">
        <v>22.05</v>
      </c>
      <c r="K50" s="1" t="s">
        <v>43</v>
      </c>
      <c r="L50" s="1">
        <v>-56.0</v>
      </c>
      <c r="M50" s="1">
        <v>0.0</v>
      </c>
    </row>
    <row r="51">
      <c r="A51" s="1" t="s">
        <v>41</v>
      </c>
      <c r="B51" s="1" t="s">
        <v>42</v>
      </c>
      <c r="C51" s="1">
        <v>146.1</v>
      </c>
      <c r="D51" s="1">
        <v>149.01</v>
      </c>
      <c r="E51" s="1">
        <v>2.92</v>
      </c>
      <c r="F51" s="1">
        <v>0.0</v>
      </c>
      <c r="G51" s="1">
        <v>2.91</v>
      </c>
      <c r="H51" s="1">
        <v>168.0</v>
      </c>
      <c r="I51" s="1">
        <v>57.62</v>
      </c>
      <c r="J51" s="1">
        <v>57.64</v>
      </c>
      <c r="K51" s="1" t="s">
        <v>44</v>
      </c>
      <c r="L51" s="1">
        <v>84.0</v>
      </c>
      <c r="M51" s="1">
        <v>84.0</v>
      </c>
    </row>
    <row r="52">
      <c r="A52" s="1" t="s">
        <v>41</v>
      </c>
      <c r="B52" s="1" t="s">
        <v>42</v>
      </c>
      <c r="C52" s="1">
        <v>149.29</v>
      </c>
      <c r="D52" s="1">
        <v>152.42</v>
      </c>
      <c r="E52" s="1">
        <v>3.13</v>
      </c>
      <c r="F52" s="1">
        <v>0.0</v>
      </c>
      <c r="G52" s="1">
        <v>3.13</v>
      </c>
      <c r="H52" s="1">
        <v>168.0</v>
      </c>
      <c r="I52" s="1">
        <v>53.61</v>
      </c>
      <c r="J52" s="1">
        <v>53.63</v>
      </c>
      <c r="K52" s="1" t="s">
        <v>44</v>
      </c>
      <c r="L52" s="1">
        <v>84.0</v>
      </c>
      <c r="M52" s="1">
        <v>84.0</v>
      </c>
    </row>
    <row r="53">
      <c r="A53" s="1" t="s">
        <v>41</v>
      </c>
      <c r="B53" s="1" t="s">
        <v>42</v>
      </c>
      <c r="C53" s="1">
        <v>152.85</v>
      </c>
      <c r="D53" s="1">
        <v>156.62</v>
      </c>
      <c r="E53" s="1">
        <v>3.77</v>
      </c>
      <c r="F53" s="1">
        <v>0.0</v>
      </c>
      <c r="G53" s="1">
        <v>3.77</v>
      </c>
      <c r="H53" s="1">
        <v>168.0</v>
      </c>
      <c r="I53" s="1">
        <v>44.54</v>
      </c>
      <c r="J53" s="1">
        <v>44.55</v>
      </c>
      <c r="K53" s="1" t="s">
        <v>44</v>
      </c>
      <c r="L53" s="1">
        <v>84.0</v>
      </c>
      <c r="M53" s="1">
        <v>84.0</v>
      </c>
    </row>
    <row r="54">
      <c r="A54" s="1" t="s">
        <v>41</v>
      </c>
      <c r="B54" s="1" t="s">
        <v>42</v>
      </c>
      <c r="C54" s="1">
        <v>157.06</v>
      </c>
      <c r="D54" s="1">
        <v>161.0</v>
      </c>
      <c r="E54" s="1">
        <v>3.94</v>
      </c>
      <c r="F54" s="1">
        <v>0.0</v>
      </c>
      <c r="G54" s="1">
        <v>3.94</v>
      </c>
      <c r="H54" s="1">
        <v>56.0</v>
      </c>
      <c r="I54" s="1">
        <v>14.23</v>
      </c>
      <c r="J54" s="1">
        <v>14.23</v>
      </c>
      <c r="K54" s="1" t="s">
        <v>43</v>
      </c>
      <c r="L54" s="1">
        <v>-56.0</v>
      </c>
      <c r="M54" s="1">
        <v>0.0</v>
      </c>
    </row>
    <row r="55">
      <c r="A55" s="1" t="s">
        <v>41</v>
      </c>
      <c r="B55" s="1" t="s">
        <v>42</v>
      </c>
      <c r="C55" s="1">
        <v>161.05</v>
      </c>
      <c r="D55" s="1">
        <v>164.48</v>
      </c>
      <c r="E55" s="1">
        <v>3.44</v>
      </c>
      <c r="F55" s="1">
        <v>0.0</v>
      </c>
      <c r="G55" s="1">
        <v>3.44</v>
      </c>
      <c r="H55" s="1">
        <v>56.0</v>
      </c>
      <c r="I55" s="1">
        <v>16.28</v>
      </c>
      <c r="J55" s="1">
        <v>16.28</v>
      </c>
      <c r="K55" s="1" t="s">
        <v>43</v>
      </c>
      <c r="L55" s="1">
        <v>-56.0</v>
      </c>
      <c r="M55" s="1">
        <v>0.0</v>
      </c>
    </row>
    <row r="56">
      <c r="A56" s="1" t="s">
        <v>41</v>
      </c>
      <c r="B56" s="1" t="s">
        <v>42</v>
      </c>
      <c r="C56" s="1">
        <v>164.62</v>
      </c>
      <c r="D56" s="1">
        <v>168.4</v>
      </c>
      <c r="E56" s="1">
        <v>3.78</v>
      </c>
      <c r="F56" s="1">
        <v>0.0</v>
      </c>
      <c r="G56" s="1">
        <v>3.78</v>
      </c>
      <c r="H56" s="1">
        <v>56.0</v>
      </c>
      <c r="I56" s="1">
        <v>14.8</v>
      </c>
      <c r="J56" s="1">
        <v>14.8</v>
      </c>
      <c r="K56" s="1" t="s">
        <v>43</v>
      </c>
      <c r="L56" s="1">
        <v>-56.0</v>
      </c>
      <c r="M56" s="1">
        <v>0.0</v>
      </c>
    </row>
    <row r="57">
      <c r="A57" s="1" t="s">
        <v>41</v>
      </c>
      <c r="B57" s="1" t="s">
        <v>42</v>
      </c>
      <c r="C57" s="1">
        <v>168.42</v>
      </c>
      <c r="D57" s="1">
        <v>173.57</v>
      </c>
      <c r="E57" s="1">
        <v>5.14</v>
      </c>
      <c r="F57" s="1">
        <v>0.0</v>
      </c>
      <c r="G57" s="1">
        <v>5.14</v>
      </c>
      <c r="H57" s="1">
        <v>56.0</v>
      </c>
      <c r="I57" s="1">
        <v>10.88</v>
      </c>
      <c r="J57" s="1">
        <v>10.88</v>
      </c>
      <c r="K57" s="1" t="s">
        <v>43</v>
      </c>
      <c r="L57" s="1">
        <v>-56.0</v>
      </c>
      <c r="M57" s="1">
        <v>0.0</v>
      </c>
    </row>
    <row r="58">
      <c r="A58" s="1" t="s">
        <v>41</v>
      </c>
      <c r="B58" s="1" t="s">
        <v>42</v>
      </c>
      <c r="C58" s="1">
        <v>173.74</v>
      </c>
      <c r="D58" s="1">
        <v>176.41</v>
      </c>
      <c r="E58" s="1">
        <v>2.66</v>
      </c>
      <c r="F58" s="1">
        <v>0.0</v>
      </c>
      <c r="G58" s="1">
        <v>2.66</v>
      </c>
      <c r="H58" s="1">
        <v>56.0</v>
      </c>
      <c r="I58" s="1">
        <v>21.03</v>
      </c>
      <c r="J58" s="1">
        <v>21.03</v>
      </c>
      <c r="K58" s="1" t="s">
        <v>43</v>
      </c>
      <c r="L58" s="1">
        <v>-56.0</v>
      </c>
      <c r="M58" s="1">
        <v>0.0</v>
      </c>
    </row>
    <row r="59">
      <c r="A59" s="1" t="s">
        <v>41</v>
      </c>
      <c r="B59" s="1" t="s">
        <v>42</v>
      </c>
      <c r="C59" s="1">
        <v>176.74</v>
      </c>
      <c r="D59" s="1">
        <v>181.03</v>
      </c>
      <c r="E59" s="1">
        <v>4.29</v>
      </c>
      <c r="F59" s="1">
        <v>0.0</v>
      </c>
      <c r="G59" s="1">
        <v>4.29</v>
      </c>
      <c r="H59" s="1">
        <v>56.0</v>
      </c>
      <c r="I59" s="1">
        <v>13.07</v>
      </c>
      <c r="J59" s="1">
        <v>13.07</v>
      </c>
      <c r="K59" s="1" t="s">
        <v>43</v>
      </c>
      <c r="L59" s="1">
        <v>-56.0</v>
      </c>
      <c r="M59" s="1">
        <v>0.0</v>
      </c>
    </row>
    <row r="60">
      <c r="A60" s="1" t="s">
        <v>41</v>
      </c>
      <c r="B60" s="1" t="s">
        <v>42</v>
      </c>
      <c r="C60" s="1">
        <v>181.09</v>
      </c>
      <c r="D60" s="1">
        <v>183.63</v>
      </c>
      <c r="E60" s="1">
        <v>2.54</v>
      </c>
      <c r="F60" s="1">
        <v>0.0</v>
      </c>
      <c r="G60" s="1">
        <v>2.54</v>
      </c>
      <c r="H60" s="1">
        <v>56.0</v>
      </c>
      <c r="I60" s="1">
        <v>22.03</v>
      </c>
      <c r="J60" s="1">
        <v>22.03</v>
      </c>
      <c r="K60" s="1" t="s">
        <v>43</v>
      </c>
      <c r="L60" s="1">
        <v>-56.0</v>
      </c>
      <c r="M60" s="1">
        <v>0.0</v>
      </c>
    </row>
    <row r="61">
      <c r="A61" s="1" t="s">
        <v>41</v>
      </c>
      <c r="B61" s="1" t="s">
        <v>42</v>
      </c>
      <c r="C61" s="1">
        <v>183.7</v>
      </c>
      <c r="D61" s="1">
        <v>186.22</v>
      </c>
      <c r="E61" s="1">
        <v>2.53</v>
      </c>
      <c r="F61" s="1">
        <v>0.0</v>
      </c>
      <c r="G61" s="1">
        <v>2.53</v>
      </c>
      <c r="H61" s="1">
        <v>56.0</v>
      </c>
      <c r="I61" s="1">
        <v>22.17</v>
      </c>
      <c r="J61" s="1">
        <v>22.17</v>
      </c>
      <c r="K61" s="1" t="s">
        <v>43</v>
      </c>
      <c r="L61" s="1">
        <v>-56.0</v>
      </c>
      <c r="M61" s="1">
        <v>0.0</v>
      </c>
    </row>
    <row r="62">
      <c r="A62" s="1" t="s">
        <v>41</v>
      </c>
      <c r="B62" s="1" t="s">
        <v>42</v>
      </c>
      <c r="C62" s="1">
        <v>186.28</v>
      </c>
      <c r="D62" s="1">
        <v>189.81</v>
      </c>
      <c r="E62" s="1">
        <v>3.54</v>
      </c>
      <c r="F62" s="1">
        <v>0.0</v>
      </c>
      <c r="G62" s="1">
        <v>3.54</v>
      </c>
      <c r="H62" s="1">
        <v>56.0</v>
      </c>
      <c r="I62" s="1">
        <v>15.84</v>
      </c>
      <c r="J62" s="1">
        <v>15.84</v>
      </c>
      <c r="K62" s="1" t="s">
        <v>43</v>
      </c>
      <c r="L62" s="1">
        <v>-56.0</v>
      </c>
      <c r="M62" s="1">
        <v>0.0</v>
      </c>
    </row>
    <row r="63">
      <c r="A63" s="1" t="s">
        <v>41</v>
      </c>
      <c r="B63" s="1" t="s">
        <v>42</v>
      </c>
      <c r="C63" s="1">
        <v>189.88</v>
      </c>
      <c r="D63" s="1">
        <v>192.9</v>
      </c>
      <c r="E63" s="1">
        <v>3.03</v>
      </c>
      <c r="F63" s="1">
        <v>0.0</v>
      </c>
      <c r="G63" s="1">
        <v>3.03</v>
      </c>
      <c r="H63" s="1">
        <v>56.0</v>
      </c>
      <c r="I63" s="1">
        <v>18.51</v>
      </c>
      <c r="J63" s="1">
        <v>18.51</v>
      </c>
      <c r="K63" s="1" t="s">
        <v>43</v>
      </c>
      <c r="L63" s="1">
        <v>-56.0</v>
      </c>
      <c r="M63" s="1">
        <v>0.0</v>
      </c>
    </row>
    <row r="64">
      <c r="A64" s="1" t="s">
        <v>41</v>
      </c>
      <c r="B64" s="1" t="s">
        <v>42</v>
      </c>
      <c r="C64" s="1">
        <v>193.0</v>
      </c>
      <c r="D64" s="1">
        <v>196.75</v>
      </c>
      <c r="E64" s="1">
        <v>3.75</v>
      </c>
      <c r="F64" s="1">
        <v>0.0</v>
      </c>
      <c r="G64" s="1">
        <v>3.75</v>
      </c>
      <c r="H64" s="1">
        <v>168.0</v>
      </c>
      <c r="I64" s="1">
        <v>44.81</v>
      </c>
      <c r="J64" s="1">
        <v>44.82</v>
      </c>
      <c r="K64" s="1" t="s">
        <v>44</v>
      </c>
      <c r="L64" s="1">
        <v>84.0</v>
      </c>
      <c r="M64" s="1">
        <v>84.0</v>
      </c>
    </row>
    <row r="65">
      <c r="A65" s="1" t="s">
        <v>41</v>
      </c>
      <c r="B65" s="1" t="s">
        <v>42</v>
      </c>
      <c r="C65" s="1">
        <v>197.02</v>
      </c>
      <c r="D65" s="1">
        <v>199.16</v>
      </c>
      <c r="E65" s="1">
        <v>2.14</v>
      </c>
      <c r="F65" s="1">
        <v>0.0</v>
      </c>
      <c r="G65" s="1">
        <v>2.14</v>
      </c>
      <c r="H65" s="1">
        <v>168.0</v>
      </c>
      <c r="I65" s="1">
        <v>78.38</v>
      </c>
      <c r="J65" s="1">
        <v>78.42</v>
      </c>
      <c r="K65" s="1" t="s">
        <v>44</v>
      </c>
      <c r="L65" s="1">
        <v>84.0</v>
      </c>
      <c r="M65" s="1">
        <v>84.0</v>
      </c>
    </row>
    <row r="66">
      <c r="A66" s="1" t="s">
        <v>41</v>
      </c>
      <c r="B66" s="1" t="s">
        <v>42</v>
      </c>
      <c r="C66" s="1">
        <v>199.42</v>
      </c>
      <c r="D66" s="1">
        <v>202.28</v>
      </c>
      <c r="E66" s="1">
        <v>2.86</v>
      </c>
      <c r="F66" s="1">
        <v>0.0</v>
      </c>
      <c r="G66" s="1">
        <v>2.86</v>
      </c>
      <c r="H66" s="1">
        <v>168.0</v>
      </c>
      <c r="I66" s="1">
        <v>58.73</v>
      </c>
      <c r="J66" s="1">
        <v>58.74</v>
      </c>
      <c r="K66" s="1" t="s">
        <v>44</v>
      </c>
      <c r="L66" s="1">
        <v>84.0</v>
      </c>
      <c r="M66" s="1">
        <v>84.0</v>
      </c>
    </row>
    <row r="67">
      <c r="A67" s="1" t="s">
        <v>41</v>
      </c>
      <c r="B67" s="1" t="s">
        <v>42</v>
      </c>
      <c r="C67" s="1">
        <v>202.52</v>
      </c>
      <c r="D67" s="1">
        <v>205.31</v>
      </c>
      <c r="E67" s="1">
        <v>2.78</v>
      </c>
      <c r="F67" s="1">
        <v>0.0</v>
      </c>
      <c r="G67" s="1">
        <v>2.78</v>
      </c>
      <c r="H67" s="1">
        <v>56.0</v>
      </c>
      <c r="I67" s="1">
        <v>20.11</v>
      </c>
      <c r="J67" s="1">
        <v>20.11</v>
      </c>
      <c r="K67" s="1" t="s">
        <v>43</v>
      </c>
      <c r="L67" s="1">
        <v>-56.0</v>
      </c>
      <c r="M67" s="1">
        <v>0.0</v>
      </c>
    </row>
    <row r="68">
      <c r="A68" s="1" t="s">
        <v>41</v>
      </c>
      <c r="B68" s="1" t="s">
        <v>42</v>
      </c>
      <c r="C68" s="1">
        <v>205.34</v>
      </c>
      <c r="D68" s="1">
        <v>209.18</v>
      </c>
      <c r="E68" s="1">
        <v>3.84</v>
      </c>
      <c r="F68" s="1">
        <v>0.0</v>
      </c>
      <c r="G68" s="1">
        <v>3.84</v>
      </c>
      <c r="H68" s="1">
        <v>56.0</v>
      </c>
      <c r="I68" s="1">
        <v>14.58</v>
      </c>
      <c r="J68" s="1">
        <v>14.58</v>
      </c>
      <c r="K68" s="1" t="s">
        <v>43</v>
      </c>
      <c r="L68" s="1">
        <v>-56.0</v>
      </c>
      <c r="M68" s="1">
        <v>0.0</v>
      </c>
    </row>
    <row r="69">
      <c r="A69" s="1" t="s">
        <v>41</v>
      </c>
      <c r="B69" s="1" t="s">
        <v>42</v>
      </c>
      <c r="C69" s="1">
        <v>209.36</v>
      </c>
      <c r="D69" s="1">
        <v>213.1</v>
      </c>
      <c r="E69" s="1">
        <v>3.74</v>
      </c>
      <c r="F69" s="1">
        <v>0.0</v>
      </c>
      <c r="G69" s="1">
        <v>3.74</v>
      </c>
      <c r="H69" s="1">
        <v>56.0</v>
      </c>
      <c r="I69" s="1">
        <v>14.97</v>
      </c>
      <c r="J69" s="1">
        <v>14.97</v>
      </c>
      <c r="K69" s="1" t="s">
        <v>43</v>
      </c>
      <c r="L69" s="1">
        <v>-56.0</v>
      </c>
      <c r="M69" s="1">
        <v>0.0</v>
      </c>
    </row>
    <row r="70">
      <c r="A70" s="1" t="s">
        <v>41</v>
      </c>
      <c r="B70" s="1" t="s">
        <v>42</v>
      </c>
      <c r="C70" s="1">
        <v>213.38</v>
      </c>
      <c r="D70" s="1">
        <v>217.88</v>
      </c>
      <c r="E70" s="1">
        <v>4.5</v>
      </c>
      <c r="F70" s="1">
        <v>0.0</v>
      </c>
      <c r="G70" s="1">
        <v>4.5</v>
      </c>
      <c r="H70" s="1">
        <v>56.0</v>
      </c>
      <c r="I70" s="1">
        <v>12.44</v>
      </c>
      <c r="J70" s="1">
        <v>12.44</v>
      </c>
      <c r="K70" s="1" t="s">
        <v>43</v>
      </c>
      <c r="L70" s="1">
        <v>-56.0</v>
      </c>
      <c r="M70" s="1">
        <v>0.0</v>
      </c>
    </row>
    <row r="71">
      <c r="A71" s="1" t="s">
        <v>41</v>
      </c>
      <c r="B71" s="1" t="s">
        <v>42</v>
      </c>
      <c r="C71" s="1">
        <v>218.13</v>
      </c>
      <c r="D71" s="1">
        <v>223.43</v>
      </c>
      <c r="E71" s="1">
        <v>5.3</v>
      </c>
      <c r="F71" s="1">
        <v>0.0</v>
      </c>
      <c r="G71" s="1">
        <v>5.3</v>
      </c>
      <c r="H71" s="1">
        <v>56.0</v>
      </c>
      <c r="I71" s="1">
        <v>10.56</v>
      </c>
      <c r="J71" s="1">
        <v>10.56</v>
      </c>
      <c r="K71" s="1" t="s">
        <v>43</v>
      </c>
      <c r="L71" s="1">
        <v>-56.0</v>
      </c>
      <c r="M71" s="1">
        <v>0.0</v>
      </c>
    </row>
    <row r="72">
      <c r="A72" s="1" t="s">
        <v>41</v>
      </c>
      <c r="B72" s="1" t="s">
        <v>42</v>
      </c>
      <c r="C72" s="1">
        <v>223.52</v>
      </c>
      <c r="D72" s="1">
        <v>226.71</v>
      </c>
      <c r="E72" s="1">
        <v>3.19</v>
      </c>
      <c r="F72" s="1">
        <v>0.0</v>
      </c>
      <c r="G72" s="1">
        <v>3.19</v>
      </c>
      <c r="H72" s="1">
        <v>56.0</v>
      </c>
      <c r="I72" s="1">
        <v>17.56</v>
      </c>
      <c r="J72" s="1">
        <v>17.56</v>
      </c>
      <c r="K72" s="1" t="s">
        <v>43</v>
      </c>
      <c r="L72" s="1">
        <v>-56.0</v>
      </c>
      <c r="M72" s="1">
        <v>0.0</v>
      </c>
    </row>
    <row r="73">
      <c r="A73" s="1" t="s">
        <v>41</v>
      </c>
      <c r="B73" s="1" t="s">
        <v>42</v>
      </c>
      <c r="C73" s="1">
        <v>226.77</v>
      </c>
      <c r="D73" s="1">
        <v>229.11</v>
      </c>
      <c r="E73" s="1">
        <v>2.34</v>
      </c>
      <c r="F73" s="1">
        <v>0.0</v>
      </c>
      <c r="G73" s="1">
        <v>2.34</v>
      </c>
      <c r="H73" s="1">
        <v>56.0</v>
      </c>
      <c r="I73" s="1">
        <v>23.97</v>
      </c>
      <c r="J73" s="1">
        <v>23.97</v>
      </c>
      <c r="K73" s="1" t="s">
        <v>43</v>
      </c>
      <c r="L73" s="1">
        <v>-56.0</v>
      </c>
      <c r="M73" s="1">
        <v>0.0</v>
      </c>
    </row>
    <row r="74">
      <c r="A74" s="1" t="s">
        <v>41</v>
      </c>
      <c r="B74" s="1" t="s">
        <v>42</v>
      </c>
      <c r="C74" s="1">
        <v>229.15</v>
      </c>
      <c r="D74" s="1">
        <v>231.13</v>
      </c>
      <c r="E74" s="1">
        <v>1.97</v>
      </c>
      <c r="F74" s="1">
        <v>0.0</v>
      </c>
      <c r="G74" s="1">
        <v>1.97</v>
      </c>
      <c r="H74" s="1">
        <v>56.0</v>
      </c>
      <c r="I74" s="1">
        <v>28.37</v>
      </c>
      <c r="J74" s="1">
        <v>28.37</v>
      </c>
      <c r="K74" s="1" t="s">
        <v>43</v>
      </c>
      <c r="L74" s="1">
        <v>-56.0</v>
      </c>
      <c r="M74" s="1">
        <v>0.0</v>
      </c>
    </row>
    <row r="75">
      <c r="A75" s="1" t="s">
        <v>41</v>
      </c>
      <c r="B75" s="1" t="s">
        <v>42</v>
      </c>
      <c r="C75" s="1">
        <v>231.24</v>
      </c>
      <c r="D75" s="1">
        <v>234.79</v>
      </c>
      <c r="E75" s="1">
        <v>3.55</v>
      </c>
      <c r="F75" s="1">
        <v>0.0</v>
      </c>
      <c r="G75" s="1">
        <v>3.55</v>
      </c>
      <c r="H75" s="1">
        <v>56.0</v>
      </c>
      <c r="I75" s="1">
        <v>15.78</v>
      </c>
      <c r="J75" s="1">
        <v>15.78</v>
      </c>
      <c r="K75" s="1" t="s">
        <v>43</v>
      </c>
      <c r="L75" s="1">
        <v>-56.0</v>
      </c>
      <c r="M75" s="1">
        <v>0.0</v>
      </c>
    </row>
    <row r="76">
      <c r="A76" s="1" t="s">
        <v>41</v>
      </c>
      <c r="B76" s="1" t="s">
        <v>42</v>
      </c>
      <c r="C76" s="1">
        <v>235.05</v>
      </c>
      <c r="D76" s="1">
        <v>237.57</v>
      </c>
      <c r="E76" s="1">
        <v>2.52</v>
      </c>
      <c r="F76" s="1">
        <v>0.0</v>
      </c>
      <c r="G76" s="1">
        <v>2.52</v>
      </c>
      <c r="H76" s="1">
        <v>56.0</v>
      </c>
      <c r="I76" s="1">
        <v>22.22</v>
      </c>
      <c r="J76" s="1">
        <v>22.22</v>
      </c>
      <c r="K76" s="1" t="s">
        <v>43</v>
      </c>
      <c r="L76" s="1">
        <v>-56.0</v>
      </c>
      <c r="M76" s="1">
        <v>0.0</v>
      </c>
    </row>
    <row r="77">
      <c r="A77" s="1" t="s">
        <v>41</v>
      </c>
      <c r="B77" s="1" t="s">
        <v>42</v>
      </c>
      <c r="C77" s="1">
        <v>237.62</v>
      </c>
      <c r="D77" s="1">
        <v>240.28</v>
      </c>
      <c r="E77" s="1">
        <v>2.66</v>
      </c>
      <c r="F77" s="1">
        <v>0.0</v>
      </c>
      <c r="G77" s="1">
        <v>2.66</v>
      </c>
      <c r="H77" s="1">
        <v>168.0</v>
      </c>
      <c r="I77" s="1">
        <v>63.15</v>
      </c>
      <c r="J77" s="1">
        <v>63.18</v>
      </c>
      <c r="K77" s="1" t="s">
        <v>44</v>
      </c>
      <c r="L77" s="1">
        <v>84.0</v>
      </c>
      <c r="M77" s="1">
        <v>84.0</v>
      </c>
    </row>
    <row r="78">
      <c r="A78" s="1" t="s">
        <v>41</v>
      </c>
      <c r="B78" s="1" t="s">
        <v>42</v>
      </c>
      <c r="C78" s="1">
        <v>241.05</v>
      </c>
      <c r="D78" s="1">
        <v>244.48</v>
      </c>
      <c r="E78" s="1">
        <v>3.43</v>
      </c>
      <c r="F78" s="1">
        <v>0.0</v>
      </c>
      <c r="G78" s="1">
        <v>3.42</v>
      </c>
      <c r="H78" s="1">
        <v>168.0</v>
      </c>
      <c r="I78" s="1">
        <v>49.04</v>
      </c>
      <c r="J78" s="1">
        <v>49.06</v>
      </c>
      <c r="K78" s="1" t="s">
        <v>44</v>
      </c>
      <c r="L78" s="1">
        <v>84.0</v>
      </c>
      <c r="M78" s="1">
        <v>84.0</v>
      </c>
    </row>
    <row r="79">
      <c r="A79" s="1" t="s">
        <v>41</v>
      </c>
      <c r="B79" s="1" t="s">
        <v>42</v>
      </c>
      <c r="C79" s="1">
        <v>244.67</v>
      </c>
      <c r="D79" s="1">
        <v>247.61</v>
      </c>
      <c r="E79" s="1">
        <v>2.94</v>
      </c>
      <c r="F79" s="1">
        <v>0.0</v>
      </c>
      <c r="G79" s="1">
        <v>2.93</v>
      </c>
      <c r="H79" s="1">
        <v>168.0</v>
      </c>
      <c r="I79" s="1">
        <v>57.23</v>
      </c>
      <c r="J79" s="1">
        <v>57.24</v>
      </c>
      <c r="K79" s="1" t="s">
        <v>44</v>
      </c>
      <c r="L79" s="1">
        <v>84.0</v>
      </c>
      <c r="M79" s="1">
        <v>84.0</v>
      </c>
    </row>
    <row r="80">
      <c r="A80" s="1" t="s">
        <v>41</v>
      </c>
      <c r="B80" s="1" t="s">
        <v>42</v>
      </c>
      <c r="C80" s="1">
        <v>247.93</v>
      </c>
      <c r="D80" s="1">
        <v>252.3</v>
      </c>
      <c r="E80" s="1">
        <v>4.37</v>
      </c>
      <c r="F80" s="1">
        <v>0.0</v>
      </c>
      <c r="G80" s="1">
        <v>4.37</v>
      </c>
      <c r="H80" s="1">
        <v>56.0</v>
      </c>
      <c r="I80" s="1">
        <v>12.81</v>
      </c>
      <c r="J80" s="1">
        <v>12.81</v>
      </c>
      <c r="K80" s="1" t="s">
        <v>43</v>
      </c>
      <c r="L80" s="1">
        <v>-56.0</v>
      </c>
      <c r="M80" s="1">
        <v>0.0</v>
      </c>
    </row>
    <row r="81">
      <c r="A81" s="1" t="s">
        <v>41</v>
      </c>
      <c r="B81" s="1" t="s">
        <v>42</v>
      </c>
      <c r="C81" s="1">
        <v>252.55</v>
      </c>
      <c r="D81" s="1">
        <v>256.84</v>
      </c>
      <c r="E81" s="1">
        <v>4.29</v>
      </c>
      <c r="F81" s="1">
        <v>0.0</v>
      </c>
      <c r="G81" s="1">
        <v>4.29</v>
      </c>
      <c r="H81" s="1">
        <v>56.0</v>
      </c>
      <c r="I81" s="1">
        <v>13.05</v>
      </c>
      <c r="J81" s="1">
        <v>13.05</v>
      </c>
      <c r="K81" s="1" t="s">
        <v>43</v>
      </c>
      <c r="L81" s="1">
        <v>-56.0</v>
      </c>
      <c r="M81" s="1">
        <v>0.0</v>
      </c>
    </row>
    <row r="82">
      <c r="A82" s="1" t="s">
        <v>41</v>
      </c>
      <c r="B82" s="1" t="s">
        <v>42</v>
      </c>
      <c r="C82" s="1">
        <v>256.88</v>
      </c>
      <c r="D82" s="1">
        <v>260.13</v>
      </c>
      <c r="E82" s="1">
        <v>3.25</v>
      </c>
      <c r="F82" s="1">
        <v>0.0</v>
      </c>
      <c r="G82" s="1">
        <v>3.25</v>
      </c>
      <c r="H82" s="1">
        <v>56.0</v>
      </c>
      <c r="I82" s="1">
        <v>17.23</v>
      </c>
      <c r="J82" s="1">
        <v>17.23</v>
      </c>
      <c r="K82" s="1" t="s">
        <v>43</v>
      </c>
      <c r="L82" s="1">
        <v>-56.0</v>
      </c>
      <c r="M82" s="1">
        <v>0.0</v>
      </c>
    </row>
    <row r="83">
      <c r="A83" s="1" t="s">
        <v>41</v>
      </c>
      <c r="B83" s="1" t="s">
        <v>42</v>
      </c>
      <c r="C83" s="1">
        <v>260.21</v>
      </c>
      <c r="D83" s="1">
        <v>263.13</v>
      </c>
      <c r="E83" s="1">
        <v>2.91</v>
      </c>
      <c r="F83" s="1">
        <v>0.0</v>
      </c>
      <c r="G83" s="1">
        <v>2.91</v>
      </c>
      <c r="H83" s="1">
        <v>56.0</v>
      </c>
      <c r="I83" s="1">
        <v>19.22</v>
      </c>
      <c r="J83" s="1">
        <v>19.22</v>
      </c>
      <c r="K83" s="1" t="s">
        <v>43</v>
      </c>
      <c r="L83" s="1">
        <v>-56.0</v>
      </c>
      <c r="M83" s="1">
        <v>0.0</v>
      </c>
    </row>
    <row r="84">
      <c r="A84" s="1" t="s">
        <v>41</v>
      </c>
      <c r="B84" s="1" t="s">
        <v>42</v>
      </c>
      <c r="C84" s="1">
        <v>263.23</v>
      </c>
      <c r="D84" s="1">
        <v>266.09</v>
      </c>
      <c r="E84" s="1">
        <v>2.86</v>
      </c>
      <c r="F84" s="1">
        <v>0.0</v>
      </c>
      <c r="G84" s="1">
        <v>2.86</v>
      </c>
      <c r="H84" s="1">
        <v>56.0</v>
      </c>
      <c r="I84" s="1">
        <v>19.57</v>
      </c>
      <c r="J84" s="1">
        <v>19.57</v>
      </c>
      <c r="K84" s="1" t="s">
        <v>43</v>
      </c>
      <c r="L84" s="1">
        <v>-56.0</v>
      </c>
      <c r="M84" s="1">
        <v>0.0</v>
      </c>
    </row>
    <row r="85">
      <c r="A85" s="1" t="s">
        <v>41</v>
      </c>
      <c r="B85" s="1" t="s">
        <v>42</v>
      </c>
      <c r="C85" s="1">
        <v>266.2</v>
      </c>
      <c r="D85" s="1">
        <v>269.11</v>
      </c>
      <c r="E85" s="1">
        <v>2.91</v>
      </c>
      <c r="F85" s="1">
        <v>0.0</v>
      </c>
      <c r="G85" s="1">
        <v>2.91</v>
      </c>
      <c r="H85" s="1">
        <v>56.0</v>
      </c>
      <c r="I85" s="1">
        <v>19.22</v>
      </c>
      <c r="J85" s="1">
        <v>19.22</v>
      </c>
      <c r="K85" s="1" t="s">
        <v>43</v>
      </c>
      <c r="L85" s="1">
        <v>-56.0</v>
      </c>
      <c r="M85" s="1">
        <v>0.0</v>
      </c>
    </row>
    <row r="86">
      <c r="A86" s="1" t="s">
        <v>41</v>
      </c>
      <c r="B86" s="1" t="s">
        <v>42</v>
      </c>
      <c r="C86" s="1">
        <v>269.63</v>
      </c>
      <c r="D86" s="1">
        <v>271.22</v>
      </c>
      <c r="E86" s="1">
        <v>1.59</v>
      </c>
      <c r="F86" s="1">
        <v>0.0</v>
      </c>
      <c r="G86" s="1">
        <v>1.59</v>
      </c>
      <c r="H86" s="1">
        <v>56.0</v>
      </c>
      <c r="I86" s="1">
        <v>35.16</v>
      </c>
      <c r="J86" s="1">
        <v>35.16</v>
      </c>
      <c r="K86" s="1" t="s">
        <v>43</v>
      </c>
      <c r="L86" s="1">
        <v>-56.0</v>
      </c>
      <c r="M86" s="1">
        <v>0.0</v>
      </c>
    </row>
    <row r="87">
      <c r="A87" s="1" t="s">
        <v>41</v>
      </c>
      <c r="B87" s="1" t="s">
        <v>42</v>
      </c>
      <c r="C87" s="1">
        <v>271.76</v>
      </c>
      <c r="D87" s="1">
        <v>273.85</v>
      </c>
      <c r="E87" s="1">
        <v>2.09</v>
      </c>
      <c r="F87" s="1">
        <v>0.0</v>
      </c>
      <c r="G87" s="1">
        <v>2.09</v>
      </c>
      <c r="H87" s="1">
        <v>56.0</v>
      </c>
      <c r="I87" s="1">
        <v>26.78</v>
      </c>
      <c r="J87" s="1">
        <v>26.78</v>
      </c>
      <c r="K87" s="1" t="s">
        <v>43</v>
      </c>
      <c r="L87" s="1">
        <v>-56.0</v>
      </c>
      <c r="M87" s="1">
        <v>0.0</v>
      </c>
    </row>
    <row r="88">
      <c r="A88" s="1" t="s">
        <v>41</v>
      </c>
      <c r="B88" s="1" t="s">
        <v>42</v>
      </c>
      <c r="C88" s="1">
        <v>273.87</v>
      </c>
      <c r="D88" s="1">
        <v>276.59</v>
      </c>
      <c r="E88" s="1">
        <v>2.73</v>
      </c>
      <c r="F88" s="1">
        <v>0.0</v>
      </c>
      <c r="G88" s="1">
        <v>2.73</v>
      </c>
      <c r="H88" s="1">
        <v>56.0</v>
      </c>
      <c r="I88" s="1">
        <v>20.53</v>
      </c>
      <c r="J88" s="1">
        <v>20.53</v>
      </c>
      <c r="K88" s="1" t="s">
        <v>43</v>
      </c>
      <c r="L88" s="1">
        <v>-56.0</v>
      </c>
      <c r="M88" s="1">
        <v>0.0</v>
      </c>
    </row>
    <row r="89">
      <c r="A89" s="1" t="s">
        <v>41</v>
      </c>
      <c r="B89" s="1" t="s">
        <v>42</v>
      </c>
      <c r="C89" s="1">
        <v>276.64</v>
      </c>
      <c r="D89" s="1">
        <v>279.99</v>
      </c>
      <c r="E89" s="1">
        <v>3.36</v>
      </c>
      <c r="F89" s="1">
        <v>0.0</v>
      </c>
      <c r="G89" s="1">
        <v>3.36</v>
      </c>
      <c r="H89" s="1">
        <v>56.0</v>
      </c>
      <c r="I89" s="1">
        <v>16.69</v>
      </c>
      <c r="J89" s="1">
        <v>16.69</v>
      </c>
      <c r="K89" s="1" t="s">
        <v>43</v>
      </c>
      <c r="L89" s="1">
        <v>-56.0</v>
      </c>
      <c r="M89" s="1">
        <v>0.0</v>
      </c>
    </row>
    <row r="90">
      <c r="A90" s="1" t="s">
        <v>41</v>
      </c>
      <c r="B90" s="1" t="s">
        <v>42</v>
      </c>
      <c r="C90" s="1">
        <v>280.51</v>
      </c>
      <c r="D90" s="1">
        <v>282.63</v>
      </c>
      <c r="E90" s="1">
        <v>2.12</v>
      </c>
      <c r="F90" s="1">
        <v>0.0</v>
      </c>
      <c r="G90" s="1">
        <v>2.12</v>
      </c>
      <c r="H90" s="1">
        <v>168.0</v>
      </c>
      <c r="I90" s="1">
        <v>79.13</v>
      </c>
      <c r="J90" s="1">
        <v>79.17</v>
      </c>
      <c r="K90" s="1" t="s">
        <v>44</v>
      </c>
      <c r="L90" s="1">
        <v>84.0</v>
      </c>
      <c r="M90" s="1">
        <v>84.0</v>
      </c>
    </row>
    <row r="91">
      <c r="A91" s="1" t="s">
        <v>41</v>
      </c>
      <c r="B91" s="1" t="s">
        <v>42</v>
      </c>
      <c r="C91" s="1">
        <v>283.24</v>
      </c>
      <c r="D91" s="1">
        <v>286.0</v>
      </c>
      <c r="E91" s="1">
        <v>2.77</v>
      </c>
      <c r="F91" s="1">
        <v>0.0</v>
      </c>
      <c r="G91" s="1">
        <v>2.77</v>
      </c>
      <c r="H91" s="1">
        <v>168.0</v>
      </c>
      <c r="I91" s="1">
        <v>60.7</v>
      </c>
      <c r="J91" s="1">
        <v>60.72</v>
      </c>
      <c r="K91" s="1" t="s">
        <v>44</v>
      </c>
      <c r="L91" s="1">
        <v>84.0</v>
      </c>
      <c r="M91" s="1">
        <v>84.0</v>
      </c>
    </row>
    <row r="92">
      <c r="A92" s="1" t="s">
        <v>41</v>
      </c>
      <c r="B92" s="1" t="s">
        <v>42</v>
      </c>
      <c r="C92" s="1">
        <v>286.32</v>
      </c>
      <c r="D92" s="1">
        <v>289.46</v>
      </c>
      <c r="E92" s="1">
        <v>3.14</v>
      </c>
      <c r="F92" s="1">
        <v>0.0</v>
      </c>
      <c r="G92" s="1">
        <v>3.14</v>
      </c>
      <c r="H92" s="1">
        <v>168.0</v>
      </c>
      <c r="I92" s="1">
        <v>53.42</v>
      </c>
      <c r="J92" s="1">
        <v>53.44</v>
      </c>
      <c r="K92" s="1" t="s">
        <v>44</v>
      </c>
      <c r="L92" s="1">
        <v>84.0</v>
      </c>
      <c r="M92" s="1">
        <v>84.0</v>
      </c>
    </row>
    <row r="93">
      <c r="A93" s="1" t="s">
        <v>41</v>
      </c>
      <c r="B93" s="1" t="s">
        <v>42</v>
      </c>
      <c r="C93" s="1">
        <v>289.64</v>
      </c>
      <c r="D93" s="1">
        <v>293.15</v>
      </c>
      <c r="E93" s="1">
        <v>3.5</v>
      </c>
      <c r="F93" s="1">
        <v>0.0</v>
      </c>
      <c r="G93" s="1">
        <v>3.5</v>
      </c>
      <c r="H93" s="1">
        <v>56.0</v>
      </c>
      <c r="I93" s="1">
        <v>15.99</v>
      </c>
      <c r="J93" s="1">
        <v>15.99</v>
      </c>
      <c r="K93" s="1" t="s">
        <v>43</v>
      </c>
      <c r="L93" s="1">
        <v>-56.0</v>
      </c>
      <c r="M93" s="1">
        <v>0.0</v>
      </c>
    </row>
    <row r="94">
      <c r="A94" s="1" t="s">
        <v>41</v>
      </c>
      <c r="B94" s="1" t="s">
        <v>42</v>
      </c>
      <c r="C94" s="1">
        <v>293.27</v>
      </c>
      <c r="D94" s="1">
        <v>295.65</v>
      </c>
      <c r="E94" s="1">
        <v>2.38</v>
      </c>
      <c r="F94" s="1">
        <v>0.0</v>
      </c>
      <c r="G94" s="1">
        <v>2.38</v>
      </c>
      <c r="H94" s="1">
        <v>56.0</v>
      </c>
      <c r="I94" s="1">
        <v>23.56</v>
      </c>
      <c r="J94" s="1">
        <v>23.56</v>
      </c>
      <c r="K94" s="1" t="s">
        <v>43</v>
      </c>
      <c r="L94" s="1">
        <v>-56.0</v>
      </c>
      <c r="M94" s="1">
        <v>0.0</v>
      </c>
    </row>
    <row r="95">
      <c r="A95" s="1" t="s">
        <v>41</v>
      </c>
      <c r="B95" s="1" t="s">
        <v>42</v>
      </c>
      <c r="C95" s="1">
        <v>295.67</v>
      </c>
      <c r="D95" s="1">
        <v>298.55</v>
      </c>
      <c r="E95" s="1">
        <v>2.89</v>
      </c>
      <c r="F95" s="1">
        <v>0.0</v>
      </c>
      <c r="G95" s="1">
        <v>2.89</v>
      </c>
      <c r="H95" s="1">
        <v>56.0</v>
      </c>
      <c r="I95" s="1">
        <v>19.4</v>
      </c>
      <c r="J95" s="1">
        <v>19.4</v>
      </c>
      <c r="K95" s="1" t="s">
        <v>43</v>
      </c>
      <c r="L95" s="1">
        <v>-56.0</v>
      </c>
      <c r="M95" s="1">
        <v>0.0</v>
      </c>
    </row>
    <row r="96">
      <c r="A96" s="1" t="s">
        <v>41</v>
      </c>
      <c r="B96" s="1" t="s">
        <v>42</v>
      </c>
      <c r="C96" s="1">
        <v>298.7</v>
      </c>
      <c r="D96" s="1">
        <v>302.53</v>
      </c>
      <c r="E96" s="1">
        <v>3.83</v>
      </c>
      <c r="F96" s="1">
        <v>0.0</v>
      </c>
      <c r="G96" s="1">
        <v>3.83</v>
      </c>
      <c r="H96" s="1">
        <v>56.0</v>
      </c>
      <c r="I96" s="1">
        <v>14.61</v>
      </c>
      <c r="J96" s="1">
        <v>14.61</v>
      </c>
      <c r="K96" s="1" t="s">
        <v>43</v>
      </c>
      <c r="L96" s="1">
        <v>-56.0</v>
      </c>
      <c r="M96" s="1">
        <v>0.0</v>
      </c>
    </row>
    <row r="97">
      <c r="A97" s="1" t="s">
        <v>41</v>
      </c>
      <c r="B97" s="1" t="s">
        <v>42</v>
      </c>
      <c r="C97" s="1">
        <v>302.57</v>
      </c>
      <c r="D97" s="1">
        <v>307.17</v>
      </c>
      <c r="E97" s="1">
        <v>4.6</v>
      </c>
      <c r="F97" s="1">
        <v>0.0</v>
      </c>
      <c r="G97" s="1">
        <v>4.6</v>
      </c>
      <c r="H97" s="1">
        <v>56.0</v>
      </c>
      <c r="I97" s="1">
        <v>12.18</v>
      </c>
      <c r="J97" s="1">
        <v>12.18</v>
      </c>
      <c r="K97" s="1" t="s">
        <v>43</v>
      </c>
      <c r="L97" s="1">
        <v>-56.0</v>
      </c>
      <c r="M97" s="1">
        <v>0.0</v>
      </c>
    </row>
    <row r="98">
      <c r="A98" s="1" t="s">
        <v>41</v>
      </c>
      <c r="B98" s="1" t="s">
        <v>42</v>
      </c>
      <c r="C98" s="1">
        <v>307.18</v>
      </c>
      <c r="D98" s="1">
        <v>309.16</v>
      </c>
      <c r="E98" s="1">
        <v>1.98</v>
      </c>
      <c r="F98" s="1">
        <v>0.0</v>
      </c>
      <c r="G98" s="1">
        <v>1.98</v>
      </c>
      <c r="H98" s="1">
        <v>56.0</v>
      </c>
      <c r="I98" s="1">
        <v>28.34</v>
      </c>
      <c r="J98" s="1">
        <v>28.34</v>
      </c>
      <c r="K98" s="1" t="s">
        <v>43</v>
      </c>
      <c r="L98" s="1">
        <v>-56.0</v>
      </c>
      <c r="M98" s="1">
        <v>0.0</v>
      </c>
    </row>
    <row r="99">
      <c r="A99" s="1" t="s">
        <v>41</v>
      </c>
      <c r="B99" s="1" t="s">
        <v>42</v>
      </c>
      <c r="C99" s="1">
        <v>309.16</v>
      </c>
      <c r="D99" s="1">
        <v>311.13</v>
      </c>
      <c r="E99" s="1">
        <v>1.97</v>
      </c>
      <c r="F99" s="1">
        <v>0.0</v>
      </c>
      <c r="G99" s="1">
        <v>1.97</v>
      </c>
      <c r="H99" s="1">
        <v>56.0</v>
      </c>
      <c r="I99" s="1">
        <v>28.42</v>
      </c>
      <c r="J99" s="1">
        <v>28.42</v>
      </c>
      <c r="K99" s="1" t="s">
        <v>43</v>
      </c>
      <c r="L99" s="1">
        <v>-56.0</v>
      </c>
      <c r="M99" s="1">
        <v>0.0</v>
      </c>
    </row>
    <row r="100">
      <c r="A100" s="1" t="s">
        <v>41</v>
      </c>
      <c r="B100" s="1" t="s">
        <v>42</v>
      </c>
      <c r="C100" s="1">
        <v>311.23</v>
      </c>
      <c r="D100" s="1">
        <v>313.56</v>
      </c>
      <c r="E100" s="1">
        <v>2.33</v>
      </c>
      <c r="F100" s="1">
        <v>0.0</v>
      </c>
      <c r="G100" s="1">
        <v>2.33</v>
      </c>
      <c r="H100" s="1">
        <v>56.0</v>
      </c>
      <c r="I100" s="1">
        <v>24.06</v>
      </c>
      <c r="J100" s="1">
        <v>24.06</v>
      </c>
      <c r="K100" s="1" t="s">
        <v>43</v>
      </c>
      <c r="L100" s="1">
        <v>-56.0</v>
      </c>
      <c r="M100" s="1">
        <v>0.0</v>
      </c>
    </row>
    <row r="101">
      <c r="A101" s="1" t="s">
        <v>41</v>
      </c>
      <c r="B101" s="1" t="s">
        <v>42</v>
      </c>
      <c r="C101" s="1">
        <v>313.89</v>
      </c>
      <c r="D101" s="1">
        <v>316.69</v>
      </c>
      <c r="E101" s="1">
        <v>2.8</v>
      </c>
      <c r="F101" s="1">
        <v>0.0</v>
      </c>
      <c r="G101" s="1">
        <v>2.8</v>
      </c>
      <c r="H101" s="1">
        <v>56.0</v>
      </c>
      <c r="I101" s="1">
        <v>19.99</v>
      </c>
      <c r="J101" s="1">
        <v>19.99</v>
      </c>
      <c r="K101" s="1" t="s">
        <v>43</v>
      </c>
      <c r="L101" s="1">
        <v>-56.0</v>
      </c>
      <c r="M101" s="1">
        <v>0.0</v>
      </c>
    </row>
    <row r="102">
      <c r="A102" s="1" t="s">
        <v>41</v>
      </c>
      <c r="B102" s="1" t="s">
        <v>42</v>
      </c>
      <c r="C102" s="1">
        <v>316.74</v>
      </c>
      <c r="D102" s="1">
        <v>321.0</v>
      </c>
      <c r="E102" s="1">
        <v>4.26</v>
      </c>
      <c r="F102" s="1">
        <v>0.0</v>
      </c>
      <c r="G102" s="1">
        <v>4.26</v>
      </c>
      <c r="H102" s="1">
        <v>56.0</v>
      </c>
      <c r="I102" s="1">
        <v>13.15</v>
      </c>
      <c r="J102" s="1">
        <v>13.15</v>
      </c>
      <c r="K102" s="1" t="s">
        <v>43</v>
      </c>
      <c r="L102" s="1">
        <v>-56.0</v>
      </c>
      <c r="M102" s="1">
        <v>0.0</v>
      </c>
    </row>
    <row r="103">
      <c r="A103" s="1" t="s">
        <v>41</v>
      </c>
      <c r="B103" s="1" t="s">
        <v>42</v>
      </c>
      <c r="C103" s="1">
        <v>321.14</v>
      </c>
      <c r="D103" s="1">
        <v>324.17</v>
      </c>
      <c r="E103" s="1">
        <v>3.02</v>
      </c>
      <c r="F103" s="1">
        <v>0.0</v>
      </c>
      <c r="G103" s="1">
        <v>3.02</v>
      </c>
      <c r="H103" s="1">
        <v>168.0</v>
      </c>
      <c r="I103" s="1">
        <v>55.56</v>
      </c>
      <c r="J103" s="1">
        <v>55.57</v>
      </c>
      <c r="K103" s="1" t="s">
        <v>44</v>
      </c>
      <c r="L103" s="1">
        <v>84.0</v>
      </c>
      <c r="M103" s="1">
        <v>84.0</v>
      </c>
    </row>
    <row r="104">
      <c r="A104" s="1" t="s">
        <v>41</v>
      </c>
      <c r="B104" s="1" t="s">
        <v>42</v>
      </c>
      <c r="C104" s="1">
        <v>324.29</v>
      </c>
      <c r="D104" s="1">
        <v>327.53</v>
      </c>
      <c r="E104" s="1">
        <v>3.23</v>
      </c>
      <c r="F104" s="1">
        <v>0.0</v>
      </c>
      <c r="G104" s="1">
        <v>3.23</v>
      </c>
      <c r="H104" s="1">
        <v>168.0</v>
      </c>
      <c r="I104" s="1">
        <v>51.96</v>
      </c>
      <c r="J104" s="1">
        <v>51.97</v>
      </c>
      <c r="K104" s="1" t="s">
        <v>44</v>
      </c>
      <c r="L104" s="1">
        <v>84.0</v>
      </c>
      <c r="M104" s="1">
        <v>84.0</v>
      </c>
    </row>
    <row r="105">
      <c r="A105" s="1" t="s">
        <v>41</v>
      </c>
      <c r="B105" s="1" t="s">
        <v>42</v>
      </c>
      <c r="C105" s="1">
        <v>327.76</v>
      </c>
      <c r="D105" s="1">
        <v>330.63</v>
      </c>
      <c r="E105" s="1">
        <v>2.87</v>
      </c>
      <c r="F105" s="1">
        <v>0.0</v>
      </c>
      <c r="G105" s="1">
        <v>2.86</v>
      </c>
      <c r="H105" s="1">
        <v>168.0</v>
      </c>
      <c r="I105" s="1">
        <v>58.63</v>
      </c>
      <c r="J105" s="1">
        <v>58.65</v>
      </c>
      <c r="K105" s="1" t="s">
        <v>44</v>
      </c>
      <c r="L105" s="1">
        <v>84.0</v>
      </c>
      <c r="M105" s="1">
        <v>84.0</v>
      </c>
    </row>
    <row r="130">
      <c r="A130" s="77" t="s">
        <v>53</v>
      </c>
      <c r="B130" s="3">
        <f>SUMIF(K2:K103, "epr",H2:H103)</f>
        <v>4480</v>
      </c>
    </row>
    <row r="131">
      <c r="A131" s="77" t="s">
        <v>54</v>
      </c>
      <c r="B131" s="3">
        <f>SUM(H2:H103)-B130</f>
        <v>3696</v>
      </c>
    </row>
    <row r="132">
      <c r="A132" s="77" t="s">
        <v>55</v>
      </c>
      <c r="B132" s="3">
        <f>SUM(M2:M103)</f>
        <v>1848</v>
      </c>
    </row>
    <row r="133">
      <c r="A133" s="77" t="s">
        <v>56</v>
      </c>
      <c r="B133" s="3">
        <f>B131/B132</f>
        <v>2</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1.31</v>
      </c>
      <c r="D2" s="1">
        <v>3.7</v>
      </c>
      <c r="E2" s="1">
        <v>2.39</v>
      </c>
      <c r="F2" s="1">
        <v>0.0</v>
      </c>
      <c r="G2" s="1">
        <v>2.39</v>
      </c>
      <c r="H2" s="1">
        <v>64.0</v>
      </c>
      <c r="I2" s="1">
        <v>26.79</v>
      </c>
      <c r="J2" s="1">
        <v>26.79</v>
      </c>
      <c r="K2" s="1" t="s">
        <v>43</v>
      </c>
      <c r="L2" s="1">
        <v>-64.0</v>
      </c>
      <c r="M2" s="1">
        <v>0.0</v>
      </c>
    </row>
    <row r="3">
      <c r="A3" s="1" t="s">
        <v>41</v>
      </c>
      <c r="B3" s="1" t="s">
        <v>42</v>
      </c>
      <c r="C3" s="1">
        <v>3.73</v>
      </c>
      <c r="D3" s="1">
        <v>8.0</v>
      </c>
      <c r="E3" s="1">
        <v>4.27</v>
      </c>
      <c r="F3" s="1">
        <v>0.0</v>
      </c>
      <c r="G3" s="1">
        <v>4.27</v>
      </c>
      <c r="H3" s="1">
        <v>64.0</v>
      </c>
      <c r="I3" s="1">
        <v>15.0</v>
      </c>
      <c r="J3" s="1">
        <v>15.0</v>
      </c>
      <c r="K3" s="1" t="s">
        <v>43</v>
      </c>
      <c r="L3" s="1">
        <v>-64.0</v>
      </c>
      <c r="M3" s="1">
        <v>0.0</v>
      </c>
    </row>
    <row r="4">
      <c r="A4" s="1" t="s">
        <v>41</v>
      </c>
      <c r="B4" s="1" t="s">
        <v>42</v>
      </c>
      <c r="C4" s="1">
        <v>8.17</v>
      </c>
      <c r="D4" s="1">
        <v>11.99</v>
      </c>
      <c r="E4" s="1">
        <v>3.82</v>
      </c>
      <c r="F4" s="1">
        <v>0.0</v>
      </c>
      <c r="G4" s="1">
        <v>3.82</v>
      </c>
      <c r="H4" s="1">
        <v>64.0</v>
      </c>
      <c r="I4" s="1">
        <v>16.74</v>
      </c>
      <c r="J4" s="1">
        <v>16.74</v>
      </c>
      <c r="K4" s="1" t="s">
        <v>43</v>
      </c>
      <c r="L4" s="1">
        <v>-64.0</v>
      </c>
      <c r="M4" s="1">
        <v>0.0</v>
      </c>
    </row>
    <row r="5">
      <c r="A5" s="1" t="s">
        <v>41</v>
      </c>
      <c r="B5" s="1" t="s">
        <v>42</v>
      </c>
      <c r="C5" s="1">
        <v>12.0</v>
      </c>
      <c r="D5" s="1">
        <v>15.37</v>
      </c>
      <c r="E5" s="1">
        <v>3.37</v>
      </c>
      <c r="F5" s="1">
        <v>0.0</v>
      </c>
      <c r="G5" s="1">
        <v>3.37</v>
      </c>
      <c r="H5" s="1">
        <v>64.0</v>
      </c>
      <c r="I5" s="1">
        <v>19.01</v>
      </c>
      <c r="J5" s="1">
        <v>19.01</v>
      </c>
      <c r="K5" s="1" t="s">
        <v>43</v>
      </c>
      <c r="L5" s="1">
        <v>-64.0</v>
      </c>
      <c r="M5" s="1">
        <v>0.0</v>
      </c>
    </row>
    <row r="6">
      <c r="A6" s="1" t="s">
        <v>41</v>
      </c>
      <c r="B6" s="1" t="s">
        <v>42</v>
      </c>
      <c r="C6" s="1">
        <v>15.42</v>
      </c>
      <c r="D6" s="1">
        <v>18.97</v>
      </c>
      <c r="E6" s="1">
        <v>3.55</v>
      </c>
      <c r="F6" s="1">
        <v>0.0</v>
      </c>
      <c r="G6" s="1">
        <v>3.55</v>
      </c>
      <c r="H6" s="1">
        <v>64.0</v>
      </c>
      <c r="I6" s="1">
        <v>18.03</v>
      </c>
      <c r="J6" s="1">
        <v>18.03</v>
      </c>
      <c r="K6" s="1" t="s">
        <v>43</v>
      </c>
      <c r="L6" s="1">
        <v>-64.0</v>
      </c>
      <c r="M6" s="1">
        <v>0.0</v>
      </c>
    </row>
    <row r="7">
      <c r="A7" s="1" t="s">
        <v>41</v>
      </c>
      <c r="B7" s="1" t="s">
        <v>42</v>
      </c>
      <c r="C7" s="1">
        <v>19.14</v>
      </c>
      <c r="D7" s="1">
        <v>22.42</v>
      </c>
      <c r="E7" s="1">
        <v>3.28</v>
      </c>
      <c r="F7" s="1">
        <v>0.0</v>
      </c>
      <c r="G7" s="1">
        <v>3.28</v>
      </c>
      <c r="H7" s="1">
        <v>64.0</v>
      </c>
      <c r="I7" s="1">
        <v>19.5</v>
      </c>
      <c r="J7" s="1">
        <v>19.5</v>
      </c>
      <c r="K7" s="1" t="s">
        <v>43</v>
      </c>
      <c r="L7" s="1">
        <v>-64.0</v>
      </c>
      <c r="M7" s="1">
        <v>0.0</v>
      </c>
    </row>
    <row r="8">
      <c r="A8" s="1" t="s">
        <v>41</v>
      </c>
      <c r="B8" s="1" t="s">
        <v>42</v>
      </c>
      <c r="C8" s="1">
        <v>22.44</v>
      </c>
      <c r="D8" s="1">
        <v>24.77</v>
      </c>
      <c r="E8" s="1">
        <v>2.33</v>
      </c>
      <c r="F8" s="1">
        <v>0.0</v>
      </c>
      <c r="G8" s="1">
        <v>2.33</v>
      </c>
      <c r="H8" s="1">
        <v>64.0</v>
      </c>
      <c r="I8" s="1">
        <v>27.47</v>
      </c>
      <c r="J8" s="1">
        <v>27.47</v>
      </c>
      <c r="K8" s="1" t="s">
        <v>43</v>
      </c>
      <c r="L8" s="1">
        <v>-64.0</v>
      </c>
      <c r="M8" s="1">
        <v>0.0</v>
      </c>
    </row>
    <row r="9">
      <c r="A9" s="1" t="s">
        <v>41</v>
      </c>
      <c r="B9" s="1" t="s">
        <v>42</v>
      </c>
      <c r="C9" s="1">
        <v>24.9</v>
      </c>
      <c r="D9" s="1">
        <v>28.84</v>
      </c>
      <c r="E9" s="1">
        <v>3.94</v>
      </c>
      <c r="F9" s="1">
        <v>0.0</v>
      </c>
      <c r="G9" s="1">
        <v>3.94</v>
      </c>
      <c r="H9" s="1">
        <v>64.0</v>
      </c>
      <c r="I9" s="1">
        <v>16.25</v>
      </c>
      <c r="J9" s="1">
        <v>16.25</v>
      </c>
      <c r="K9" s="1" t="s">
        <v>43</v>
      </c>
      <c r="L9" s="1">
        <v>-64.0</v>
      </c>
      <c r="M9" s="1">
        <v>0.0</v>
      </c>
    </row>
    <row r="10">
      <c r="A10" s="1" t="s">
        <v>41</v>
      </c>
      <c r="B10" s="1" t="s">
        <v>42</v>
      </c>
      <c r="C10" s="1">
        <v>28.89</v>
      </c>
      <c r="D10" s="1">
        <v>32.07</v>
      </c>
      <c r="E10" s="1">
        <v>3.17</v>
      </c>
      <c r="F10" s="1">
        <v>0.0</v>
      </c>
      <c r="G10" s="1">
        <v>3.17</v>
      </c>
      <c r="H10" s="1">
        <v>64.0</v>
      </c>
      <c r="I10" s="1">
        <v>20.17</v>
      </c>
      <c r="J10" s="1">
        <v>20.17</v>
      </c>
      <c r="K10" s="1" t="s">
        <v>43</v>
      </c>
      <c r="L10" s="1">
        <v>-64.0</v>
      </c>
      <c r="M10" s="1">
        <v>0.0</v>
      </c>
    </row>
    <row r="11">
      <c r="A11" s="1" t="s">
        <v>41</v>
      </c>
      <c r="B11" s="1" t="s">
        <v>42</v>
      </c>
      <c r="C11" s="1">
        <v>32.1</v>
      </c>
      <c r="D11" s="1">
        <v>35.77</v>
      </c>
      <c r="E11" s="1">
        <v>3.67</v>
      </c>
      <c r="F11" s="1">
        <v>0.0</v>
      </c>
      <c r="G11" s="1">
        <v>3.67</v>
      </c>
      <c r="H11" s="1">
        <v>64.0</v>
      </c>
      <c r="I11" s="1">
        <v>17.43</v>
      </c>
      <c r="J11" s="1">
        <v>17.43</v>
      </c>
      <c r="K11" s="1" t="s">
        <v>43</v>
      </c>
      <c r="L11" s="1">
        <v>-64.0</v>
      </c>
      <c r="M11" s="1">
        <v>0.0</v>
      </c>
    </row>
    <row r="12">
      <c r="A12" s="1" t="s">
        <v>41</v>
      </c>
      <c r="B12" s="1" t="s">
        <v>42</v>
      </c>
      <c r="C12" s="1">
        <v>35.78</v>
      </c>
      <c r="D12" s="1">
        <v>38.62</v>
      </c>
      <c r="E12" s="1">
        <v>2.83</v>
      </c>
      <c r="F12" s="1">
        <v>0.0</v>
      </c>
      <c r="G12" s="1">
        <v>2.83</v>
      </c>
      <c r="H12" s="1">
        <v>168.0</v>
      </c>
      <c r="I12" s="1">
        <v>59.36</v>
      </c>
      <c r="J12" s="1">
        <v>59.38</v>
      </c>
      <c r="K12" s="1" t="s">
        <v>44</v>
      </c>
      <c r="L12" s="1">
        <v>84.0</v>
      </c>
      <c r="M12" s="1">
        <v>84.0</v>
      </c>
    </row>
    <row r="13">
      <c r="A13" s="1" t="s">
        <v>41</v>
      </c>
      <c r="B13" s="1" t="s">
        <v>42</v>
      </c>
      <c r="C13" s="1">
        <v>39.13</v>
      </c>
      <c r="D13" s="1">
        <v>42.3</v>
      </c>
      <c r="E13" s="1">
        <v>3.18</v>
      </c>
      <c r="F13" s="1">
        <v>0.0</v>
      </c>
      <c r="G13" s="1">
        <v>3.18</v>
      </c>
      <c r="H13" s="1">
        <v>168.0</v>
      </c>
      <c r="I13" s="1">
        <v>52.86</v>
      </c>
      <c r="J13" s="1">
        <v>52.88</v>
      </c>
      <c r="K13" s="1" t="s">
        <v>44</v>
      </c>
      <c r="L13" s="1">
        <v>84.0</v>
      </c>
      <c r="M13" s="1">
        <v>84.0</v>
      </c>
    </row>
    <row r="14">
      <c r="A14" s="1" t="s">
        <v>41</v>
      </c>
      <c r="B14" s="1" t="s">
        <v>42</v>
      </c>
      <c r="C14" s="1">
        <v>42.44</v>
      </c>
      <c r="D14" s="1">
        <v>45.55</v>
      </c>
      <c r="E14" s="1">
        <v>3.11</v>
      </c>
      <c r="F14" s="1">
        <v>0.0</v>
      </c>
      <c r="G14" s="1">
        <v>3.11</v>
      </c>
      <c r="H14" s="1">
        <v>168.0</v>
      </c>
      <c r="I14" s="1">
        <v>54.03</v>
      </c>
      <c r="J14" s="1">
        <v>54.05</v>
      </c>
      <c r="K14" s="1" t="s">
        <v>44</v>
      </c>
      <c r="L14" s="1">
        <v>84.0</v>
      </c>
      <c r="M14" s="1">
        <v>84.0</v>
      </c>
    </row>
    <row r="15">
      <c r="A15" s="1" t="s">
        <v>41</v>
      </c>
      <c r="B15" s="1" t="s">
        <v>42</v>
      </c>
      <c r="C15" s="1">
        <v>45.96</v>
      </c>
      <c r="D15" s="1">
        <v>49.75</v>
      </c>
      <c r="E15" s="1">
        <v>3.79</v>
      </c>
      <c r="F15" s="1">
        <v>0.0</v>
      </c>
      <c r="G15" s="1">
        <v>3.79</v>
      </c>
      <c r="H15" s="1">
        <v>64.0</v>
      </c>
      <c r="I15" s="1">
        <v>16.89</v>
      </c>
      <c r="J15" s="1">
        <v>16.89</v>
      </c>
      <c r="K15" s="1" t="s">
        <v>43</v>
      </c>
      <c r="L15" s="1">
        <v>-64.0</v>
      </c>
      <c r="M15" s="1">
        <v>0.0</v>
      </c>
    </row>
    <row r="16">
      <c r="A16" s="1" t="s">
        <v>41</v>
      </c>
      <c r="B16" s="1" t="s">
        <v>42</v>
      </c>
      <c r="C16" s="1">
        <v>49.77</v>
      </c>
      <c r="D16" s="1">
        <v>53.22</v>
      </c>
      <c r="E16" s="1">
        <v>3.46</v>
      </c>
      <c r="F16" s="1">
        <v>0.0</v>
      </c>
      <c r="G16" s="1">
        <v>3.46</v>
      </c>
      <c r="H16" s="1">
        <v>64.0</v>
      </c>
      <c r="I16" s="1">
        <v>18.52</v>
      </c>
      <c r="J16" s="1">
        <v>18.52</v>
      </c>
      <c r="K16" s="1" t="s">
        <v>43</v>
      </c>
      <c r="L16" s="1">
        <v>-64.0</v>
      </c>
      <c r="M16" s="1">
        <v>0.0</v>
      </c>
    </row>
    <row r="17">
      <c r="A17" s="1" t="s">
        <v>41</v>
      </c>
      <c r="B17" s="1" t="s">
        <v>42</v>
      </c>
      <c r="C17" s="1">
        <v>53.26</v>
      </c>
      <c r="D17" s="1">
        <v>56.7</v>
      </c>
      <c r="E17" s="1">
        <v>3.44</v>
      </c>
      <c r="F17" s="1">
        <v>0.0</v>
      </c>
      <c r="G17" s="1">
        <v>3.44</v>
      </c>
      <c r="H17" s="1">
        <v>64.0</v>
      </c>
      <c r="I17" s="1">
        <v>18.6</v>
      </c>
      <c r="J17" s="1">
        <v>18.6</v>
      </c>
      <c r="K17" s="1" t="s">
        <v>43</v>
      </c>
      <c r="L17" s="1">
        <v>-64.0</v>
      </c>
      <c r="M17" s="1">
        <v>0.0</v>
      </c>
    </row>
    <row r="18">
      <c r="A18" s="1" t="s">
        <v>41</v>
      </c>
      <c r="B18" s="1" t="s">
        <v>42</v>
      </c>
      <c r="C18" s="1">
        <v>56.71</v>
      </c>
      <c r="D18" s="1">
        <v>60.29</v>
      </c>
      <c r="E18" s="1">
        <v>3.58</v>
      </c>
      <c r="F18" s="1">
        <v>0.0</v>
      </c>
      <c r="G18" s="1">
        <v>3.58</v>
      </c>
      <c r="H18" s="1">
        <v>64.0</v>
      </c>
      <c r="I18" s="1">
        <v>17.89</v>
      </c>
      <c r="J18" s="1">
        <v>17.89</v>
      </c>
      <c r="K18" s="1" t="s">
        <v>43</v>
      </c>
      <c r="L18" s="1">
        <v>-64.0</v>
      </c>
      <c r="M18" s="1">
        <v>0.0</v>
      </c>
    </row>
    <row r="19">
      <c r="A19" s="1" t="s">
        <v>41</v>
      </c>
      <c r="B19" s="1" t="s">
        <v>42</v>
      </c>
      <c r="C19" s="1">
        <v>60.31</v>
      </c>
      <c r="D19" s="1">
        <v>64.01</v>
      </c>
      <c r="E19" s="1">
        <v>3.7</v>
      </c>
      <c r="F19" s="1">
        <v>0.0</v>
      </c>
      <c r="G19" s="1">
        <v>3.7</v>
      </c>
      <c r="H19" s="1">
        <v>64.0</v>
      </c>
      <c r="I19" s="1">
        <v>17.29</v>
      </c>
      <c r="J19" s="1">
        <v>17.29</v>
      </c>
      <c r="K19" s="1" t="s">
        <v>43</v>
      </c>
      <c r="L19" s="1">
        <v>-64.0</v>
      </c>
      <c r="M19" s="1">
        <v>0.0</v>
      </c>
    </row>
    <row r="20">
      <c r="A20" s="1" t="s">
        <v>41</v>
      </c>
      <c r="B20" s="1" t="s">
        <v>42</v>
      </c>
      <c r="C20" s="1">
        <v>64.05</v>
      </c>
      <c r="D20" s="1">
        <v>67.63</v>
      </c>
      <c r="E20" s="1">
        <v>3.58</v>
      </c>
      <c r="F20" s="1">
        <v>0.0</v>
      </c>
      <c r="G20" s="1">
        <v>3.58</v>
      </c>
      <c r="H20" s="1">
        <v>64.0</v>
      </c>
      <c r="I20" s="1">
        <v>17.88</v>
      </c>
      <c r="J20" s="1">
        <v>17.88</v>
      </c>
      <c r="K20" s="1" t="s">
        <v>43</v>
      </c>
      <c r="L20" s="1">
        <v>-64.0</v>
      </c>
      <c r="M20" s="1">
        <v>0.0</v>
      </c>
    </row>
    <row r="21">
      <c r="A21" s="1" t="s">
        <v>41</v>
      </c>
      <c r="B21" s="1" t="s">
        <v>42</v>
      </c>
      <c r="C21" s="1">
        <v>67.64</v>
      </c>
      <c r="D21" s="1">
        <v>69.71</v>
      </c>
      <c r="E21" s="1">
        <v>2.07</v>
      </c>
      <c r="F21" s="1">
        <v>0.0</v>
      </c>
      <c r="G21" s="1">
        <v>2.07</v>
      </c>
      <c r="H21" s="1">
        <v>64.0</v>
      </c>
      <c r="I21" s="1">
        <v>30.98</v>
      </c>
      <c r="J21" s="1">
        <v>30.98</v>
      </c>
      <c r="K21" s="1" t="s">
        <v>43</v>
      </c>
      <c r="L21" s="1">
        <v>-64.0</v>
      </c>
      <c r="M21" s="1">
        <v>0.0</v>
      </c>
    </row>
    <row r="22">
      <c r="A22" s="1" t="s">
        <v>41</v>
      </c>
      <c r="B22" s="1" t="s">
        <v>42</v>
      </c>
      <c r="C22" s="1">
        <v>70.26</v>
      </c>
      <c r="D22" s="1">
        <v>73.74</v>
      </c>
      <c r="E22" s="1">
        <v>3.48</v>
      </c>
      <c r="F22" s="1">
        <v>0.0</v>
      </c>
      <c r="G22" s="1">
        <v>3.48</v>
      </c>
      <c r="H22" s="1">
        <v>64.0</v>
      </c>
      <c r="I22" s="1">
        <v>18.37</v>
      </c>
      <c r="J22" s="1">
        <v>18.37</v>
      </c>
      <c r="K22" s="1" t="s">
        <v>43</v>
      </c>
      <c r="L22" s="1">
        <v>-64.0</v>
      </c>
      <c r="M22" s="1">
        <v>0.0</v>
      </c>
    </row>
    <row r="23">
      <c r="A23" s="1" t="s">
        <v>41</v>
      </c>
      <c r="B23" s="1" t="s">
        <v>42</v>
      </c>
      <c r="C23" s="1">
        <v>73.76</v>
      </c>
      <c r="D23" s="1">
        <v>77.37</v>
      </c>
      <c r="E23" s="1">
        <v>3.6</v>
      </c>
      <c r="F23" s="1">
        <v>0.0</v>
      </c>
      <c r="G23" s="1">
        <v>3.6</v>
      </c>
      <c r="H23" s="1">
        <v>64.0</v>
      </c>
      <c r="I23" s="1">
        <v>17.76</v>
      </c>
      <c r="J23" s="1">
        <v>17.76</v>
      </c>
      <c r="K23" s="1" t="s">
        <v>43</v>
      </c>
      <c r="L23" s="1">
        <v>-64.0</v>
      </c>
      <c r="M23" s="1">
        <v>0.0</v>
      </c>
    </row>
    <row r="24">
      <c r="A24" s="1" t="s">
        <v>41</v>
      </c>
      <c r="B24" s="1" t="s">
        <v>42</v>
      </c>
      <c r="C24" s="1">
        <v>77.39</v>
      </c>
      <c r="D24" s="1">
        <v>79.66</v>
      </c>
      <c r="E24" s="1">
        <v>2.28</v>
      </c>
      <c r="F24" s="1">
        <v>0.0</v>
      </c>
      <c r="G24" s="1">
        <v>2.28</v>
      </c>
      <c r="H24" s="1">
        <v>64.0</v>
      </c>
      <c r="I24" s="1">
        <v>28.1</v>
      </c>
      <c r="J24" s="1">
        <v>28.1</v>
      </c>
      <c r="K24" s="1" t="s">
        <v>43</v>
      </c>
      <c r="L24" s="1">
        <v>-64.0</v>
      </c>
      <c r="M24" s="1">
        <v>0.0</v>
      </c>
    </row>
    <row r="25">
      <c r="A25" s="1" t="s">
        <v>41</v>
      </c>
      <c r="B25" s="1" t="s">
        <v>42</v>
      </c>
      <c r="C25" s="1">
        <v>79.7</v>
      </c>
      <c r="D25" s="1">
        <v>82.95</v>
      </c>
      <c r="E25" s="1">
        <v>3.25</v>
      </c>
      <c r="F25" s="1">
        <v>0.0</v>
      </c>
      <c r="G25" s="1">
        <v>3.25</v>
      </c>
      <c r="H25" s="1">
        <v>168.0</v>
      </c>
      <c r="I25" s="1">
        <v>51.65</v>
      </c>
      <c r="J25" s="1">
        <v>51.67</v>
      </c>
      <c r="K25" s="1" t="s">
        <v>44</v>
      </c>
      <c r="L25" s="1">
        <v>84.0</v>
      </c>
      <c r="M25" s="1">
        <v>84.0</v>
      </c>
    </row>
    <row r="26">
      <c r="A26" s="1" t="s">
        <v>41</v>
      </c>
      <c r="B26" s="1" t="s">
        <v>42</v>
      </c>
      <c r="C26" s="1">
        <v>83.09</v>
      </c>
      <c r="D26" s="1">
        <v>85.65</v>
      </c>
      <c r="E26" s="1">
        <v>2.55</v>
      </c>
      <c r="F26" s="1">
        <v>0.0</v>
      </c>
      <c r="G26" s="1">
        <v>2.55</v>
      </c>
      <c r="H26" s="1">
        <v>168.0</v>
      </c>
      <c r="I26" s="1">
        <v>65.8</v>
      </c>
      <c r="J26" s="1">
        <v>65.82</v>
      </c>
      <c r="K26" s="1" t="s">
        <v>44</v>
      </c>
      <c r="L26" s="1">
        <v>84.0</v>
      </c>
      <c r="M26" s="1">
        <v>84.0</v>
      </c>
    </row>
    <row r="27">
      <c r="A27" s="1" t="s">
        <v>41</v>
      </c>
      <c r="B27" s="1" t="s">
        <v>42</v>
      </c>
      <c r="C27" s="1">
        <v>85.87</v>
      </c>
      <c r="D27" s="1">
        <v>88.67</v>
      </c>
      <c r="E27" s="1">
        <v>2.8</v>
      </c>
      <c r="F27" s="1">
        <v>0.0</v>
      </c>
      <c r="G27" s="1">
        <v>2.8</v>
      </c>
      <c r="H27" s="1">
        <v>168.0</v>
      </c>
      <c r="I27" s="1">
        <v>59.96</v>
      </c>
      <c r="J27" s="1">
        <v>59.98</v>
      </c>
      <c r="K27" s="1" t="s">
        <v>44</v>
      </c>
      <c r="L27" s="1">
        <v>84.0</v>
      </c>
      <c r="M27" s="1">
        <v>84.0</v>
      </c>
    </row>
    <row r="28">
      <c r="A28" s="1" t="s">
        <v>41</v>
      </c>
      <c r="B28" s="1" t="s">
        <v>42</v>
      </c>
      <c r="C28" s="1">
        <v>88.9</v>
      </c>
      <c r="D28" s="1">
        <v>93.43</v>
      </c>
      <c r="E28" s="1">
        <v>4.54</v>
      </c>
      <c r="F28" s="1">
        <v>0.0</v>
      </c>
      <c r="G28" s="1">
        <v>4.54</v>
      </c>
      <c r="H28" s="1">
        <v>64.0</v>
      </c>
      <c r="I28" s="1">
        <v>14.11</v>
      </c>
      <c r="J28" s="1">
        <v>14.11</v>
      </c>
      <c r="K28" s="1" t="s">
        <v>43</v>
      </c>
      <c r="L28" s="1">
        <v>-64.0</v>
      </c>
      <c r="M28" s="1">
        <v>0.0</v>
      </c>
    </row>
    <row r="29">
      <c r="A29" s="1" t="s">
        <v>41</v>
      </c>
      <c r="B29" s="1" t="s">
        <v>42</v>
      </c>
      <c r="C29" s="1">
        <v>93.55</v>
      </c>
      <c r="D29" s="1">
        <v>97.38</v>
      </c>
      <c r="E29" s="1">
        <v>3.84</v>
      </c>
      <c r="F29" s="1">
        <v>0.0</v>
      </c>
      <c r="G29" s="1">
        <v>3.84</v>
      </c>
      <c r="H29" s="1">
        <v>64.0</v>
      </c>
      <c r="I29" s="1">
        <v>16.69</v>
      </c>
      <c r="J29" s="1">
        <v>16.69</v>
      </c>
      <c r="K29" s="1" t="s">
        <v>43</v>
      </c>
      <c r="L29" s="1">
        <v>-64.0</v>
      </c>
      <c r="M29" s="1">
        <v>0.0</v>
      </c>
    </row>
    <row r="30">
      <c r="A30" s="1" t="s">
        <v>41</v>
      </c>
      <c r="B30" s="1" t="s">
        <v>42</v>
      </c>
      <c r="C30" s="1">
        <v>97.41</v>
      </c>
      <c r="D30" s="1">
        <v>101.14</v>
      </c>
      <c r="E30" s="1">
        <v>3.73</v>
      </c>
      <c r="F30" s="1">
        <v>0.0</v>
      </c>
      <c r="G30" s="1">
        <v>3.73</v>
      </c>
      <c r="H30" s="1">
        <v>64.0</v>
      </c>
      <c r="I30" s="1">
        <v>17.17</v>
      </c>
      <c r="J30" s="1">
        <v>17.17</v>
      </c>
      <c r="K30" s="1" t="s">
        <v>43</v>
      </c>
      <c r="L30" s="1">
        <v>-64.0</v>
      </c>
      <c r="M30" s="1">
        <v>0.0</v>
      </c>
    </row>
    <row r="31">
      <c r="A31" s="1" t="s">
        <v>41</v>
      </c>
      <c r="B31" s="1" t="s">
        <v>42</v>
      </c>
      <c r="C31" s="1">
        <v>101.17</v>
      </c>
      <c r="D31" s="1">
        <v>106.11</v>
      </c>
      <c r="E31" s="1">
        <v>4.94</v>
      </c>
      <c r="F31" s="1">
        <v>0.0</v>
      </c>
      <c r="G31" s="1">
        <v>4.94</v>
      </c>
      <c r="H31" s="1">
        <v>64.0</v>
      </c>
      <c r="I31" s="1">
        <v>12.96</v>
      </c>
      <c r="J31" s="1">
        <v>12.96</v>
      </c>
      <c r="K31" s="1" t="s">
        <v>43</v>
      </c>
      <c r="L31" s="1">
        <v>-64.0</v>
      </c>
      <c r="M31" s="1">
        <v>0.0</v>
      </c>
    </row>
    <row r="32">
      <c r="A32" s="1" t="s">
        <v>41</v>
      </c>
      <c r="B32" s="1" t="s">
        <v>42</v>
      </c>
      <c r="C32" s="1">
        <v>106.12</v>
      </c>
      <c r="D32" s="1">
        <v>110.07</v>
      </c>
      <c r="E32" s="1">
        <v>3.95</v>
      </c>
      <c r="F32" s="1">
        <v>0.0</v>
      </c>
      <c r="G32" s="1">
        <v>3.95</v>
      </c>
      <c r="H32" s="1">
        <v>64.0</v>
      </c>
      <c r="I32" s="1">
        <v>16.21</v>
      </c>
      <c r="J32" s="1">
        <v>16.21</v>
      </c>
      <c r="K32" s="1" t="s">
        <v>43</v>
      </c>
      <c r="L32" s="1">
        <v>-64.0</v>
      </c>
      <c r="M32" s="1">
        <v>0.0</v>
      </c>
    </row>
    <row r="33">
      <c r="A33" s="1" t="s">
        <v>41</v>
      </c>
      <c r="B33" s="1" t="s">
        <v>42</v>
      </c>
      <c r="C33" s="1">
        <v>110.09</v>
      </c>
      <c r="D33" s="1">
        <v>113.14</v>
      </c>
      <c r="E33" s="1">
        <v>3.05</v>
      </c>
      <c r="F33" s="1">
        <v>0.0</v>
      </c>
      <c r="G33" s="1">
        <v>3.05</v>
      </c>
      <c r="H33" s="1">
        <v>64.0</v>
      </c>
      <c r="I33" s="1">
        <v>20.99</v>
      </c>
      <c r="J33" s="1">
        <v>20.99</v>
      </c>
      <c r="K33" s="1" t="s">
        <v>43</v>
      </c>
      <c r="L33" s="1">
        <v>-64.0</v>
      </c>
      <c r="M33" s="1">
        <v>0.0</v>
      </c>
    </row>
    <row r="34">
      <c r="A34" s="1" t="s">
        <v>41</v>
      </c>
      <c r="B34" s="1" t="s">
        <v>42</v>
      </c>
      <c r="C34" s="1">
        <v>113.18</v>
      </c>
      <c r="D34" s="1">
        <v>118.87</v>
      </c>
      <c r="E34" s="1">
        <v>5.69</v>
      </c>
      <c r="F34" s="1">
        <v>0.0</v>
      </c>
      <c r="G34" s="1">
        <v>5.69</v>
      </c>
      <c r="H34" s="1">
        <v>64.0</v>
      </c>
      <c r="I34" s="1">
        <v>11.24</v>
      </c>
      <c r="J34" s="1">
        <v>11.24</v>
      </c>
      <c r="K34" s="1" t="s">
        <v>43</v>
      </c>
      <c r="L34" s="1">
        <v>-64.0</v>
      </c>
      <c r="M34" s="1">
        <v>0.0</v>
      </c>
    </row>
    <row r="35">
      <c r="A35" s="1" t="s">
        <v>41</v>
      </c>
      <c r="B35" s="1" t="s">
        <v>42</v>
      </c>
      <c r="C35" s="1">
        <v>118.9</v>
      </c>
      <c r="D35" s="1">
        <v>123.89</v>
      </c>
      <c r="E35" s="1">
        <v>4.99</v>
      </c>
      <c r="F35" s="1">
        <v>0.0</v>
      </c>
      <c r="G35" s="1">
        <v>4.99</v>
      </c>
      <c r="H35" s="1">
        <v>64.0</v>
      </c>
      <c r="I35" s="1">
        <v>12.83</v>
      </c>
      <c r="J35" s="1">
        <v>12.83</v>
      </c>
      <c r="K35" s="1" t="s">
        <v>43</v>
      </c>
      <c r="L35" s="1">
        <v>-64.0</v>
      </c>
      <c r="M35" s="1">
        <v>0.0</v>
      </c>
    </row>
    <row r="36">
      <c r="A36" s="1" t="s">
        <v>41</v>
      </c>
      <c r="B36" s="1" t="s">
        <v>42</v>
      </c>
      <c r="C36" s="1">
        <v>123.92</v>
      </c>
      <c r="D36" s="1">
        <v>128.9</v>
      </c>
      <c r="E36" s="1">
        <v>4.98</v>
      </c>
      <c r="F36" s="1">
        <v>0.0</v>
      </c>
      <c r="G36" s="1">
        <v>4.98</v>
      </c>
      <c r="H36" s="1">
        <v>64.0</v>
      </c>
      <c r="I36" s="1">
        <v>12.85</v>
      </c>
      <c r="J36" s="1">
        <v>12.85</v>
      </c>
      <c r="K36" s="1" t="s">
        <v>43</v>
      </c>
      <c r="L36" s="1">
        <v>-64.0</v>
      </c>
      <c r="M36" s="1">
        <v>0.0</v>
      </c>
    </row>
    <row r="37">
      <c r="A37" s="1" t="s">
        <v>41</v>
      </c>
      <c r="B37" s="1" t="s">
        <v>42</v>
      </c>
      <c r="C37" s="1">
        <v>129.11</v>
      </c>
      <c r="D37" s="1">
        <v>133.25</v>
      </c>
      <c r="E37" s="1">
        <v>4.14</v>
      </c>
      <c r="F37" s="1">
        <v>0.0</v>
      </c>
      <c r="G37" s="1">
        <v>4.14</v>
      </c>
      <c r="H37" s="1">
        <v>64.0</v>
      </c>
      <c r="I37" s="1">
        <v>15.45</v>
      </c>
      <c r="J37" s="1">
        <v>15.45</v>
      </c>
      <c r="K37" s="1" t="s">
        <v>43</v>
      </c>
      <c r="L37" s="1">
        <v>-64.0</v>
      </c>
      <c r="M37" s="1">
        <v>0.0</v>
      </c>
    </row>
    <row r="38">
      <c r="A38" s="1" t="s">
        <v>41</v>
      </c>
      <c r="B38" s="1" t="s">
        <v>42</v>
      </c>
      <c r="C38" s="1">
        <v>133.26</v>
      </c>
      <c r="D38" s="1">
        <v>135.81</v>
      </c>
      <c r="E38" s="1">
        <v>2.55</v>
      </c>
      <c r="F38" s="1">
        <v>0.0</v>
      </c>
      <c r="G38" s="1">
        <v>2.55</v>
      </c>
      <c r="H38" s="1">
        <v>168.0</v>
      </c>
      <c r="I38" s="1">
        <v>65.94</v>
      </c>
      <c r="J38" s="1">
        <v>65.97</v>
      </c>
      <c r="K38" s="1" t="s">
        <v>44</v>
      </c>
      <c r="L38" s="1">
        <v>84.0</v>
      </c>
      <c r="M38" s="1">
        <v>84.0</v>
      </c>
    </row>
    <row r="39">
      <c r="A39" s="1" t="s">
        <v>41</v>
      </c>
      <c r="B39" s="1" t="s">
        <v>42</v>
      </c>
      <c r="C39" s="1">
        <v>136.21</v>
      </c>
      <c r="D39" s="1">
        <v>138.39</v>
      </c>
      <c r="E39" s="1">
        <v>2.19</v>
      </c>
      <c r="F39" s="1">
        <v>0.0</v>
      </c>
      <c r="G39" s="1">
        <v>2.19</v>
      </c>
      <c r="H39" s="1">
        <v>168.0</v>
      </c>
      <c r="I39" s="1">
        <v>76.78</v>
      </c>
      <c r="J39" s="1">
        <v>76.83</v>
      </c>
      <c r="K39" s="1" t="s">
        <v>44</v>
      </c>
      <c r="L39" s="1">
        <v>84.0</v>
      </c>
      <c r="M39" s="1">
        <v>84.0</v>
      </c>
    </row>
    <row r="40">
      <c r="A40" s="1" t="s">
        <v>41</v>
      </c>
      <c r="B40" s="1" t="s">
        <v>42</v>
      </c>
      <c r="C40" s="1">
        <v>138.61</v>
      </c>
      <c r="D40" s="1">
        <v>141.66</v>
      </c>
      <c r="E40" s="1">
        <v>3.05</v>
      </c>
      <c r="F40" s="1">
        <v>0.0</v>
      </c>
      <c r="G40" s="1">
        <v>3.05</v>
      </c>
      <c r="H40" s="1">
        <v>168.0</v>
      </c>
      <c r="I40" s="1">
        <v>55.14</v>
      </c>
      <c r="J40" s="1">
        <v>55.17</v>
      </c>
      <c r="K40" s="1" t="s">
        <v>44</v>
      </c>
      <c r="L40" s="1">
        <v>84.0</v>
      </c>
      <c r="M40" s="1">
        <v>84.0</v>
      </c>
    </row>
    <row r="41">
      <c r="A41" s="1" t="s">
        <v>41</v>
      </c>
      <c r="B41" s="1" t="s">
        <v>42</v>
      </c>
      <c r="C41" s="1">
        <v>141.87</v>
      </c>
      <c r="D41" s="1">
        <v>146.35</v>
      </c>
      <c r="E41" s="1">
        <v>4.48</v>
      </c>
      <c r="F41" s="1">
        <v>0.0</v>
      </c>
      <c r="G41" s="1">
        <v>4.48</v>
      </c>
      <c r="H41" s="1">
        <v>64.0</v>
      </c>
      <c r="I41" s="1">
        <v>14.28</v>
      </c>
      <c r="J41" s="1">
        <v>14.28</v>
      </c>
      <c r="K41" s="1" t="s">
        <v>43</v>
      </c>
      <c r="L41" s="1">
        <v>-64.0</v>
      </c>
      <c r="M41" s="1">
        <v>0.0</v>
      </c>
    </row>
    <row r="42">
      <c r="A42" s="1" t="s">
        <v>41</v>
      </c>
      <c r="B42" s="1" t="s">
        <v>42</v>
      </c>
      <c r="C42" s="1">
        <v>146.4</v>
      </c>
      <c r="D42" s="1">
        <v>149.06</v>
      </c>
      <c r="E42" s="1">
        <v>2.65</v>
      </c>
      <c r="F42" s="1">
        <v>0.0</v>
      </c>
      <c r="G42" s="1">
        <v>2.65</v>
      </c>
      <c r="H42" s="1">
        <v>64.0</v>
      </c>
      <c r="I42" s="1">
        <v>24.11</v>
      </c>
      <c r="J42" s="1">
        <v>24.11</v>
      </c>
      <c r="K42" s="1" t="s">
        <v>43</v>
      </c>
      <c r="L42" s="1">
        <v>-64.0</v>
      </c>
      <c r="M42" s="1">
        <v>0.0</v>
      </c>
    </row>
    <row r="43">
      <c r="A43" s="1" t="s">
        <v>41</v>
      </c>
      <c r="B43" s="1" t="s">
        <v>42</v>
      </c>
      <c r="C43" s="1">
        <v>149.13</v>
      </c>
      <c r="D43" s="1">
        <v>152.37</v>
      </c>
      <c r="E43" s="1">
        <v>3.25</v>
      </c>
      <c r="F43" s="1">
        <v>0.0</v>
      </c>
      <c r="G43" s="1">
        <v>3.25</v>
      </c>
      <c r="H43" s="1">
        <v>64.0</v>
      </c>
      <c r="I43" s="1">
        <v>19.71</v>
      </c>
      <c r="J43" s="1">
        <v>19.71</v>
      </c>
      <c r="K43" s="1" t="s">
        <v>43</v>
      </c>
      <c r="L43" s="1">
        <v>-64.0</v>
      </c>
      <c r="M43" s="1">
        <v>0.0</v>
      </c>
    </row>
    <row r="44">
      <c r="A44" s="1" t="s">
        <v>41</v>
      </c>
      <c r="B44" s="1" t="s">
        <v>42</v>
      </c>
      <c r="C44" s="1">
        <v>152.51</v>
      </c>
      <c r="D44" s="1">
        <v>156.17</v>
      </c>
      <c r="E44" s="1">
        <v>3.66</v>
      </c>
      <c r="F44" s="1">
        <v>0.0</v>
      </c>
      <c r="G44" s="1">
        <v>3.66</v>
      </c>
      <c r="H44" s="1">
        <v>64.0</v>
      </c>
      <c r="I44" s="1">
        <v>17.47</v>
      </c>
      <c r="J44" s="1">
        <v>17.47</v>
      </c>
      <c r="K44" s="1" t="s">
        <v>43</v>
      </c>
      <c r="L44" s="1">
        <v>-64.0</v>
      </c>
      <c r="M44" s="1">
        <v>0.0</v>
      </c>
    </row>
    <row r="45">
      <c r="A45" s="1" t="s">
        <v>41</v>
      </c>
      <c r="B45" s="1" t="s">
        <v>42</v>
      </c>
      <c r="C45" s="1">
        <v>156.25</v>
      </c>
      <c r="D45" s="1">
        <v>158.59</v>
      </c>
      <c r="E45" s="1">
        <v>2.33</v>
      </c>
      <c r="F45" s="1">
        <v>0.0</v>
      </c>
      <c r="G45" s="1">
        <v>2.33</v>
      </c>
      <c r="H45" s="1">
        <v>64.0</v>
      </c>
      <c r="I45" s="1">
        <v>27.44</v>
      </c>
      <c r="J45" s="1">
        <v>27.44</v>
      </c>
      <c r="K45" s="1" t="s">
        <v>43</v>
      </c>
      <c r="L45" s="1">
        <v>-64.0</v>
      </c>
      <c r="M45" s="1">
        <v>0.0</v>
      </c>
    </row>
    <row r="46">
      <c r="A46" s="1" t="s">
        <v>41</v>
      </c>
      <c r="B46" s="1" t="s">
        <v>42</v>
      </c>
      <c r="C46" s="1">
        <v>158.61</v>
      </c>
      <c r="D46" s="1">
        <v>161.05</v>
      </c>
      <c r="E46" s="1">
        <v>2.44</v>
      </c>
      <c r="F46" s="1">
        <v>0.0</v>
      </c>
      <c r="G46" s="1">
        <v>2.44</v>
      </c>
      <c r="H46" s="1">
        <v>64.0</v>
      </c>
      <c r="I46" s="1">
        <v>26.24</v>
      </c>
      <c r="J46" s="1">
        <v>26.24</v>
      </c>
      <c r="K46" s="1" t="s">
        <v>43</v>
      </c>
      <c r="L46" s="1">
        <v>-64.0</v>
      </c>
      <c r="M46" s="1">
        <v>0.0</v>
      </c>
    </row>
    <row r="47">
      <c r="A47" s="1" t="s">
        <v>41</v>
      </c>
      <c r="B47" s="1" t="s">
        <v>42</v>
      </c>
      <c r="C47" s="1">
        <v>161.08</v>
      </c>
      <c r="D47" s="1">
        <v>165.19</v>
      </c>
      <c r="E47" s="1">
        <v>4.11</v>
      </c>
      <c r="F47" s="1">
        <v>0.0</v>
      </c>
      <c r="G47" s="1">
        <v>4.11</v>
      </c>
      <c r="H47" s="1">
        <v>64.0</v>
      </c>
      <c r="I47" s="1">
        <v>15.58</v>
      </c>
      <c r="J47" s="1">
        <v>15.58</v>
      </c>
      <c r="K47" s="1" t="s">
        <v>43</v>
      </c>
      <c r="L47" s="1">
        <v>-64.0</v>
      </c>
      <c r="M47" s="1">
        <v>0.0</v>
      </c>
    </row>
    <row r="48">
      <c r="A48" s="1" t="s">
        <v>41</v>
      </c>
      <c r="B48" s="1" t="s">
        <v>42</v>
      </c>
      <c r="C48" s="1">
        <v>165.19</v>
      </c>
      <c r="D48" s="1">
        <v>167.85</v>
      </c>
      <c r="E48" s="1">
        <v>2.66</v>
      </c>
      <c r="F48" s="1">
        <v>0.0</v>
      </c>
      <c r="G48" s="1">
        <v>2.66</v>
      </c>
      <c r="H48" s="1">
        <v>64.0</v>
      </c>
      <c r="I48" s="1">
        <v>24.09</v>
      </c>
      <c r="J48" s="1">
        <v>24.09</v>
      </c>
      <c r="K48" s="1" t="s">
        <v>43</v>
      </c>
      <c r="L48" s="1">
        <v>-64.0</v>
      </c>
      <c r="M48" s="1">
        <v>0.0</v>
      </c>
    </row>
    <row r="49">
      <c r="A49" s="1" t="s">
        <v>41</v>
      </c>
      <c r="B49" s="1" t="s">
        <v>42</v>
      </c>
      <c r="C49" s="1">
        <v>167.91</v>
      </c>
      <c r="D49" s="1">
        <v>171.05</v>
      </c>
      <c r="E49" s="1">
        <v>3.14</v>
      </c>
      <c r="F49" s="1">
        <v>0.0</v>
      </c>
      <c r="G49" s="1">
        <v>3.14</v>
      </c>
      <c r="H49" s="1">
        <v>64.0</v>
      </c>
      <c r="I49" s="1">
        <v>20.36</v>
      </c>
      <c r="J49" s="1">
        <v>20.36</v>
      </c>
      <c r="K49" s="1" t="s">
        <v>43</v>
      </c>
      <c r="L49" s="1">
        <v>-64.0</v>
      </c>
      <c r="M49" s="1">
        <v>0.0</v>
      </c>
    </row>
    <row r="50">
      <c r="A50" s="1" t="s">
        <v>41</v>
      </c>
      <c r="B50" s="1" t="s">
        <v>42</v>
      </c>
      <c r="C50" s="1">
        <v>171.17</v>
      </c>
      <c r="D50" s="1">
        <v>173.86</v>
      </c>
      <c r="E50" s="1">
        <v>2.69</v>
      </c>
      <c r="F50" s="1">
        <v>0.0</v>
      </c>
      <c r="G50" s="1">
        <v>2.69</v>
      </c>
      <c r="H50" s="1">
        <v>64.0</v>
      </c>
      <c r="I50" s="1">
        <v>23.78</v>
      </c>
      <c r="J50" s="1">
        <v>23.78</v>
      </c>
      <c r="K50" s="1" t="s">
        <v>43</v>
      </c>
      <c r="L50" s="1">
        <v>-64.0</v>
      </c>
      <c r="M50" s="1">
        <v>0.0</v>
      </c>
    </row>
    <row r="51">
      <c r="A51" s="1" t="s">
        <v>41</v>
      </c>
      <c r="B51" s="1" t="s">
        <v>42</v>
      </c>
      <c r="C51" s="1">
        <v>173.89</v>
      </c>
      <c r="D51" s="1">
        <v>177.39</v>
      </c>
      <c r="E51" s="1">
        <v>3.49</v>
      </c>
      <c r="F51" s="1">
        <v>0.0</v>
      </c>
      <c r="G51" s="1">
        <v>3.49</v>
      </c>
      <c r="H51" s="1">
        <v>168.0</v>
      </c>
      <c r="I51" s="1">
        <v>48.11</v>
      </c>
      <c r="J51" s="1">
        <v>48.13</v>
      </c>
      <c r="K51" s="1" t="s">
        <v>44</v>
      </c>
      <c r="L51" s="1">
        <v>84.0</v>
      </c>
      <c r="M51" s="1">
        <v>84.0</v>
      </c>
    </row>
    <row r="52">
      <c r="A52" s="1" t="s">
        <v>41</v>
      </c>
      <c r="B52" s="1" t="s">
        <v>42</v>
      </c>
      <c r="C52" s="1">
        <v>178.36</v>
      </c>
      <c r="D52" s="1">
        <v>180.79</v>
      </c>
      <c r="E52" s="1">
        <v>2.43</v>
      </c>
      <c r="F52" s="1">
        <v>0.0</v>
      </c>
      <c r="G52" s="1">
        <v>2.43</v>
      </c>
      <c r="H52" s="1">
        <v>168.0</v>
      </c>
      <c r="I52" s="1">
        <v>69.2</v>
      </c>
      <c r="J52" s="1">
        <v>69.23</v>
      </c>
      <c r="K52" s="1" t="s">
        <v>44</v>
      </c>
      <c r="L52" s="1">
        <v>84.0</v>
      </c>
      <c r="M52" s="1">
        <v>84.0</v>
      </c>
    </row>
    <row r="53">
      <c r="A53" s="1" t="s">
        <v>41</v>
      </c>
      <c r="B53" s="1" t="s">
        <v>42</v>
      </c>
      <c r="C53" s="1">
        <v>180.9</v>
      </c>
      <c r="D53" s="1">
        <v>183.54</v>
      </c>
      <c r="E53" s="1">
        <v>2.64</v>
      </c>
      <c r="F53" s="1">
        <v>0.0</v>
      </c>
      <c r="G53" s="1">
        <v>2.63</v>
      </c>
      <c r="H53" s="1">
        <v>168.0</v>
      </c>
      <c r="I53" s="1">
        <v>63.76</v>
      </c>
      <c r="J53" s="1">
        <v>63.79</v>
      </c>
      <c r="K53" s="1" t="s">
        <v>44</v>
      </c>
      <c r="L53" s="1">
        <v>84.0</v>
      </c>
      <c r="M53" s="1">
        <v>84.0</v>
      </c>
    </row>
    <row r="54">
      <c r="A54" s="1" t="s">
        <v>41</v>
      </c>
      <c r="B54" s="1" t="s">
        <v>42</v>
      </c>
      <c r="C54" s="1">
        <v>183.74</v>
      </c>
      <c r="D54" s="1">
        <v>187.02</v>
      </c>
      <c r="E54" s="1">
        <v>3.28</v>
      </c>
      <c r="F54" s="1">
        <v>0.0</v>
      </c>
      <c r="G54" s="1">
        <v>3.28</v>
      </c>
      <c r="H54" s="1">
        <v>64.0</v>
      </c>
      <c r="I54" s="1">
        <v>19.5</v>
      </c>
      <c r="J54" s="1">
        <v>19.5</v>
      </c>
      <c r="K54" s="1" t="s">
        <v>43</v>
      </c>
      <c r="L54" s="1">
        <v>-64.0</v>
      </c>
      <c r="M54" s="1">
        <v>0.0</v>
      </c>
    </row>
    <row r="55">
      <c r="A55" s="1" t="s">
        <v>41</v>
      </c>
      <c r="B55" s="1" t="s">
        <v>42</v>
      </c>
      <c r="C55" s="1">
        <v>187.04</v>
      </c>
      <c r="D55" s="1">
        <v>189.73</v>
      </c>
      <c r="E55" s="1">
        <v>2.69</v>
      </c>
      <c r="F55" s="1">
        <v>0.0</v>
      </c>
      <c r="G55" s="1">
        <v>2.69</v>
      </c>
      <c r="H55" s="1">
        <v>64.0</v>
      </c>
      <c r="I55" s="1">
        <v>23.81</v>
      </c>
      <c r="J55" s="1">
        <v>23.81</v>
      </c>
      <c r="K55" s="1" t="s">
        <v>43</v>
      </c>
      <c r="L55" s="1">
        <v>-64.0</v>
      </c>
      <c r="M55" s="1">
        <v>0.0</v>
      </c>
    </row>
    <row r="56">
      <c r="A56" s="1" t="s">
        <v>41</v>
      </c>
      <c r="B56" s="1" t="s">
        <v>42</v>
      </c>
      <c r="C56" s="1">
        <v>189.76</v>
      </c>
      <c r="D56" s="1">
        <v>192.71</v>
      </c>
      <c r="E56" s="1">
        <v>2.95</v>
      </c>
      <c r="F56" s="1">
        <v>0.0</v>
      </c>
      <c r="G56" s="1">
        <v>2.95</v>
      </c>
      <c r="H56" s="1">
        <v>64.0</v>
      </c>
      <c r="I56" s="1">
        <v>21.66</v>
      </c>
      <c r="J56" s="1">
        <v>21.66</v>
      </c>
      <c r="K56" s="1" t="s">
        <v>43</v>
      </c>
      <c r="L56" s="1">
        <v>-64.0</v>
      </c>
      <c r="M56" s="1">
        <v>0.0</v>
      </c>
    </row>
    <row r="57">
      <c r="A57" s="1" t="s">
        <v>41</v>
      </c>
      <c r="B57" s="1" t="s">
        <v>42</v>
      </c>
      <c r="C57" s="1">
        <v>192.91</v>
      </c>
      <c r="D57" s="1">
        <v>195.91</v>
      </c>
      <c r="E57" s="1">
        <v>3.0</v>
      </c>
      <c r="F57" s="1">
        <v>0.0</v>
      </c>
      <c r="G57" s="1">
        <v>3.0</v>
      </c>
      <c r="H57" s="1">
        <v>64.0</v>
      </c>
      <c r="I57" s="1">
        <v>21.33</v>
      </c>
      <c r="J57" s="1">
        <v>21.33</v>
      </c>
      <c r="K57" s="1" t="s">
        <v>43</v>
      </c>
      <c r="L57" s="1">
        <v>-64.0</v>
      </c>
      <c r="M57" s="1">
        <v>0.0</v>
      </c>
    </row>
    <row r="58">
      <c r="A58" s="1" t="s">
        <v>41</v>
      </c>
      <c r="B58" s="1" t="s">
        <v>42</v>
      </c>
      <c r="C58" s="1">
        <v>195.93</v>
      </c>
      <c r="D58" s="1">
        <v>201.01</v>
      </c>
      <c r="E58" s="1">
        <v>5.07</v>
      </c>
      <c r="F58" s="1">
        <v>0.0</v>
      </c>
      <c r="G58" s="1">
        <v>5.07</v>
      </c>
      <c r="H58" s="1">
        <v>64.0</v>
      </c>
      <c r="I58" s="1">
        <v>12.61</v>
      </c>
      <c r="J58" s="1">
        <v>12.61</v>
      </c>
      <c r="K58" s="1" t="s">
        <v>43</v>
      </c>
      <c r="L58" s="1">
        <v>-64.0</v>
      </c>
      <c r="M58" s="1">
        <v>0.0</v>
      </c>
    </row>
    <row r="59">
      <c r="A59" s="1" t="s">
        <v>41</v>
      </c>
      <c r="B59" s="1" t="s">
        <v>42</v>
      </c>
      <c r="C59" s="1">
        <v>201.07</v>
      </c>
      <c r="D59" s="1">
        <v>203.94</v>
      </c>
      <c r="E59" s="1">
        <v>2.86</v>
      </c>
      <c r="F59" s="1">
        <v>0.0</v>
      </c>
      <c r="G59" s="1">
        <v>2.86</v>
      </c>
      <c r="H59" s="1">
        <v>64.0</v>
      </c>
      <c r="I59" s="1">
        <v>22.36</v>
      </c>
      <c r="J59" s="1">
        <v>22.36</v>
      </c>
      <c r="K59" s="1" t="s">
        <v>43</v>
      </c>
      <c r="L59" s="1">
        <v>-64.0</v>
      </c>
      <c r="M59" s="1">
        <v>0.0</v>
      </c>
    </row>
    <row r="60">
      <c r="A60" s="1" t="s">
        <v>41</v>
      </c>
      <c r="B60" s="1" t="s">
        <v>42</v>
      </c>
      <c r="C60" s="1">
        <v>203.97</v>
      </c>
      <c r="D60" s="1">
        <v>209.89</v>
      </c>
      <c r="E60" s="1">
        <v>5.93</v>
      </c>
      <c r="F60" s="1">
        <v>0.0</v>
      </c>
      <c r="G60" s="1">
        <v>5.93</v>
      </c>
      <c r="H60" s="1">
        <v>64.0</v>
      </c>
      <c r="I60" s="1">
        <v>10.8</v>
      </c>
      <c r="J60" s="1">
        <v>10.8</v>
      </c>
      <c r="K60" s="1" t="s">
        <v>43</v>
      </c>
      <c r="L60" s="1">
        <v>-64.0</v>
      </c>
      <c r="M60" s="1">
        <v>0.0</v>
      </c>
    </row>
    <row r="61">
      <c r="A61" s="1" t="s">
        <v>41</v>
      </c>
      <c r="B61" s="1" t="s">
        <v>42</v>
      </c>
      <c r="C61" s="1">
        <v>210.36</v>
      </c>
      <c r="D61" s="1">
        <v>213.93</v>
      </c>
      <c r="E61" s="1">
        <v>3.58</v>
      </c>
      <c r="F61" s="1">
        <v>0.0</v>
      </c>
      <c r="G61" s="1">
        <v>3.58</v>
      </c>
      <c r="H61" s="1">
        <v>64.0</v>
      </c>
      <c r="I61" s="1">
        <v>17.9</v>
      </c>
      <c r="J61" s="1">
        <v>17.9</v>
      </c>
      <c r="K61" s="1" t="s">
        <v>43</v>
      </c>
      <c r="L61" s="1">
        <v>-64.0</v>
      </c>
      <c r="M61" s="1">
        <v>0.0</v>
      </c>
    </row>
    <row r="62">
      <c r="A62" s="1" t="s">
        <v>41</v>
      </c>
      <c r="B62" s="1" t="s">
        <v>42</v>
      </c>
      <c r="C62" s="1">
        <v>214.06</v>
      </c>
      <c r="D62" s="1">
        <v>218.3</v>
      </c>
      <c r="E62" s="1">
        <v>4.23</v>
      </c>
      <c r="F62" s="1">
        <v>0.0</v>
      </c>
      <c r="G62" s="1">
        <v>4.23</v>
      </c>
      <c r="H62" s="1">
        <v>64.0</v>
      </c>
      <c r="I62" s="1">
        <v>15.11</v>
      </c>
      <c r="J62" s="1">
        <v>15.11</v>
      </c>
      <c r="K62" s="1" t="s">
        <v>43</v>
      </c>
      <c r="L62" s="1">
        <v>-64.0</v>
      </c>
      <c r="M62" s="1">
        <v>0.0</v>
      </c>
    </row>
    <row r="63">
      <c r="A63" s="1" t="s">
        <v>41</v>
      </c>
      <c r="B63" s="1" t="s">
        <v>42</v>
      </c>
      <c r="C63" s="1">
        <v>218.41</v>
      </c>
      <c r="D63" s="1">
        <v>222.15</v>
      </c>
      <c r="E63" s="1">
        <v>3.75</v>
      </c>
      <c r="F63" s="1">
        <v>0.0</v>
      </c>
      <c r="G63" s="1">
        <v>3.75</v>
      </c>
      <c r="H63" s="1">
        <v>64.0</v>
      </c>
      <c r="I63" s="1">
        <v>17.09</v>
      </c>
      <c r="J63" s="1">
        <v>17.09</v>
      </c>
      <c r="K63" s="1" t="s">
        <v>43</v>
      </c>
      <c r="L63" s="1">
        <v>-64.0</v>
      </c>
      <c r="M63" s="1">
        <v>0.0</v>
      </c>
    </row>
    <row r="64">
      <c r="A64" s="1" t="s">
        <v>41</v>
      </c>
      <c r="B64" s="1" t="s">
        <v>42</v>
      </c>
      <c r="C64" s="1">
        <v>222.29</v>
      </c>
      <c r="D64" s="1">
        <v>225.0</v>
      </c>
      <c r="E64" s="1">
        <v>2.71</v>
      </c>
      <c r="F64" s="1">
        <v>0.0</v>
      </c>
      <c r="G64" s="1">
        <v>2.71</v>
      </c>
      <c r="H64" s="1">
        <v>168.0</v>
      </c>
      <c r="I64" s="1">
        <v>61.97</v>
      </c>
      <c r="J64" s="1">
        <v>62.0</v>
      </c>
      <c r="K64" s="1" t="s">
        <v>44</v>
      </c>
      <c r="L64" s="1">
        <v>84.0</v>
      </c>
      <c r="M64" s="1">
        <v>84.0</v>
      </c>
    </row>
    <row r="65">
      <c r="A65" s="1" t="s">
        <v>41</v>
      </c>
      <c r="B65" s="1" t="s">
        <v>42</v>
      </c>
      <c r="C65" s="1">
        <v>225.14</v>
      </c>
      <c r="D65" s="1">
        <v>228.54</v>
      </c>
      <c r="E65" s="1">
        <v>3.4</v>
      </c>
      <c r="F65" s="1">
        <v>0.0</v>
      </c>
      <c r="G65" s="1">
        <v>3.4</v>
      </c>
      <c r="H65" s="1">
        <v>168.0</v>
      </c>
      <c r="I65" s="1">
        <v>49.37</v>
      </c>
      <c r="J65" s="1">
        <v>49.39</v>
      </c>
      <c r="K65" s="1" t="s">
        <v>44</v>
      </c>
      <c r="L65" s="1">
        <v>84.0</v>
      </c>
      <c r="M65" s="1">
        <v>84.0</v>
      </c>
    </row>
    <row r="66">
      <c r="A66" s="1" t="s">
        <v>41</v>
      </c>
      <c r="B66" s="1" t="s">
        <v>42</v>
      </c>
      <c r="C66" s="1">
        <v>228.76</v>
      </c>
      <c r="D66" s="1">
        <v>231.46</v>
      </c>
      <c r="E66" s="1">
        <v>2.69</v>
      </c>
      <c r="F66" s="1">
        <v>0.0</v>
      </c>
      <c r="G66" s="1">
        <v>2.69</v>
      </c>
      <c r="H66" s="1">
        <v>168.0</v>
      </c>
      <c r="I66" s="1">
        <v>62.34</v>
      </c>
      <c r="J66" s="1">
        <v>62.36</v>
      </c>
      <c r="K66" s="1" t="s">
        <v>44</v>
      </c>
      <c r="L66" s="1">
        <v>84.0</v>
      </c>
      <c r="M66" s="1">
        <v>84.0</v>
      </c>
    </row>
    <row r="67">
      <c r="A67" s="1" t="s">
        <v>41</v>
      </c>
      <c r="B67" s="1" t="s">
        <v>42</v>
      </c>
      <c r="C67" s="1">
        <v>231.64</v>
      </c>
      <c r="D67" s="1">
        <v>232.64</v>
      </c>
      <c r="E67" s="1">
        <v>1.01</v>
      </c>
      <c r="F67" s="1">
        <v>0.0</v>
      </c>
      <c r="G67" s="1">
        <v>1.01</v>
      </c>
      <c r="H67" s="1">
        <v>64.0</v>
      </c>
      <c r="I67" s="1">
        <v>63.52</v>
      </c>
      <c r="J67" s="1">
        <v>63.52</v>
      </c>
      <c r="K67" s="1" t="s">
        <v>43</v>
      </c>
      <c r="L67" s="1">
        <v>-64.0</v>
      </c>
      <c r="M67" s="1">
        <v>0.0</v>
      </c>
    </row>
    <row r="68">
      <c r="A68" s="1" t="s">
        <v>41</v>
      </c>
      <c r="B68" s="1" t="s">
        <v>42</v>
      </c>
      <c r="C68" s="1">
        <v>232.9</v>
      </c>
      <c r="D68" s="1">
        <v>236.5</v>
      </c>
      <c r="E68" s="1">
        <v>3.6</v>
      </c>
      <c r="F68" s="1">
        <v>0.0</v>
      </c>
      <c r="G68" s="1">
        <v>3.6</v>
      </c>
      <c r="H68" s="1">
        <v>64.0</v>
      </c>
      <c r="I68" s="1">
        <v>17.77</v>
      </c>
      <c r="J68" s="1">
        <v>17.77</v>
      </c>
      <c r="K68" s="1" t="s">
        <v>43</v>
      </c>
      <c r="L68" s="1">
        <v>-64.0</v>
      </c>
      <c r="M68" s="1">
        <v>0.0</v>
      </c>
    </row>
    <row r="69">
      <c r="A69" s="1" t="s">
        <v>41</v>
      </c>
      <c r="B69" s="1" t="s">
        <v>42</v>
      </c>
      <c r="C69" s="1">
        <v>236.63</v>
      </c>
      <c r="D69" s="1">
        <v>240.61</v>
      </c>
      <c r="E69" s="1">
        <v>3.97</v>
      </c>
      <c r="F69" s="1">
        <v>0.0</v>
      </c>
      <c r="G69" s="1">
        <v>3.97</v>
      </c>
      <c r="H69" s="1">
        <v>64.0</v>
      </c>
      <c r="I69" s="1">
        <v>16.1</v>
      </c>
      <c r="J69" s="1">
        <v>16.1</v>
      </c>
      <c r="K69" s="1" t="s">
        <v>43</v>
      </c>
      <c r="L69" s="1">
        <v>-64.0</v>
      </c>
      <c r="M69" s="1">
        <v>0.0</v>
      </c>
    </row>
    <row r="70">
      <c r="A70" s="1" t="s">
        <v>41</v>
      </c>
      <c r="B70" s="1" t="s">
        <v>42</v>
      </c>
      <c r="C70" s="1">
        <v>240.67</v>
      </c>
      <c r="D70" s="1">
        <v>244.53</v>
      </c>
      <c r="E70" s="1">
        <v>3.86</v>
      </c>
      <c r="F70" s="1">
        <v>0.0</v>
      </c>
      <c r="G70" s="1">
        <v>3.86</v>
      </c>
      <c r="H70" s="1">
        <v>64.0</v>
      </c>
      <c r="I70" s="1">
        <v>16.56</v>
      </c>
      <c r="J70" s="1">
        <v>16.56</v>
      </c>
      <c r="K70" s="1" t="s">
        <v>43</v>
      </c>
      <c r="L70" s="1">
        <v>-64.0</v>
      </c>
      <c r="M70" s="1">
        <v>0.0</v>
      </c>
    </row>
    <row r="71">
      <c r="A71" s="1" t="s">
        <v>41</v>
      </c>
      <c r="B71" s="1" t="s">
        <v>42</v>
      </c>
      <c r="C71" s="1">
        <v>244.56</v>
      </c>
      <c r="D71" s="1">
        <v>250.35</v>
      </c>
      <c r="E71" s="1">
        <v>5.79</v>
      </c>
      <c r="F71" s="1">
        <v>0.0</v>
      </c>
      <c r="G71" s="1">
        <v>5.79</v>
      </c>
      <c r="H71" s="1">
        <v>64.0</v>
      </c>
      <c r="I71" s="1">
        <v>11.05</v>
      </c>
      <c r="J71" s="1">
        <v>11.05</v>
      </c>
      <c r="K71" s="1" t="s">
        <v>43</v>
      </c>
      <c r="L71" s="1">
        <v>-64.0</v>
      </c>
      <c r="M71" s="1">
        <v>0.0</v>
      </c>
    </row>
    <row r="72">
      <c r="A72" s="1" t="s">
        <v>41</v>
      </c>
      <c r="B72" s="1" t="s">
        <v>42</v>
      </c>
      <c r="C72" s="1">
        <v>250.39</v>
      </c>
      <c r="D72" s="1">
        <v>252.53</v>
      </c>
      <c r="E72" s="1">
        <v>2.14</v>
      </c>
      <c r="F72" s="1">
        <v>0.0</v>
      </c>
      <c r="G72" s="1">
        <v>2.14</v>
      </c>
      <c r="H72" s="1">
        <v>64.0</v>
      </c>
      <c r="I72" s="1">
        <v>29.93</v>
      </c>
      <c r="J72" s="1">
        <v>29.93</v>
      </c>
      <c r="K72" s="1" t="s">
        <v>43</v>
      </c>
      <c r="L72" s="1">
        <v>-64.0</v>
      </c>
      <c r="M72" s="1">
        <v>0.0</v>
      </c>
    </row>
    <row r="73">
      <c r="A73" s="1" t="s">
        <v>41</v>
      </c>
      <c r="B73" s="1" t="s">
        <v>42</v>
      </c>
      <c r="C73" s="1">
        <v>252.66</v>
      </c>
      <c r="D73" s="1">
        <v>257.26</v>
      </c>
      <c r="E73" s="1">
        <v>4.6</v>
      </c>
      <c r="F73" s="1">
        <v>0.0</v>
      </c>
      <c r="G73" s="1">
        <v>4.6</v>
      </c>
      <c r="H73" s="1">
        <v>64.0</v>
      </c>
      <c r="I73" s="1">
        <v>13.92</v>
      </c>
      <c r="J73" s="1">
        <v>13.92</v>
      </c>
      <c r="K73" s="1" t="s">
        <v>43</v>
      </c>
      <c r="L73" s="1">
        <v>-64.0</v>
      </c>
      <c r="M73" s="1">
        <v>0.0</v>
      </c>
    </row>
    <row r="74">
      <c r="A74" s="1" t="s">
        <v>41</v>
      </c>
      <c r="B74" s="1" t="s">
        <v>42</v>
      </c>
      <c r="C74" s="1">
        <v>257.37</v>
      </c>
      <c r="D74" s="1">
        <v>260.45</v>
      </c>
      <c r="E74" s="1">
        <v>3.08</v>
      </c>
      <c r="F74" s="1">
        <v>0.0</v>
      </c>
      <c r="G74" s="1">
        <v>3.08</v>
      </c>
      <c r="H74" s="1">
        <v>64.0</v>
      </c>
      <c r="I74" s="1">
        <v>20.8</v>
      </c>
      <c r="J74" s="1">
        <v>20.8</v>
      </c>
      <c r="K74" s="1" t="s">
        <v>43</v>
      </c>
      <c r="L74" s="1">
        <v>-64.0</v>
      </c>
      <c r="M74" s="1">
        <v>0.0</v>
      </c>
    </row>
    <row r="75">
      <c r="A75" s="1" t="s">
        <v>41</v>
      </c>
      <c r="B75" s="1" t="s">
        <v>42</v>
      </c>
      <c r="C75" s="1">
        <v>260.47</v>
      </c>
      <c r="D75" s="1">
        <v>264.68</v>
      </c>
      <c r="E75" s="1">
        <v>4.21</v>
      </c>
      <c r="F75" s="1">
        <v>0.0</v>
      </c>
      <c r="G75" s="1">
        <v>4.21</v>
      </c>
      <c r="H75" s="1">
        <v>64.0</v>
      </c>
      <c r="I75" s="1">
        <v>15.21</v>
      </c>
      <c r="J75" s="1">
        <v>15.21</v>
      </c>
      <c r="K75" s="1" t="s">
        <v>43</v>
      </c>
      <c r="L75" s="1">
        <v>-64.0</v>
      </c>
      <c r="M75" s="1">
        <v>0.0</v>
      </c>
    </row>
    <row r="76">
      <c r="A76" s="1" t="s">
        <v>41</v>
      </c>
      <c r="B76" s="1" t="s">
        <v>42</v>
      </c>
      <c r="C76" s="1">
        <v>264.7</v>
      </c>
      <c r="D76" s="1">
        <v>268.72</v>
      </c>
      <c r="E76" s="1">
        <v>4.02</v>
      </c>
      <c r="F76" s="1">
        <v>0.0</v>
      </c>
      <c r="G76" s="1">
        <v>4.02</v>
      </c>
      <c r="H76" s="1">
        <v>64.0</v>
      </c>
      <c r="I76" s="1">
        <v>15.92</v>
      </c>
      <c r="J76" s="1">
        <v>15.92</v>
      </c>
      <c r="K76" s="1" t="s">
        <v>43</v>
      </c>
      <c r="L76" s="1">
        <v>-64.0</v>
      </c>
      <c r="M76" s="1">
        <v>0.0</v>
      </c>
    </row>
    <row r="77">
      <c r="A77" s="1" t="s">
        <v>41</v>
      </c>
      <c r="B77" s="1" t="s">
        <v>42</v>
      </c>
      <c r="C77" s="1">
        <v>268.77</v>
      </c>
      <c r="D77" s="1">
        <v>270.99</v>
      </c>
      <c r="E77" s="1">
        <v>2.22</v>
      </c>
      <c r="F77" s="1">
        <v>0.0</v>
      </c>
      <c r="G77" s="1">
        <v>2.22</v>
      </c>
      <c r="H77" s="1">
        <v>168.0</v>
      </c>
      <c r="I77" s="1">
        <v>75.78</v>
      </c>
      <c r="J77" s="1">
        <v>75.82</v>
      </c>
      <c r="K77" s="1" t="s">
        <v>44</v>
      </c>
      <c r="L77" s="1">
        <v>84.0</v>
      </c>
      <c r="M77" s="1">
        <v>84.0</v>
      </c>
    </row>
    <row r="78">
      <c r="A78" s="1" t="s">
        <v>41</v>
      </c>
      <c r="B78" s="1" t="s">
        <v>42</v>
      </c>
      <c r="C78" s="1">
        <v>271.26</v>
      </c>
      <c r="D78" s="1">
        <v>273.73</v>
      </c>
      <c r="E78" s="1">
        <v>2.47</v>
      </c>
      <c r="F78" s="1">
        <v>0.0</v>
      </c>
      <c r="G78" s="1">
        <v>2.47</v>
      </c>
      <c r="H78" s="1">
        <v>168.0</v>
      </c>
      <c r="I78" s="1">
        <v>68.03</v>
      </c>
      <c r="J78" s="1">
        <v>68.07</v>
      </c>
      <c r="K78" s="1" t="s">
        <v>44</v>
      </c>
      <c r="L78" s="1">
        <v>84.0</v>
      </c>
      <c r="M78" s="1">
        <v>84.0</v>
      </c>
    </row>
    <row r="79">
      <c r="A79" s="1" t="s">
        <v>41</v>
      </c>
      <c r="B79" s="1" t="s">
        <v>42</v>
      </c>
      <c r="C79" s="1">
        <v>273.82</v>
      </c>
      <c r="D79" s="1">
        <v>276.46</v>
      </c>
      <c r="E79" s="1">
        <v>2.64</v>
      </c>
      <c r="F79" s="1">
        <v>0.0</v>
      </c>
      <c r="G79" s="1">
        <v>2.64</v>
      </c>
      <c r="H79" s="1">
        <v>168.0</v>
      </c>
      <c r="I79" s="1">
        <v>63.67</v>
      </c>
      <c r="J79" s="1">
        <v>63.7</v>
      </c>
      <c r="K79" s="1" t="s">
        <v>44</v>
      </c>
      <c r="L79" s="1">
        <v>84.0</v>
      </c>
      <c r="M79" s="1">
        <v>84.0</v>
      </c>
    </row>
    <row r="80">
      <c r="A80" s="1" t="s">
        <v>41</v>
      </c>
      <c r="B80" s="1" t="s">
        <v>42</v>
      </c>
      <c r="C80" s="1">
        <v>276.68</v>
      </c>
      <c r="D80" s="1">
        <v>279.86</v>
      </c>
      <c r="E80" s="1">
        <v>3.18</v>
      </c>
      <c r="F80" s="1">
        <v>0.0</v>
      </c>
      <c r="G80" s="1">
        <v>3.18</v>
      </c>
      <c r="H80" s="1">
        <v>64.0</v>
      </c>
      <c r="I80" s="1">
        <v>20.12</v>
      </c>
      <c r="J80" s="1">
        <v>20.12</v>
      </c>
      <c r="K80" s="1" t="s">
        <v>43</v>
      </c>
      <c r="L80" s="1">
        <v>-64.0</v>
      </c>
      <c r="M80" s="1">
        <v>0.0</v>
      </c>
    </row>
    <row r="81">
      <c r="A81" s="1" t="s">
        <v>41</v>
      </c>
      <c r="B81" s="1" t="s">
        <v>42</v>
      </c>
      <c r="C81" s="1">
        <v>280.1</v>
      </c>
      <c r="D81" s="1">
        <v>284.57</v>
      </c>
      <c r="E81" s="1">
        <v>4.46</v>
      </c>
      <c r="F81" s="1">
        <v>0.0</v>
      </c>
      <c r="G81" s="1">
        <v>4.46</v>
      </c>
      <c r="H81" s="1">
        <v>64.0</v>
      </c>
      <c r="I81" s="1">
        <v>14.34</v>
      </c>
      <c r="J81" s="1">
        <v>14.34</v>
      </c>
      <c r="K81" s="1" t="s">
        <v>43</v>
      </c>
      <c r="L81" s="1">
        <v>-64.0</v>
      </c>
      <c r="M81" s="1">
        <v>0.0</v>
      </c>
    </row>
    <row r="82">
      <c r="A82" s="1" t="s">
        <v>41</v>
      </c>
      <c r="B82" s="1" t="s">
        <v>42</v>
      </c>
      <c r="C82" s="1">
        <v>284.64</v>
      </c>
      <c r="D82" s="1">
        <v>288.79</v>
      </c>
      <c r="E82" s="1">
        <v>4.15</v>
      </c>
      <c r="F82" s="1">
        <v>0.0</v>
      </c>
      <c r="G82" s="1">
        <v>4.15</v>
      </c>
      <c r="H82" s="1">
        <v>64.0</v>
      </c>
      <c r="I82" s="1">
        <v>15.43</v>
      </c>
      <c r="J82" s="1">
        <v>15.43</v>
      </c>
      <c r="K82" s="1" t="s">
        <v>43</v>
      </c>
      <c r="L82" s="1">
        <v>-64.0</v>
      </c>
      <c r="M82" s="1">
        <v>0.0</v>
      </c>
    </row>
    <row r="83">
      <c r="A83" s="1" t="s">
        <v>41</v>
      </c>
      <c r="B83" s="1" t="s">
        <v>42</v>
      </c>
      <c r="C83" s="1">
        <v>289.09</v>
      </c>
      <c r="D83" s="1">
        <v>292.89</v>
      </c>
      <c r="E83" s="1">
        <v>3.81</v>
      </c>
      <c r="F83" s="1">
        <v>0.0</v>
      </c>
      <c r="G83" s="1">
        <v>3.81</v>
      </c>
      <c r="H83" s="1">
        <v>64.0</v>
      </c>
      <c r="I83" s="1">
        <v>16.81</v>
      </c>
      <c r="J83" s="1">
        <v>16.81</v>
      </c>
      <c r="K83" s="1" t="s">
        <v>43</v>
      </c>
      <c r="L83" s="1">
        <v>-64.0</v>
      </c>
      <c r="M83" s="1">
        <v>0.0</v>
      </c>
    </row>
    <row r="84">
      <c r="A84" s="1" t="s">
        <v>41</v>
      </c>
      <c r="B84" s="1" t="s">
        <v>42</v>
      </c>
      <c r="C84" s="1">
        <v>292.95</v>
      </c>
      <c r="D84" s="1">
        <v>295.04</v>
      </c>
      <c r="E84" s="1">
        <v>2.09</v>
      </c>
      <c r="F84" s="1">
        <v>0.0</v>
      </c>
      <c r="G84" s="1">
        <v>2.09</v>
      </c>
      <c r="H84" s="1">
        <v>64.0</v>
      </c>
      <c r="I84" s="1">
        <v>30.57</v>
      </c>
      <c r="J84" s="1">
        <v>30.57</v>
      </c>
      <c r="K84" s="1" t="s">
        <v>43</v>
      </c>
      <c r="L84" s="1">
        <v>-64.0</v>
      </c>
      <c r="M84" s="1">
        <v>0.0</v>
      </c>
    </row>
    <row r="85">
      <c r="A85" s="1" t="s">
        <v>41</v>
      </c>
      <c r="B85" s="1" t="s">
        <v>42</v>
      </c>
      <c r="C85" s="1">
        <v>295.09</v>
      </c>
      <c r="D85" s="1">
        <v>299.49</v>
      </c>
      <c r="E85" s="1">
        <v>4.4</v>
      </c>
      <c r="F85" s="1">
        <v>0.0</v>
      </c>
      <c r="G85" s="1">
        <v>4.4</v>
      </c>
      <c r="H85" s="1">
        <v>64.0</v>
      </c>
      <c r="I85" s="1">
        <v>14.54</v>
      </c>
      <c r="J85" s="1">
        <v>14.54</v>
      </c>
      <c r="K85" s="1" t="s">
        <v>43</v>
      </c>
      <c r="L85" s="1">
        <v>-64.0</v>
      </c>
      <c r="M85" s="1">
        <v>0.0</v>
      </c>
    </row>
    <row r="86">
      <c r="A86" s="1" t="s">
        <v>41</v>
      </c>
      <c r="B86" s="1" t="s">
        <v>42</v>
      </c>
      <c r="C86" s="1">
        <v>299.7</v>
      </c>
      <c r="D86" s="1">
        <v>301.66</v>
      </c>
      <c r="E86" s="1">
        <v>1.95</v>
      </c>
      <c r="F86" s="1">
        <v>0.0</v>
      </c>
      <c r="G86" s="1">
        <v>1.95</v>
      </c>
      <c r="H86" s="1">
        <v>64.0</v>
      </c>
      <c r="I86" s="1">
        <v>32.75</v>
      </c>
      <c r="J86" s="1">
        <v>32.75</v>
      </c>
      <c r="K86" s="1" t="s">
        <v>43</v>
      </c>
      <c r="L86" s="1">
        <v>-64.0</v>
      </c>
      <c r="M86" s="1">
        <v>0.0</v>
      </c>
    </row>
    <row r="87">
      <c r="A87" s="1" t="s">
        <v>41</v>
      </c>
      <c r="B87" s="1" t="s">
        <v>42</v>
      </c>
      <c r="C87" s="1">
        <v>301.82</v>
      </c>
      <c r="D87" s="1">
        <v>304.69</v>
      </c>
      <c r="E87" s="1">
        <v>2.87</v>
      </c>
      <c r="F87" s="1">
        <v>0.0</v>
      </c>
      <c r="G87" s="1">
        <v>2.87</v>
      </c>
      <c r="H87" s="1">
        <v>64.0</v>
      </c>
      <c r="I87" s="1">
        <v>22.28</v>
      </c>
      <c r="J87" s="1">
        <v>22.28</v>
      </c>
      <c r="K87" s="1" t="s">
        <v>43</v>
      </c>
      <c r="L87" s="1">
        <v>-64.0</v>
      </c>
      <c r="M87" s="1">
        <v>0.0</v>
      </c>
    </row>
    <row r="88">
      <c r="A88" s="1" t="s">
        <v>41</v>
      </c>
      <c r="B88" s="1" t="s">
        <v>42</v>
      </c>
      <c r="C88" s="1">
        <v>304.82</v>
      </c>
      <c r="D88" s="1">
        <v>308.64</v>
      </c>
      <c r="E88" s="1">
        <v>3.81</v>
      </c>
      <c r="F88" s="1">
        <v>0.0</v>
      </c>
      <c r="G88" s="1">
        <v>3.81</v>
      </c>
      <c r="H88" s="1">
        <v>64.0</v>
      </c>
      <c r="I88" s="1">
        <v>16.78</v>
      </c>
      <c r="J88" s="1">
        <v>16.78</v>
      </c>
      <c r="K88" s="1" t="s">
        <v>43</v>
      </c>
      <c r="L88" s="1">
        <v>-64.0</v>
      </c>
      <c r="M88" s="1">
        <v>0.0</v>
      </c>
    </row>
    <row r="89">
      <c r="A89" s="1" t="s">
        <v>41</v>
      </c>
      <c r="B89" s="1" t="s">
        <v>42</v>
      </c>
      <c r="C89" s="1">
        <v>308.94</v>
      </c>
      <c r="D89" s="1">
        <v>311.77</v>
      </c>
      <c r="E89" s="1">
        <v>2.83</v>
      </c>
      <c r="F89" s="1">
        <v>0.0</v>
      </c>
      <c r="G89" s="1">
        <v>2.83</v>
      </c>
      <c r="H89" s="1">
        <v>64.0</v>
      </c>
      <c r="I89" s="1">
        <v>22.61</v>
      </c>
      <c r="J89" s="1">
        <v>22.61</v>
      </c>
      <c r="K89" s="1" t="s">
        <v>43</v>
      </c>
      <c r="L89" s="1">
        <v>-64.0</v>
      </c>
      <c r="M89" s="1">
        <v>0.0</v>
      </c>
    </row>
    <row r="90">
      <c r="A90" s="1" t="s">
        <v>41</v>
      </c>
      <c r="B90" s="1" t="s">
        <v>42</v>
      </c>
      <c r="C90" s="1">
        <v>311.83</v>
      </c>
      <c r="D90" s="1">
        <v>314.13</v>
      </c>
      <c r="E90" s="1">
        <v>2.3</v>
      </c>
      <c r="F90" s="1">
        <v>0.0</v>
      </c>
      <c r="G90" s="1">
        <v>2.3</v>
      </c>
      <c r="H90" s="1">
        <v>168.0</v>
      </c>
      <c r="I90" s="1">
        <v>72.96</v>
      </c>
      <c r="J90" s="1">
        <v>72.99</v>
      </c>
      <c r="K90" s="1" t="s">
        <v>44</v>
      </c>
      <c r="L90" s="1">
        <v>84.0</v>
      </c>
      <c r="M90" s="1">
        <v>84.0</v>
      </c>
    </row>
    <row r="91">
      <c r="A91" s="1" t="s">
        <v>41</v>
      </c>
      <c r="B91" s="1" t="s">
        <v>42</v>
      </c>
      <c r="C91" s="1">
        <v>315.1</v>
      </c>
      <c r="D91" s="1">
        <v>317.27</v>
      </c>
      <c r="E91" s="1">
        <v>2.18</v>
      </c>
      <c r="F91" s="1">
        <v>0.0</v>
      </c>
      <c r="G91" s="1">
        <v>2.17</v>
      </c>
      <c r="H91" s="1">
        <v>168.0</v>
      </c>
      <c r="I91" s="1">
        <v>77.24</v>
      </c>
      <c r="J91" s="1">
        <v>77.28</v>
      </c>
      <c r="K91" s="1" t="s">
        <v>44</v>
      </c>
      <c r="L91" s="1">
        <v>84.0</v>
      </c>
      <c r="M91" s="1">
        <v>84.0</v>
      </c>
    </row>
    <row r="92">
      <c r="A92" s="1" t="s">
        <v>41</v>
      </c>
      <c r="B92" s="1" t="s">
        <v>42</v>
      </c>
      <c r="C92" s="1">
        <v>317.65</v>
      </c>
      <c r="D92" s="1">
        <v>320.66</v>
      </c>
      <c r="E92" s="1">
        <v>3.01</v>
      </c>
      <c r="F92" s="1">
        <v>0.0</v>
      </c>
      <c r="G92" s="1">
        <v>3.01</v>
      </c>
      <c r="H92" s="1">
        <v>168.0</v>
      </c>
      <c r="I92" s="1">
        <v>55.78</v>
      </c>
      <c r="J92" s="1">
        <v>55.8</v>
      </c>
      <c r="K92" s="1" t="s">
        <v>44</v>
      </c>
      <c r="L92" s="1">
        <v>84.0</v>
      </c>
      <c r="M92" s="1">
        <v>84.0</v>
      </c>
    </row>
    <row r="93">
      <c r="A93" s="1" t="s">
        <v>41</v>
      </c>
      <c r="B93" s="1" t="s">
        <v>42</v>
      </c>
      <c r="C93" s="1">
        <v>320.97</v>
      </c>
      <c r="D93" s="1">
        <v>323.43</v>
      </c>
      <c r="E93" s="1">
        <v>2.46</v>
      </c>
      <c r="F93" s="1">
        <v>0.0</v>
      </c>
      <c r="G93" s="1">
        <v>2.46</v>
      </c>
      <c r="H93" s="1">
        <v>64.0</v>
      </c>
      <c r="I93" s="1">
        <v>25.97</v>
      </c>
      <c r="J93" s="1">
        <v>25.97</v>
      </c>
      <c r="K93" s="1" t="s">
        <v>43</v>
      </c>
      <c r="L93" s="1">
        <v>-64.0</v>
      </c>
      <c r="M93" s="1">
        <v>0.0</v>
      </c>
    </row>
    <row r="94">
      <c r="A94" s="1" t="s">
        <v>41</v>
      </c>
      <c r="B94" s="1" t="s">
        <v>42</v>
      </c>
      <c r="C94" s="1">
        <v>323.54</v>
      </c>
      <c r="D94" s="1">
        <v>325.64</v>
      </c>
      <c r="E94" s="1">
        <v>2.1</v>
      </c>
      <c r="F94" s="1">
        <v>0.0</v>
      </c>
      <c r="G94" s="1">
        <v>2.1</v>
      </c>
      <c r="H94" s="1">
        <v>64.0</v>
      </c>
      <c r="I94" s="1">
        <v>30.43</v>
      </c>
      <c r="J94" s="1">
        <v>30.43</v>
      </c>
      <c r="K94" s="1" t="s">
        <v>43</v>
      </c>
      <c r="L94" s="1">
        <v>-64.0</v>
      </c>
      <c r="M94" s="1">
        <v>0.0</v>
      </c>
    </row>
    <row r="95">
      <c r="A95" s="1" t="s">
        <v>41</v>
      </c>
      <c r="B95" s="1" t="s">
        <v>42</v>
      </c>
      <c r="C95" s="1">
        <v>325.81</v>
      </c>
      <c r="D95" s="1">
        <v>329.48</v>
      </c>
      <c r="E95" s="1">
        <v>3.68</v>
      </c>
      <c r="F95" s="1">
        <v>0.0</v>
      </c>
      <c r="G95" s="1">
        <v>3.68</v>
      </c>
      <c r="H95" s="1">
        <v>64.0</v>
      </c>
      <c r="I95" s="1">
        <v>17.41</v>
      </c>
      <c r="J95" s="1">
        <v>17.41</v>
      </c>
      <c r="K95" s="1" t="s">
        <v>43</v>
      </c>
      <c r="L95" s="1">
        <v>-64.0</v>
      </c>
      <c r="M95" s="1">
        <v>0.0</v>
      </c>
    </row>
    <row r="96">
      <c r="A96" s="1" t="s">
        <v>41</v>
      </c>
      <c r="B96" s="1" t="s">
        <v>42</v>
      </c>
      <c r="C96" s="1">
        <v>329.5</v>
      </c>
      <c r="D96" s="1">
        <v>331.86</v>
      </c>
      <c r="E96" s="1">
        <v>2.36</v>
      </c>
      <c r="F96" s="1">
        <v>0.0</v>
      </c>
      <c r="G96" s="1">
        <v>2.36</v>
      </c>
      <c r="H96" s="1">
        <v>64.0</v>
      </c>
      <c r="I96" s="1">
        <v>27.07</v>
      </c>
      <c r="J96" s="1">
        <v>27.07</v>
      </c>
      <c r="K96" s="1" t="s">
        <v>43</v>
      </c>
      <c r="L96" s="1">
        <v>-64.0</v>
      </c>
      <c r="M96" s="1">
        <v>0.0</v>
      </c>
    </row>
    <row r="97">
      <c r="A97" s="1" t="s">
        <v>41</v>
      </c>
      <c r="B97" s="1" t="s">
        <v>42</v>
      </c>
      <c r="C97" s="1">
        <v>332.03</v>
      </c>
      <c r="D97" s="1">
        <v>334.87</v>
      </c>
      <c r="E97" s="1">
        <v>2.85</v>
      </c>
      <c r="F97" s="1">
        <v>0.0</v>
      </c>
      <c r="G97" s="1">
        <v>2.85</v>
      </c>
      <c r="H97" s="1">
        <v>64.0</v>
      </c>
      <c r="I97" s="1">
        <v>22.49</v>
      </c>
      <c r="J97" s="1">
        <v>22.49</v>
      </c>
      <c r="K97" s="1" t="s">
        <v>43</v>
      </c>
      <c r="L97" s="1">
        <v>-64.0</v>
      </c>
      <c r="M97" s="1">
        <v>0.0</v>
      </c>
    </row>
    <row r="98">
      <c r="A98" s="1" t="s">
        <v>41</v>
      </c>
      <c r="B98" s="1" t="s">
        <v>42</v>
      </c>
      <c r="C98" s="1">
        <v>334.92</v>
      </c>
      <c r="D98" s="1">
        <v>337.46</v>
      </c>
      <c r="E98" s="1">
        <v>2.53</v>
      </c>
      <c r="F98" s="1">
        <v>0.0</v>
      </c>
      <c r="G98" s="1">
        <v>2.53</v>
      </c>
      <c r="H98" s="1">
        <v>64.0</v>
      </c>
      <c r="I98" s="1">
        <v>25.26</v>
      </c>
      <c r="J98" s="1">
        <v>25.26</v>
      </c>
      <c r="K98" s="1" t="s">
        <v>43</v>
      </c>
      <c r="L98" s="1">
        <v>-64.0</v>
      </c>
      <c r="M98" s="1">
        <v>0.0</v>
      </c>
    </row>
    <row r="99">
      <c r="A99" s="1" t="s">
        <v>41</v>
      </c>
      <c r="B99" s="1" t="s">
        <v>42</v>
      </c>
      <c r="C99" s="1">
        <v>337.46</v>
      </c>
      <c r="D99" s="1">
        <v>339.91</v>
      </c>
      <c r="E99" s="1">
        <v>2.46</v>
      </c>
      <c r="F99" s="1">
        <v>0.0</v>
      </c>
      <c r="G99" s="1">
        <v>2.46</v>
      </c>
      <c r="H99" s="1">
        <v>64.0</v>
      </c>
      <c r="I99" s="1">
        <v>26.05</v>
      </c>
      <c r="J99" s="1">
        <v>26.05</v>
      </c>
      <c r="K99" s="1" t="s">
        <v>43</v>
      </c>
      <c r="L99" s="1">
        <v>-64.0</v>
      </c>
      <c r="M99" s="1">
        <v>0.0</v>
      </c>
    </row>
    <row r="100">
      <c r="A100" s="1" t="s">
        <v>41</v>
      </c>
      <c r="B100" s="1" t="s">
        <v>42</v>
      </c>
      <c r="C100" s="1">
        <v>340.38</v>
      </c>
      <c r="D100" s="1">
        <v>342.99</v>
      </c>
      <c r="E100" s="1">
        <v>2.61</v>
      </c>
      <c r="F100" s="1">
        <v>0.0</v>
      </c>
      <c r="G100" s="1">
        <v>2.61</v>
      </c>
      <c r="H100" s="1">
        <v>64.0</v>
      </c>
      <c r="I100" s="1">
        <v>24.49</v>
      </c>
      <c r="J100" s="1">
        <v>24.49</v>
      </c>
      <c r="K100" s="1" t="s">
        <v>43</v>
      </c>
      <c r="L100" s="1">
        <v>-64.0</v>
      </c>
      <c r="M100" s="1">
        <v>0.0</v>
      </c>
    </row>
    <row r="101">
      <c r="A101" s="1" t="s">
        <v>41</v>
      </c>
      <c r="B101" s="1" t="s">
        <v>42</v>
      </c>
      <c r="C101" s="1">
        <v>343.05</v>
      </c>
      <c r="D101" s="1">
        <v>349.12</v>
      </c>
      <c r="E101" s="1">
        <v>6.07</v>
      </c>
      <c r="F101" s="1">
        <v>0.0</v>
      </c>
      <c r="G101" s="1">
        <v>6.07</v>
      </c>
      <c r="H101" s="1">
        <v>64.0</v>
      </c>
      <c r="I101" s="1">
        <v>10.54</v>
      </c>
      <c r="J101" s="1">
        <v>10.54</v>
      </c>
      <c r="K101" s="1" t="s">
        <v>43</v>
      </c>
      <c r="L101" s="1">
        <v>-64.0</v>
      </c>
      <c r="M101" s="1">
        <v>0.0</v>
      </c>
    </row>
    <row r="102">
      <c r="A102" s="1" t="s">
        <v>41</v>
      </c>
      <c r="B102" s="1" t="s">
        <v>42</v>
      </c>
      <c r="C102" s="1">
        <v>349.14</v>
      </c>
      <c r="D102" s="1">
        <v>352.05</v>
      </c>
      <c r="E102" s="1">
        <v>2.91</v>
      </c>
      <c r="F102" s="1">
        <v>0.0</v>
      </c>
      <c r="G102" s="1">
        <v>2.91</v>
      </c>
      <c r="H102" s="1">
        <v>64.0</v>
      </c>
      <c r="I102" s="1">
        <v>22.0</v>
      </c>
      <c r="J102" s="1">
        <v>22.0</v>
      </c>
      <c r="K102" s="1" t="s">
        <v>43</v>
      </c>
      <c r="L102" s="1">
        <v>-64.0</v>
      </c>
      <c r="M102" s="1">
        <v>0.0</v>
      </c>
    </row>
    <row r="103">
      <c r="A103" s="1" t="s">
        <v>41</v>
      </c>
      <c r="B103" s="1" t="s">
        <v>42</v>
      </c>
      <c r="C103" s="1">
        <v>352.07</v>
      </c>
      <c r="D103" s="1">
        <v>354.33</v>
      </c>
      <c r="E103" s="1">
        <v>2.26</v>
      </c>
      <c r="F103" s="1">
        <v>0.0</v>
      </c>
      <c r="G103" s="1">
        <v>2.26</v>
      </c>
      <c r="H103" s="1">
        <v>168.0</v>
      </c>
      <c r="I103" s="1">
        <v>74.37</v>
      </c>
      <c r="J103" s="1">
        <v>74.4</v>
      </c>
      <c r="K103" s="1" t="s">
        <v>44</v>
      </c>
      <c r="L103" s="1">
        <v>84.0</v>
      </c>
      <c r="M103" s="1">
        <v>84.0</v>
      </c>
    </row>
    <row r="104">
      <c r="A104" s="1" t="s">
        <v>41</v>
      </c>
      <c r="B104" s="1" t="s">
        <v>42</v>
      </c>
      <c r="C104" s="1">
        <v>354.62</v>
      </c>
      <c r="D104" s="1">
        <v>357.53</v>
      </c>
      <c r="E104" s="1">
        <v>2.91</v>
      </c>
      <c r="F104" s="1">
        <v>0.0</v>
      </c>
      <c r="G104" s="1">
        <v>2.91</v>
      </c>
      <c r="H104" s="1">
        <v>168.0</v>
      </c>
      <c r="I104" s="1">
        <v>57.7</v>
      </c>
      <c r="J104" s="1">
        <v>57.71</v>
      </c>
      <c r="K104" s="1" t="s">
        <v>44</v>
      </c>
      <c r="L104" s="1">
        <v>84.0</v>
      </c>
      <c r="M104" s="1">
        <v>84.0</v>
      </c>
    </row>
    <row r="105">
      <c r="A105" s="1" t="s">
        <v>41</v>
      </c>
      <c r="B105" s="1" t="s">
        <v>42</v>
      </c>
      <c r="C105" s="1">
        <v>357.98</v>
      </c>
      <c r="D105" s="1">
        <v>361.59</v>
      </c>
      <c r="E105" s="1">
        <v>3.6</v>
      </c>
      <c r="F105" s="1">
        <v>0.0</v>
      </c>
      <c r="G105" s="1">
        <v>3.6</v>
      </c>
      <c r="H105" s="1">
        <v>168.0</v>
      </c>
      <c r="I105" s="1">
        <v>46.61</v>
      </c>
      <c r="J105" s="1">
        <v>46.62</v>
      </c>
      <c r="K105" s="1" t="s">
        <v>44</v>
      </c>
      <c r="L105" s="1">
        <v>84.0</v>
      </c>
      <c r="M105" s="1">
        <v>84.0</v>
      </c>
    </row>
    <row r="130">
      <c r="A130" s="77" t="s">
        <v>53</v>
      </c>
      <c r="B130" s="3">
        <f>SUMIF(K2:K103, "epr",H2:H103)</f>
        <v>5120</v>
      </c>
    </row>
    <row r="131">
      <c r="A131" s="77" t="s">
        <v>54</v>
      </c>
      <c r="B131" s="3">
        <f>SUM(H2:H103)-B130</f>
        <v>3696</v>
      </c>
    </row>
    <row r="132">
      <c r="A132" s="77" t="s">
        <v>55</v>
      </c>
      <c r="B132" s="3">
        <f>SUM(M2:M103)</f>
        <v>1848</v>
      </c>
    </row>
    <row r="133">
      <c r="A133" s="77" t="s">
        <v>56</v>
      </c>
      <c r="B133" s="3">
        <f>B131/B132</f>
        <v>2</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1.43</v>
      </c>
      <c r="D2" s="1">
        <v>6.66</v>
      </c>
      <c r="E2" s="1">
        <v>5.23</v>
      </c>
      <c r="F2" s="1">
        <v>0.0</v>
      </c>
      <c r="G2" s="1">
        <v>5.23</v>
      </c>
      <c r="H2" s="1">
        <v>72.0</v>
      </c>
      <c r="I2" s="1">
        <v>13.76</v>
      </c>
      <c r="J2" s="1">
        <v>13.76</v>
      </c>
      <c r="K2" s="1" t="s">
        <v>43</v>
      </c>
      <c r="L2" s="1">
        <v>-72.0</v>
      </c>
      <c r="M2" s="1">
        <v>0.0</v>
      </c>
    </row>
    <row r="3">
      <c r="A3" s="1" t="s">
        <v>41</v>
      </c>
      <c r="B3" s="1" t="s">
        <v>42</v>
      </c>
      <c r="C3" s="1">
        <v>6.78</v>
      </c>
      <c r="D3" s="1">
        <v>10.51</v>
      </c>
      <c r="E3" s="1">
        <v>3.73</v>
      </c>
      <c r="F3" s="1">
        <v>0.0</v>
      </c>
      <c r="G3" s="1">
        <v>3.73</v>
      </c>
      <c r="H3" s="1">
        <v>72.0</v>
      </c>
      <c r="I3" s="1">
        <v>19.3</v>
      </c>
      <c r="J3" s="1">
        <v>19.3</v>
      </c>
      <c r="K3" s="1" t="s">
        <v>43</v>
      </c>
      <c r="L3" s="1">
        <v>-72.0</v>
      </c>
      <c r="M3" s="1">
        <v>0.0</v>
      </c>
    </row>
    <row r="4">
      <c r="A4" s="1" t="s">
        <v>41</v>
      </c>
      <c r="B4" s="1" t="s">
        <v>42</v>
      </c>
      <c r="C4" s="1">
        <v>10.57</v>
      </c>
      <c r="D4" s="1">
        <v>14.56</v>
      </c>
      <c r="E4" s="1">
        <v>3.99</v>
      </c>
      <c r="F4" s="1">
        <v>0.0</v>
      </c>
      <c r="G4" s="1">
        <v>3.99</v>
      </c>
      <c r="H4" s="1">
        <v>72.0</v>
      </c>
      <c r="I4" s="1">
        <v>18.05</v>
      </c>
      <c r="J4" s="1">
        <v>18.05</v>
      </c>
      <c r="K4" s="1" t="s">
        <v>43</v>
      </c>
      <c r="L4" s="1">
        <v>-72.0</v>
      </c>
      <c r="M4" s="1">
        <v>0.0</v>
      </c>
    </row>
    <row r="5">
      <c r="A5" s="1" t="s">
        <v>41</v>
      </c>
      <c r="B5" s="1" t="s">
        <v>42</v>
      </c>
      <c r="C5" s="1">
        <v>14.68</v>
      </c>
      <c r="D5" s="1">
        <v>18.88</v>
      </c>
      <c r="E5" s="1">
        <v>4.2</v>
      </c>
      <c r="F5" s="1">
        <v>0.0</v>
      </c>
      <c r="G5" s="1">
        <v>4.2</v>
      </c>
      <c r="H5" s="1">
        <v>72.0</v>
      </c>
      <c r="I5" s="1">
        <v>17.15</v>
      </c>
      <c r="J5" s="1">
        <v>17.15</v>
      </c>
      <c r="K5" s="1" t="s">
        <v>43</v>
      </c>
      <c r="L5" s="1">
        <v>-72.0</v>
      </c>
      <c r="M5" s="1">
        <v>0.0</v>
      </c>
    </row>
    <row r="6">
      <c r="A6" s="1" t="s">
        <v>41</v>
      </c>
      <c r="B6" s="1" t="s">
        <v>42</v>
      </c>
      <c r="C6" s="1">
        <v>19.08</v>
      </c>
      <c r="D6" s="1">
        <v>23.42</v>
      </c>
      <c r="E6" s="1">
        <v>4.34</v>
      </c>
      <c r="F6" s="1">
        <v>0.0</v>
      </c>
      <c r="G6" s="1">
        <v>4.34</v>
      </c>
      <c r="H6" s="1">
        <v>72.0</v>
      </c>
      <c r="I6" s="1">
        <v>16.6</v>
      </c>
      <c r="J6" s="1">
        <v>16.6</v>
      </c>
      <c r="K6" s="1" t="s">
        <v>43</v>
      </c>
      <c r="L6" s="1">
        <v>-72.0</v>
      </c>
      <c r="M6" s="1">
        <v>0.0</v>
      </c>
    </row>
    <row r="7">
      <c r="A7" s="1" t="s">
        <v>41</v>
      </c>
      <c r="B7" s="1" t="s">
        <v>42</v>
      </c>
      <c r="C7" s="1">
        <v>23.46</v>
      </c>
      <c r="D7" s="1">
        <v>27.07</v>
      </c>
      <c r="E7" s="1">
        <v>3.62</v>
      </c>
      <c r="F7" s="1">
        <v>0.0</v>
      </c>
      <c r="G7" s="1">
        <v>3.62</v>
      </c>
      <c r="H7" s="1">
        <v>72.0</v>
      </c>
      <c r="I7" s="1">
        <v>19.92</v>
      </c>
      <c r="J7" s="1">
        <v>19.92</v>
      </c>
      <c r="K7" s="1" t="s">
        <v>43</v>
      </c>
      <c r="L7" s="1">
        <v>-72.0</v>
      </c>
      <c r="M7" s="1">
        <v>0.0</v>
      </c>
    </row>
    <row r="8">
      <c r="A8" s="1" t="s">
        <v>41</v>
      </c>
      <c r="B8" s="1" t="s">
        <v>42</v>
      </c>
      <c r="C8" s="1">
        <v>27.16</v>
      </c>
      <c r="D8" s="1">
        <v>29.86</v>
      </c>
      <c r="E8" s="1">
        <v>2.7</v>
      </c>
      <c r="F8" s="1">
        <v>0.0</v>
      </c>
      <c r="G8" s="1">
        <v>2.7</v>
      </c>
      <c r="H8" s="1">
        <v>72.0</v>
      </c>
      <c r="I8" s="1">
        <v>26.67</v>
      </c>
      <c r="J8" s="1">
        <v>26.67</v>
      </c>
      <c r="K8" s="1" t="s">
        <v>43</v>
      </c>
      <c r="L8" s="1">
        <v>-72.0</v>
      </c>
      <c r="M8" s="1">
        <v>0.0</v>
      </c>
    </row>
    <row r="9">
      <c r="A9" s="1" t="s">
        <v>41</v>
      </c>
      <c r="B9" s="1" t="s">
        <v>42</v>
      </c>
      <c r="C9" s="1">
        <v>29.98</v>
      </c>
      <c r="D9" s="1">
        <v>33.52</v>
      </c>
      <c r="E9" s="1">
        <v>3.54</v>
      </c>
      <c r="F9" s="1">
        <v>0.0</v>
      </c>
      <c r="G9" s="1">
        <v>3.54</v>
      </c>
      <c r="H9" s="1">
        <v>72.0</v>
      </c>
      <c r="I9" s="1">
        <v>20.37</v>
      </c>
      <c r="J9" s="1">
        <v>20.37</v>
      </c>
      <c r="K9" s="1" t="s">
        <v>43</v>
      </c>
      <c r="L9" s="1">
        <v>-72.0</v>
      </c>
      <c r="M9" s="1">
        <v>0.0</v>
      </c>
    </row>
    <row r="10">
      <c r="A10" s="1" t="s">
        <v>41</v>
      </c>
      <c r="B10" s="1" t="s">
        <v>42</v>
      </c>
      <c r="C10" s="1">
        <v>33.56</v>
      </c>
      <c r="D10" s="1">
        <v>36.06</v>
      </c>
      <c r="E10" s="1">
        <v>2.49</v>
      </c>
      <c r="F10" s="1">
        <v>0.0</v>
      </c>
      <c r="G10" s="1">
        <v>2.49</v>
      </c>
      <c r="H10" s="1">
        <v>72.0</v>
      </c>
      <c r="I10" s="1">
        <v>28.86</v>
      </c>
      <c r="J10" s="1">
        <v>28.86</v>
      </c>
      <c r="K10" s="1" t="s">
        <v>43</v>
      </c>
      <c r="L10" s="1">
        <v>-72.0</v>
      </c>
      <c r="M10" s="1">
        <v>0.0</v>
      </c>
    </row>
    <row r="11">
      <c r="A11" s="1" t="s">
        <v>41</v>
      </c>
      <c r="B11" s="1" t="s">
        <v>42</v>
      </c>
      <c r="C11" s="1">
        <v>36.08</v>
      </c>
      <c r="D11" s="1">
        <v>39.04</v>
      </c>
      <c r="E11" s="1">
        <v>2.96</v>
      </c>
      <c r="F11" s="1">
        <v>0.0</v>
      </c>
      <c r="G11" s="1">
        <v>2.96</v>
      </c>
      <c r="H11" s="1">
        <v>72.0</v>
      </c>
      <c r="I11" s="1">
        <v>24.33</v>
      </c>
      <c r="J11" s="1">
        <v>24.33</v>
      </c>
      <c r="K11" s="1" t="s">
        <v>43</v>
      </c>
      <c r="L11" s="1">
        <v>-72.0</v>
      </c>
      <c r="M11" s="1">
        <v>0.0</v>
      </c>
    </row>
    <row r="12">
      <c r="A12" s="1" t="s">
        <v>41</v>
      </c>
      <c r="B12" s="1" t="s">
        <v>42</v>
      </c>
      <c r="C12" s="1">
        <v>39.09</v>
      </c>
      <c r="D12" s="1">
        <v>41.41</v>
      </c>
      <c r="E12" s="1">
        <v>2.32</v>
      </c>
      <c r="F12" s="1">
        <v>0.0</v>
      </c>
      <c r="G12" s="1">
        <v>2.31</v>
      </c>
      <c r="H12" s="1">
        <v>168.0</v>
      </c>
      <c r="I12" s="1">
        <v>72.53</v>
      </c>
      <c r="J12" s="1">
        <v>72.57</v>
      </c>
      <c r="K12" s="1" t="s">
        <v>44</v>
      </c>
      <c r="L12" s="1">
        <v>84.0</v>
      </c>
      <c r="M12" s="1">
        <v>84.0</v>
      </c>
    </row>
    <row r="13">
      <c r="A13" s="1" t="s">
        <v>41</v>
      </c>
      <c r="B13" s="1" t="s">
        <v>42</v>
      </c>
      <c r="C13" s="1">
        <v>42.19</v>
      </c>
      <c r="D13" s="1">
        <v>45.77</v>
      </c>
      <c r="E13" s="1">
        <v>3.58</v>
      </c>
      <c r="F13" s="1">
        <v>0.0</v>
      </c>
      <c r="G13" s="1">
        <v>3.58</v>
      </c>
      <c r="H13" s="1">
        <v>168.0</v>
      </c>
      <c r="I13" s="1">
        <v>46.97</v>
      </c>
      <c r="J13" s="1">
        <v>46.99</v>
      </c>
      <c r="K13" s="1" t="s">
        <v>44</v>
      </c>
      <c r="L13" s="1">
        <v>84.0</v>
      </c>
      <c r="M13" s="1">
        <v>84.0</v>
      </c>
    </row>
    <row r="14">
      <c r="A14" s="1" t="s">
        <v>41</v>
      </c>
      <c r="B14" s="1" t="s">
        <v>42</v>
      </c>
      <c r="C14" s="1">
        <v>45.95</v>
      </c>
      <c r="D14" s="1">
        <v>48.27</v>
      </c>
      <c r="E14" s="1">
        <v>2.32</v>
      </c>
      <c r="F14" s="1">
        <v>0.0</v>
      </c>
      <c r="G14" s="1">
        <v>2.32</v>
      </c>
      <c r="H14" s="1">
        <v>168.0</v>
      </c>
      <c r="I14" s="1">
        <v>72.42</v>
      </c>
      <c r="J14" s="1">
        <v>72.46</v>
      </c>
      <c r="K14" s="1" t="s">
        <v>44</v>
      </c>
      <c r="L14" s="1">
        <v>84.0</v>
      </c>
      <c r="M14" s="1">
        <v>84.0</v>
      </c>
    </row>
    <row r="15">
      <c r="A15" s="1" t="s">
        <v>41</v>
      </c>
      <c r="B15" s="1" t="s">
        <v>42</v>
      </c>
      <c r="C15" s="1">
        <v>48.35</v>
      </c>
      <c r="D15" s="1">
        <v>50.42</v>
      </c>
      <c r="E15" s="1">
        <v>2.08</v>
      </c>
      <c r="F15" s="1">
        <v>0.0</v>
      </c>
      <c r="G15" s="1">
        <v>2.08</v>
      </c>
      <c r="H15" s="1">
        <v>72.0</v>
      </c>
      <c r="I15" s="1">
        <v>34.65</v>
      </c>
      <c r="J15" s="1">
        <v>34.65</v>
      </c>
      <c r="K15" s="1" t="s">
        <v>43</v>
      </c>
      <c r="L15" s="1">
        <v>-72.0</v>
      </c>
      <c r="M15" s="1">
        <v>0.0</v>
      </c>
    </row>
    <row r="16">
      <c r="A16" s="1" t="s">
        <v>41</v>
      </c>
      <c r="B16" s="1" t="s">
        <v>42</v>
      </c>
      <c r="C16" s="1">
        <v>50.55</v>
      </c>
      <c r="D16" s="1">
        <v>52.81</v>
      </c>
      <c r="E16" s="1">
        <v>2.27</v>
      </c>
      <c r="F16" s="1">
        <v>0.0</v>
      </c>
      <c r="G16" s="1">
        <v>2.27</v>
      </c>
      <c r="H16" s="1">
        <v>72.0</v>
      </c>
      <c r="I16" s="1">
        <v>31.75</v>
      </c>
      <c r="J16" s="1">
        <v>31.75</v>
      </c>
      <c r="K16" s="1" t="s">
        <v>43</v>
      </c>
      <c r="L16" s="1">
        <v>-72.0</v>
      </c>
      <c r="M16" s="1">
        <v>0.0</v>
      </c>
    </row>
    <row r="17">
      <c r="A17" s="1" t="s">
        <v>41</v>
      </c>
      <c r="B17" s="1" t="s">
        <v>42</v>
      </c>
      <c r="C17" s="1">
        <v>52.89</v>
      </c>
      <c r="D17" s="1">
        <v>56.74</v>
      </c>
      <c r="E17" s="1">
        <v>3.85</v>
      </c>
      <c r="F17" s="1">
        <v>0.0</v>
      </c>
      <c r="G17" s="1">
        <v>3.85</v>
      </c>
      <c r="H17" s="1">
        <v>72.0</v>
      </c>
      <c r="I17" s="1">
        <v>18.69</v>
      </c>
      <c r="J17" s="1">
        <v>18.69</v>
      </c>
      <c r="K17" s="1" t="s">
        <v>43</v>
      </c>
      <c r="L17" s="1">
        <v>-72.0</v>
      </c>
      <c r="M17" s="1">
        <v>0.0</v>
      </c>
    </row>
    <row r="18">
      <c r="A18" s="1" t="s">
        <v>41</v>
      </c>
      <c r="B18" s="1" t="s">
        <v>42</v>
      </c>
      <c r="C18" s="1">
        <v>56.79</v>
      </c>
      <c r="D18" s="1">
        <v>60.94</v>
      </c>
      <c r="E18" s="1">
        <v>4.15</v>
      </c>
      <c r="F18" s="1">
        <v>0.0</v>
      </c>
      <c r="G18" s="1">
        <v>4.15</v>
      </c>
      <c r="H18" s="1">
        <v>72.0</v>
      </c>
      <c r="I18" s="1">
        <v>17.34</v>
      </c>
      <c r="J18" s="1">
        <v>17.34</v>
      </c>
      <c r="K18" s="1" t="s">
        <v>43</v>
      </c>
      <c r="L18" s="1">
        <v>-72.0</v>
      </c>
      <c r="M18" s="1">
        <v>0.0</v>
      </c>
    </row>
    <row r="19">
      <c r="A19" s="1" t="s">
        <v>41</v>
      </c>
      <c r="B19" s="1" t="s">
        <v>42</v>
      </c>
      <c r="C19" s="1">
        <v>61.02</v>
      </c>
      <c r="D19" s="1">
        <v>64.97</v>
      </c>
      <c r="E19" s="1">
        <v>3.96</v>
      </c>
      <c r="F19" s="1">
        <v>0.0</v>
      </c>
      <c r="G19" s="1">
        <v>3.96</v>
      </c>
      <c r="H19" s="1">
        <v>72.0</v>
      </c>
      <c r="I19" s="1">
        <v>18.19</v>
      </c>
      <c r="J19" s="1">
        <v>18.19</v>
      </c>
      <c r="K19" s="1" t="s">
        <v>43</v>
      </c>
      <c r="L19" s="1">
        <v>-72.0</v>
      </c>
      <c r="M19" s="1">
        <v>0.0</v>
      </c>
    </row>
    <row r="20">
      <c r="A20" s="1" t="s">
        <v>41</v>
      </c>
      <c r="B20" s="1" t="s">
        <v>42</v>
      </c>
      <c r="C20" s="1">
        <v>65.09</v>
      </c>
      <c r="D20" s="1">
        <v>69.69</v>
      </c>
      <c r="E20" s="1">
        <v>4.59</v>
      </c>
      <c r="F20" s="1">
        <v>0.0</v>
      </c>
      <c r="G20" s="1">
        <v>4.59</v>
      </c>
      <c r="H20" s="1">
        <v>72.0</v>
      </c>
      <c r="I20" s="1">
        <v>15.68</v>
      </c>
      <c r="J20" s="1">
        <v>15.68</v>
      </c>
      <c r="K20" s="1" t="s">
        <v>43</v>
      </c>
      <c r="L20" s="1">
        <v>-72.0</v>
      </c>
      <c r="M20" s="1">
        <v>0.0</v>
      </c>
    </row>
    <row r="21">
      <c r="A21" s="1" t="s">
        <v>41</v>
      </c>
      <c r="B21" s="1" t="s">
        <v>42</v>
      </c>
      <c r="C21" s="1">
        <v>69.89</v>
      </c>
      <c r="D21" s="1">
        <v>76.06</v>
      </c>
      <c r="E21" s="1">
        <v>6.17</v>
      </c>
      <c r="F21" s="1">
        <v>0.0</v>
      </c>
      <c r="G21" s="1">
        <v>6.17</v>
      </c>
      <c r="H21" s="1">
        <v>72.0</v>
      </c>
      <c r="I21" s="1">
        <v>11.67</v>
      </c>
      <c r="J21" s="1">
        <v>11.67</v>
      </c>
      <c r="K21" s="1" t="s">
        <v>43</v>
      </c>
      <c r="L21" s="1">
        <v>-72.0</v>
      </c>
      <c r="M21" s="1">
        <v>0.0</v>
      </c>
    </row>
    <row r="22">
      <c r="A22" s="1" t="s">
        <v>41</v>
      </c>
      <c r="B22" s="1" t="s">
        <v>42</v>
      </c>
      <c r="C22" s="1">
        <v>76.19</v>
      </c>
      <c r="D22" s="1">
        <v>79.98</v>
      </c>
      <c r="E22" s="1">
        <v>3.79</v>
      </c>
      <c r="F22" s="1">
        <v>0.0</v>
      </c>
      <c r="G22" s="1">
        <v>3.79</v>
      </c>
      <c r="H22" s="1">
        <v>72.0</v>
      </c>
      <c r="I22" s="1">
        <v>19.02</v>
      </c>
      <c r="J22" s="1">
        <v>19.02</v>
      </c>
      <c r="K22" s="1" t="s">
        <v>43</v>
      </c>
      <c r="L22" s="1">
        <v>-72.0</v>
      </c>
      <c r="M22" s="1">
        <v>0.0</v>
      </c>
    </row>
    <row r="23">
      <c r="A23" s="1" t="s">
        <v>41</v>
      </c>
      <c r="B23" s="1" t="s">
        <v>42</v>
      </c>
      <c r="C23" s="1">
        <v>80.18</v>
      </c>
      <c r="D23" s="1">
        <v>84.09</v>
      </c>
      <c r="E23" s="1">
        <v>3.91</v>
      </c>
      <c r="F23" s="1">
        <v>0.0</v>
      </c>
      <c r="G23" s="1">
        <v>3.91</v>
      </c>
      <c r="H23" s="1">
        <v>72.0</v>
      </c>
      <c r="I23" s="1">
        <v>18.39</v>
      </c>
      <c r="J23" s="1">
        <v>18.39</v>
      </c>
      <c r="K23" s="1" t="s">
        <v>43</v>
      </c>
      <c r="L23" s="1">
        <v>-72.0</v>
      </c>
      <c r="M23" s="1">
        <v>0.0</v>
      </c>
    </row>
    <row r="24">
      <c r="A24" s="1" t="s">
        <v>41</v>
      </c>
      <c r="B24" s="1" t="s">
        <v>42</v>
      </c>
      <c r="C24" s="1">
        <v>84.33</v>
      </c>
      <c r="D24" s="1">
        <v>88.56</v>
      </c>
      <c r="E24" s="1">
        <v>4.23</v>
      </c>
      <c r="F24" s="1">
        <v>0.0</v>
      </c>
      <c r="G24" s="1">
        <v>4.23</v>
      </c>
      <c r="H24" s="1">
        <v>72.0</v>
      </c>
      <c r="I24" s="1">
        <v>17.03</v>
      </c>
      <c r="J24" s="1">
        <v>17.03</v>
      </c>
      <c r="K24" s="1" t="s">
        <v>43</v>
      </c>
      <c r="L24" s="1">
        <v>-72.0</v>
      </c>
      <c r="M24" s="1">
        <v>0.0</v>
      </c>
    </row>
    <row r="25">
      <c r="A25" s="1" t="s">
        <v>41</v>
      </c>
      <c r="B25" s="1" t="s">
        <v>42</v>
      </c>
      <c r="C25" s="1">
        <v>88.57</v>
      </c>
      <c r="D25" s="1">
        <v>91.41</v>
      </c>
      <c r="E25" s="1">
        <v>2.84</v>
      </c>
      <c r="F25" s="1">
        <v>0.0</v>
      </c>
      <c r="G25" s="1">
        <v>2.83</v>
      </c>
      <c r="H25" s="1">
        <v>168.0</v>
      </c>
      <c r="I25" s="1">
        <v>59.26</v>
      </c>
      <c r="J25" s="1">
        <v>59.28</v>
      </c>
      <c r="K25" s="1" t="s">
        <v>44</v>
      </c>
      <c r="L25" s="1">
        <v>84.0</v>
      </c>
      <c r="M25" s="1">
        <v>84.0</v>
      </c>
    </row>
    <row r="26">
      <c r="A26" s="1" t="s">
        <v>41</v>
      </c>
      <c r="B26" s="1" t="s">
        <v>42</v>
      </c>
      <c r="C26" s="1">
        <v>91.87</v>
      </c>
      <c r="D26" s="1">
        <v>93.79</v>
      </c>
      <c r="E26" s="1">
        <v>1.92</v>
      </c>
      <c r="F26" s="1">
        <v>0.0</v>
      </c>
      <c r="G26" s="1">
        <v>1.92</v>
      </c>
      <c r="H26" s="1">
        <v>168.0</v>
      </c>
      <c r="I26" s="1">
        <v>87.4</v>
      </c>
      <c r="J26" s="1">
        <v>87.45</v>
      </c>
      <c r="K26" s="1" t="s">
        <v>44</v>
      </c>
      <c r="L26" s="1">
        <v>84.0</v>
      </c>
      <c r="M26" s="1">
        <v>84.0</v>
      </c>
    </row>
    <row r="27">
      <c r="A27" s="1" t="s">
        <v>41</v>
      </c>
      <c r="B27" s="1" t="s">
        <v>42</v>
      </c>
      <c r="C27" s="1">
        <v>94.14</v>
      </c>
      <c r="D27" s="1">
        <v>97.52</v>
      </c>
      <c r="E27" s="1">
        <v>3.38</v>
      </c>
      <c r="F27" s="1">
        <v>0.0</v>
      </c>
      <c r="G27" s="1">
        <v>3.38</v>
      </c>
      <c r="H27" s="1">
        <v>168.0</v>
      </c>
      <c r="I27" s="1">
        <v>49.73</v>
      </c>
      <c r="J27" s="1">
        <v>49.74</v>
      </c>
      <c r="K27" s="1" t="s">
        <v>44</v>
      </c>
      <c r="L27" s="1">
        <v>84.0</v>
      </c>
      <c r="M27" s="1">
        <v>84.0</v>
      </c>
    </row>
    <row r="28">
      <c r="A28" s="1" t="s">
        <v>41</v>
      </c>
      <c r="B28" s="1" t="s">
        <v>42</v>
      </c>
      <c r="C28" s="1">
        <v>97.67</v>
      </c>
      <c r="D28" s="1">
        <v>99.5</v>
      </c>
      <c r="E28" s="1">
        <v>1.83</v>
      </c>
      <c r="F28" s="1">
        <v>0.0</v>
      </c>
      <c r="G28" s="1">
        <v>1.83</v>
      </c>
      <c r="H28" s="1">
        <v>72.0</v>
      </c>
      <c r="I28" s="1">
        <v>39.32</v>
      </c>
      <c r="J28" s="1">
        <v>39.32</v>
      </c>
      <c r="K28" s="1" t="s">
        <v>43</v>
      </c>
      <c r="L28" s="1">
        <v>-72.0</v>
      </c>
      <c r="M28" s="1">
        <v>0.0</v>
      </c>
    </row>
    <row r="29">
      <c r="A29" s="1" t="s">
        <v>41</v>
      </c>
      <c r="B29" s="1" t="s">
        <v>42</v>
      </c>
      <c r="C29" s="1">
        <v>99.92</v>
      </c>
      <c r="D29" s="1">
        <v>106.31</v>
      </c>
      <c r="E29" s="1">
        <v>6.38</v>
      </c>
      <c r="F29" s="1">
        <v>0.0</v>
      </c>
      <c r="G29" s="1">
        <v>6.38</v>
      </c>
      <c r="H29" s="1">
        <v>72.0</v>
      </c>
      <c r="I29" s="1">
        <v>11.28</v>
      </c>
      <c r="J29" s="1">
        <v>11.28</v>
      </c>
      <c r="K29" s="1" t="s">
        <v>43</v>
      </c>
      <c r="L29" s="1">
        <v>-72.0</v>
      </c>
      <c r="M29" s="1">
        <v>0.0</v>
      </c>
    </row>
    <row r="30">
      <c r="A30" s="1" t="s">
        <v>41</v>
      </c>
      <c r="B30" s="1" t="s">
        <v>42</v>
      </c>
      <c r="C30" s="1">
        <v>106.33</v>
      </c>
      <c r="D30" s="1">
        <v>110.05</v>
      </c>
      <c r="E30" s="1">
        <v>3.72</v>
      </c>
      <c r="F30" s="1">
        <v>0.0</v>
      </c>
      <c r="G30" s="1">
        <v>3.72</v>
      </c>
      <c r="H30" s="1">
        <v>72.0</v>
      </c>
      <c r="I30" s="1">
        <v>19.33</v>
      </c>
      <c r="J30" s="1">
        <v>19.33</v>
      </c>
      <c r="K30" s="1" t="s">
        <v>43</v>
      </c>
      <c r="L30" s="1">
        <v>-72.0</v>
      </c>
      <c r="M30" s="1">
        <v>0.0</v>
      </c>
    </row>
    <row r="31">
      <c r="A31" s="1" t="s">
        <v>41</v>
      </c>
      <c r="B31" s="1" t="s">
        <v>42</v>
      </c>
      <c r="C31" s="1">
        <v>110.19</v>
      </c>
      <c r="D31" s="1">
        <v>113.38</v>
      </c>
      <c r="E31" s="1">
        <v>3.2</v>
      </c>
      <c r="F31" s="1">
        <v>0.0</v>
      </c>
      <c r="G31" s="1">
        <v>3.2</v>
      </c>
      <c r="H31" s="1">
        <v>72.0</v>
      </c>
      <c r="I31" s="1">
        <v>22.53</v>
      </c>
      <c r="J31" s="1">
        <v>22.53</v>
      </c>
      <c r="K31" s="1" t="s">
        <v>43</v>
      </c>
      <c r="L31" s="1">
        <v>-72.0</v>
      </c>
      <c r="M31" s="1">
        <v>0.0</v>
      </c>
    </row>
    <row r="32">
      <c r="A32" s="1" t="s">
        <v>41</v>
      </c>
      <c r="B32" s="1" t="s">
        <v>42</v>
      </c>
      <c r="C32" s="1">
        <v>113.49</v>
      </c>
      <c r="D32" s="1">
        <v>117.45</v>
      </c>
      <c r="E32" s="1">
        <v>3.96</v>
      </c>
      <c r="F32" s="1">
        <v>0.0</v>
      </c>
      <c r="G32" s="1">
        <v>3.96</v>
      </c>
      <c r="H32" s="1">
        <v>72.0</v>
      </c>
      <c r="I32" s="1">
        <v>18.19</v>
      </c>
      <c r="J32" s="1">
        <v>18.19</v>
      </c>
      <c r="K32" s="1" t="s">
        <v>43</v>
      </c>
      <c r="L32" s="1">
        <v>-72.0</v>
      </c>
      <c r="M32" s="1">
        <v>0.0</v>
      </c>
    </row>
    <row r="33">
      <c r="A33" s="1" t="s">
        <v>41</v>
      </c>
      <c r="B33" s="1" t="s">
        <v>42</v>
      </c>
      <c r="C33" s="1">
        <v>117.47</v>
      </c>
      <c r="D33" s="1">
        <v>120.66</v>
      </c>
      <c r="E33" s="1">
        <v>3.19</v>
      </c>
      <c r="F33" s="1">
        <v>0.0</v>
      </c>
      <c r="G33" s="1">
        <v>3.19</v>
      </c>
      <c r="H33" s="1">
        <v>72.0</v>
      </c>
      <c r="I33" s="1">
        <v>22.58</v>
      </c>
      <c r="J33" s="1">
        <v>22.58</v>
      </c>
      <c r="K33" s="1" t="s">
        <v>43</v>
      </c>
      <c r="L33" s="1">
        <v>-72.0</v>
      </c>
      <c r="M33" s="1">
        <v>0.0</v>
      </c>
    </row>
    <row r="34">
      <c r="A34" s="1" t="s">
        <v>41</v>
      </c>
      <c r="B34" s="1" t="s">
        <v>42</v>
      </c>
      <c r="C34" s="1">
        <v>120.82</v>
      </c>
      <c r="D34" s="1">
        <v>124.3</v>
      </c>
      <c r="E34" s="1">
        <v>3.49</v>
      </c>
      <c r="F34" s="1">
        <v>0.0</v>
      </c>
      <c r="G34" s="1">
        <v>3.49</v>
      </c>
      <c r="H34" s="1">
        <v>72.0</v>
      </c>
      <c r="I34" s="1">
        <v>20.65</v>
      </c>
      <c r="J34" s="1">
        <v>20.65</v>
      </c>
      <c r="K34" s="1" t="s">
        <v>43</v>
      </c>
      <c r="L34" s="1">
        <v>-72.0</v>
      </c>
      <c r="M34" s="1">
        <v>0.0</v>
      </c>
    </row>
    <row r="35">
      <c r="A35" s="1" t="s">
        <v>41</v>
      </c>
      <c r="B35" s="1" t="s">
        <v>42</v>
      </c>
      <c r="C35" s="1">
        <v>124.32</v>
      </c>
      <c r="D35" s="1">
        <v>127.23</v>
      </c>
      <c r="E35" s="1">
        <v>2.91</v>
      </c>
      <c r="F35" s="1">
        <v>0.0</v>
      </c>
      <c r="G35" s="1">
        <v>2.91</v>
      </c>
      <c r="H35" s="1">
        <v>72.0</v>
      </c>
      <c r="I35" s="1">
        <v>24.72</v>
      </c>
      <c r="J35" s="1">
        <v>24.72</v>
      </c>
      <c r="K35" s="1" t="s">
        <v>43</v>
      </c>
      <c r="L35" s="1">
        <v>-72.0</v>
      </c>
      <c r="M35" s="1">
        <v>0.0</v>
      </c>
    </row>
    <row r="36">
      <c r="A36" s="1" t="s">
        <v>41</v>
      </c>
      <c r="B36" s="1" t="s">
        <v>42</v>
      </c>
      <c r="C36" s="1">
        <v>127.31</v>
      </c>
      <c r="D36" s="1">
        <v>131.09</v>
      </c>
      <c r="E36" s="1">
        <v>3.78</v>
      </c>
      <c r="F36" s="1">
        <v>0.0</v>
      </c>
      <c r="G36" s="1">
        <v>3.78</v>
      </c>
      <c r="H36" s="1">
        <v>72.0</v>
      </c>
      <c r="I36" s="1">
        <v>19.03</v>
      </c>
      <c r="J36" s="1">
        <v>19.03</v>
      </c>
      <c r="K36" s="1" t="s">
        <v>43</v>
      </c>
      <c r="L36" s="1">
        <v>-72.0</v>
      </c>
      <c r="M36" s="1">
        <v>0.0</v>
      </c>
    </row>
    <row r="37">
      <c r="A37" s="1" t="s">
        <v>41</v>
      </c>
      <c r="B37" s="1" t="s">
        <v>42</v>
      </c>
      <c r="C37" s="1">
        <v>131.33</v>
      </c>
      <c r="D37" s="1">
        <v>135.98</v>
      </c>
      <c r="E37" s="1">
        <v>4.65</v>
      </c>
      <c r="F37" s="1">
        <v>0.0</v>
      </c>
      <c r="G37" s="1">
        <v>4.65</v>
      </c>
      <c r="H37" s="1">
        <v>72.0</v>
      </c>
      <c r="I37" s="1">
        <v>15.48</v>
      </c>
      <c r="J37" s="1">
        <v>15.48</v>
      </c>
      <c r="K37" s="1" t="s">
        <v>43</v>
      </c>
      <c r="L37" s="1">
        <v>-72.0</v>
      </c>
      <c r="M37" s="1">
        <v>0.0</v>
      </c>
    </row>
    <row r="38">
      <c r="A38" s="1" t="s">
        <v>41</v>
      </c>
      <c r="B38" s="1" t="s">
        <v>42</v>
      </c>
      <c r="C38" s="1">
        <v>136.12</v>
      </c>
      <c r="D38" s="1">
        <v>138.92</v>
      </c>
      <c r="E38" s="1">
        <v>2.8</v>
      </c>
      <c r="F38" s="1">
        <v>0.0</v>
      </c>
      <c r="G38" s="1">
        <v>2.8</v>
      </c>
      <c r="H38" s="1">
        <v>168.0</v>
      </c>
      <c r="I38" s="1">
        <v>59.97</v>
      </c>
      <c r="J38" s="1">
        <v>60.0</v>
      </c>
      <c r="K38" s="1" t="s">
        <v>44</v>
      </c>
      <c r="L38" s="1">
        <v>84.0</v>
      </c>
      <c r="M38" s="1">
        <v>84.0</v>
      </c>
    </row>
    <row r="39">
      <c r="A39" s="1" t="s">
        <v>41</v>
      </c>
      <c r="B39" s="1" t="s">
        <v>42</v>
      </c>
      <c r="C39" s="1">
        <v>139.12</v>
      </c>
      <c r="D39" s="1">
        <v>142.41</v>
      </c>
      <c r="E39" s="1">
        <v>3.29</v>
      </c>
      <c r="F39" s="1">
        <v>0.0</v>
      </c>
      <c r="G39" s="1">
        <v>3.29</v>
      </c>
      <c r="H39" s="1">
        <v>168.0</v>
      </c>
      <c r="I39" s="1">
        <v>51.1</v>
      </c>
      <c r="J39" s="1">
        <v>51.12</v>
      </c>
      <c r="K39" s="1" t="s">
        <v>44</v>
      </c>
      <c r="L39" s="1">
        <v>84.0</v>
      </c>
      <c r="M39" s="1">
        <v>84.0</v>
      </c>
    </row>
    <row r="40">
      <c r="A40" s="1" t="s">
        <v>41</v>
      </c>
      <c r="B40" s="1" t="s">
        <v>42</v>
      </c>
      <c r="C40" s="1">
        <v>142.61</v>
      </c>
      <c r="D40" s="1">
        <v>145.28</v>
      </c>
      <c r="E40" s="1">
        <v>2.67</v>
      </c>
      <c r="F40" s="1">
        <v>0.0</v>
      </c>
      <c r="G40" s="1">
        <v>2.67</v>
      </c>
      <c r="H40" s="1">
        <v>168.0</v>
      </c>
      <c r="I40" s="1">
        <v>63.01</v>
      </c>
      <c r="J40" s="1">
        <v>63.04</v>
      </c>
      <c r="K40" s="1" t="s">
        <v>44</v>
      </c>
      <c r="L40" s="1">
        <v>84.0</v>
      </c>
      <c r="M40" s="1">
        <v>84.0</v>
      </c>
    </row>
    <row r="41">
      <c r="A41" s="1" t="s">
        <v>41</v>
      </c>
      <c r="B41" s="1" t="s">
        <v>42</v>
      </c>
      <c r="C41" s="1">
        <v>145.62</v>
      </c>
      <c r="D41" s="1">
        <v>147.54</v>
      </c>
      <c r="E41" s="1">
        <v>1.92</v>
      </c>
      <c r="F41" s="1">
        <v>0.0</v>
      </c>
      <c r="G41" s="1">
        <v>1.92</v>
      </c>
      <c r="H41" s="1">
        <v>72.0</v>
      </c>
      <c r="I41" s="1">
        <v>37.49</v>
      </c>
      <c r="J41" s="1">
        <v>37.49</v>
      </c>
      <c r="K41" s="1" t="s">
        <v>43</v>
      </c>
      <c r="L41" s="1">
        <v>-72.0</v>
      </c>
      <c r="M41" s="1">
        <v>0.0</v>
      </c>
    </row>
    <row r="42">
      <c r="A42" s="1" t="s">
        <v>41</v>
      </c>
      <c r="B42" s="1" t="s">
        <v>42</v>
      </c>
      <c r="C42" s="1">
        <v>148.08</v>
      </c>
      <c r="D42" s="1">
        <v>152.17</v>
      </c>
      <c r="E42" s="1">
        <v>4.09</v>
      </c>
      <c r="F42" s="1">
        <v>0.0</v>
      </c>
      <c r="G42" s="1">
        <v>4.09</v>
      </c>
      <c r="H42" s="1">
        <v>72.0</v>
      </c>
      <c r="I42" s="1">
        <v>17.62</v>
      </c>
      <c r="J42" s="1">
        <v>17.62</v>
      </c>
      <c r="K42" s="1" t="s">
        <v>43</v>
      </c>
      <c r="L42" s="1">
        <v>-72.0</v>
      </c>
      <c r="M42" s="1">
        <v>0.0</v>
      </c>
    </row>
    <row r="43">
      <c r="A43" s="1" t="s">
        <v>41</v>
      </c>
      <c r="B43" s="1" t="s">
        <v>42</v>
      </c>
      <c r="C43" s="1">
        <v>152.31</v>
      </c>
      <c r="D43" s="1">
        <v>155.81</v>
      </c>
      <c r="E43" s="1">
        <v>3.51</v>
      </c>
      <c r="F43" s="1">
        <v>0.0</v>
      </c>
      <c r="G43" s="1">
        <v>3.51</v>
      </c>
      <c r="H43" s="1">
        <v>72.0</v>
      </c>
      <c r="I43" s="1">
        <v>20.53</v>
      </c>
      <c r="J43" s="1">
        <v>20.53</v>
      </c>
      <c r="K43" s="1" t="s">
        <v>43</v>
      </c>
      <c r="L43" s="1">
        <v>-72.0</v>
      </c>
      <c r="M43" s="1">
        <v>0.0</v>
      </c>
    </row>
    <row r="44">
      <c r="A44" s="1" t="s">
        <v>41</v>
      </c>
      <c r="B44" s="1" t="s">
        <v>42</v>
      </c>
      <c r="C44" s="1">
        <v>155.83</v>
      </c>
      <c r="D44" s="1">
        <v>160.84</v>
      </c>
      <c r="E44" s="1">
        <v>5.01</v>
      </c>
      <c r="F44" s="1">
        <v>0.0</v>
      </c>
      <c r="G44" s="1">
        <v>5.01</v>
      </c>
      <c r="H44" s="1">
        <v>72.0</v>
      </c>
      <c r="I44" s="1">
        <v>14.38</v>
      </c>
      <c r="J44" s="1">
        <v>14.38</v>
      </c>
      <c r="K44" s="1" t="s">
        <v>43</v>
      </c>
      <c r="L44" s="1">
        <v>-72.0</v>
      </c>
      <c r="M44" s="1">
        <v>0.0</v>
      </c>
    </row>
    <row r="45">
      <c r="A45" s="1" t="s">
        <v>41</v>
      </c>
      <c r="B45" s="1" t="s">
        <v>42</v>
      </c>
      <c r="C45" s="1">
        <v>161.27</v>
      </c>
      <c r="D45" s="1">
        <v>164.72</v>
      </c>
      <c r="E45" s="1">
        <v>3.44</v>
      </c>
      <c r="F45" s="1">
        <v>0.0</v>
      </c>
      <c r="G45" s="1">
        <v>3.44</v>
      </c>
      <c r="H45" s="1">
        <v>72.0</v>
      </c>
      <c r="I45" s="1">
        <v>20.9</v>
      </c>
      <c r="J45" s="1">
        <v>20.9</v>
      </c>
      <c r="K45" s="1" t="s">
        <v>43</v>
      </c>
      <c r="L45" s="1">
        <v>-72.0</v>
      </c>
      <c r="M45" s="1">
        <v>0.0</v>
      </c>
    </row>
    <row r="46">
      <c r="A46" s="1" t="s">
        <v>41</v>
      </c>
      <c r="B46" s="1" t="s">
        <v>42</v>
      </c>
      <c r="C46" s="1">
        <v>164.76</v>
      </c>
      <c r="D46" s="1">
        <v>168.68</v>
      </c>
      <c r="E46" s="1">
        <v>3.92</v>
      </c>
      <c r="F46" s="1">
        <v>0.0</v>
      </c>
      <c r="G46" s="1">
        <v>3.92</v>
      </c>
      <c r="H46" s="1">
        <v>72.0</v>
      </c>
      <c r="I46" s="1">
        <v>18.38</v>
      </c>
      <c r="J46" s="1">
        <v>18.38</v>
      </c>
      <c r="K46" s="1" t="s">
        <v>43</v>
      </c>
      <c r="L46" s="1">
        <v>-72.0</v>
      </c>
      <c r="M46" s="1">
        <v>0.0</v>
      </c>
    </row>
    <row r="47">
      <c r="A47" s="1" t="s">
        <v>41</v>
      </c>
      <c r="B47" s="1" t="s">
        <v>42</v>
      </c>
      <c r="C47" s="1">
        <v>168.79</v>
      </c>
      <c r="D47" s="1">
        <v>173.28</v>
      </c>
      <c r="E47" s="1">
        <v>4.49</v>
      </c>
      <c r="F47" s="1">
        <v>0.0</v>
      </c>
      <c r="G47" s="1">
        <v>4.49</v>
      </c>
      <c r="H47" s="1">
        <v>72.0</v>
      </c>
      <c r="I47" s="1">
        <v>16.02</v>
      </c>
      <c r="J47" s="1">
        <v>16.02</v>
      </c>
      <c r="K47" s="1" t="s">
        <v>43</v>
      </c>
      <c r="L47" s="1">
        <v>-72.0</v>
      </c>
      <c r="M47" s="1">
        <v>0.0</v>
      </c>
    </row>
    <row r="48">
      <c r="A48" s="1" t="s">
        <v>41</v>
      </c>
      <c r="B48" s="1" t="s">
        <v>42</v>
      </c>
      <c r="C48" s="1">
        <v>173.42</v>
      </c>
      <c r="D48" s="1">
        <v>177.25</v>
      </c>
      <c r="E48" s="1">
        <v>3.83</v>
      </c>
      <c r="F48" s="1">
        <v>0.0</v>
      </c>
      <c r="G48" s="1">
        <v>3.83</v>
      </c>
      <c r="H48" s="1">
        <v>72.0</v>
      </c>
      <c r="I48" s="1">
        <v>18.81</v>
      </c>
      <c r="J48" s="1">
        <v>18.81</v>
      </c>
      <c r="K48" s="1" t="s">
        <v>43</v>
      </c>
      <c r="L48" s="1">
        <v>-72.0</v>
      </c>
      <c r="M48" s="1">
        <v>0.0</v>
      </c>
    </row>
    <row r="49">
      <c r="A49" s="1" t="s">
        <v>41</v>
      </c>
      <c r="B49" s="1" t="s">
        <v>42</v>
      </c>
      <c r="C49" s="1">
        <v>177.3</v>
      </c>
      <c r="D49" s="1">
        <v>180.82</v>
      </c>
      <c r="E49" s="1">
        <v>3.52</v>
      </c>
      <c r="F49" s="1">
        <v>0.0</v>
      </c>
      <c r="G49" s="1">
        <v>3.52</v>
      </c>
      <c r="H49" s="1">
        <v>72.0</v>
      </c>
      <c r="I49" s="1">
        <v>20.48</v>
      </c>
      <c r="J49" s="1">
        <v>20.48</v>
      </c>
      <c r="K49" s="1" t="s">
        <v>43</v>
      </c>
      <c r="L49" s="1">
        <v>-72.0</v>
      </c>
      <c r="M49" s="1">
        <v>0.0</v>
      </c>
    </row>
    <row r="50">
      <c r="A50" s="1" t="s">
        <v>41</v>
      </c>
      <c r="B50" s="1" t="s">
        <v>42</v>
      </c>
      <c r="C50" s="1">
        <v>180.86</v>
      </c>
      <c r="D50" s="1">
        <v>184.64</v>
      </c>
      <c r="E50" s="1">
        <v>3.77</v>
      </c>
      <c r="F50" s="1">
        <v>0.0</v>
      </c>
      <c r="G50" s="1">
        <v>3.77</v>
      </c>
      <c r="H50" s="1">
        <v>72.0</v>
      </c>
      <c r="I50" s="1">
        <v>19.08</v>
      </c>
      <c r="J50" s="1">
        <v>19.08</v>
      </c>
      <c r="K50" s="1" t="s">
        <v>43</v>
      </c>
      <c r="L50" s="1">
        <v>-72.0</v>
      </c>
      <c r="M50" s="1">
        <v>0.0</v>
      </c>
    </row>
    <row r="51">
      <c r="A51" s="1" t="s">
        <v>41</v>
      </c>
      <c r="B51" s="1" t="s">
        <v>42</v>
      </c>
      <c r="C51" s="1">
        <v>184.72</v>
      </c>
      <c r="D51" s="1">
        <v>186.58</v>
      </c>
      <c r="E51" s="1">
        <v>1.86</v>
      </c>
      <c r="F51" s="1">
        <v>0.0</v>
      </c>
      <c r="G51" s="1">
        <v>1.86</v>
      </c>
      <c r="H51" s="1">
        <v>168.0</v>
      </c>
      <c r="I51" s="1">
        <v>90.33</v>
      </c>
      <c r="J51" s="1">
        <v>90.38</v>
      </c>
      <c r="K51" s="1" t="s">
        <v>44</v>
      </c>
      <c r="L51" s="1">
        <v>84.0</v>
      </c>
      <c r="M51" s="1">
        <v>84.0</v>
      </c>
    </row>
    <row r="52">
      <c r="A52" s="1" t="s">
        <v>41</v>
      </c>
      <c r="B52" s="1" t="s">
        <v>42</v>
      </c>
      <c r="C52" s="1">
        <v>187.07</v>
      </c>
      <c r="D52" s="1">
        <v>189.68</v>
      </c>
      <c r="E52" s="1">
        <v>2.61</v>
      </c>
      <c r="F52" s="1">
        <v>0.0</v>
      </c>
      <c r="G52" s="1">
        <v>2.61</v>
      </c>
      <c r="H52" s="1">
        <v>168.0</v>
      </c>
      <c r="I52" s="1">
        <v>64.46</v>
      </c>
      <c r="J52" s="1">
        <v>64.48</v>
      </c>
      <c r="K52" s="1" t="s">
        <v>44</v>
      </c>
      <c r="L52" s="1">
        <v>84.0</v>
      </c>
      <c r="M52" s="1">
        <v>84.0</v>
      </c>
    </row>
    <row r="53">
      <c r="A53" s="1" t="s">
        <v>41</v>
      </c>
      <c r="B53" s="1" t="s">
        <v>42</v>
      </c>
      <c r="C53" s="1">
        <v>189.91</v>
      </c>
      <c r="D53" s="1">
        <v>192.48</v>
      </c>
      <c r="E53" s="1">
        <v>2.58</v>
      </c>
      <c r="F53" s="1">
        <v>0.0</v>
      </c>
      <c r="G53" s="1">
        <v>2.58</v>
      </c>
      <c r="H53" s="1">
        <v>168.0</v>
      </c>
      <c r="I53" s="1">
        <v>65.17</v>
      </c>
      <c r="J53" s="1">
        <v>65.19</v>
      </c>
      <c r="K53" s="1" t="s">
        <v>44</v>
      </c>
      <c r="L53" s="1">
        <v>84.0</v>
      </c>
      <c r="M53" s="1">
        <v>84.0</v>
      </c>
    </row>
    <row r="54">
      <c r="A54" s="1" t="s">
        <v>41</v>
      </c>
      <c r="B54" s="1" t="s">
        <v>42</v>
      </c>
      <c r="C54" s="1">
        <v>192.93</v>
      </c>
      <c r="D54" s="1">
        <v>196.72</v>
      </c>
      <c r="E54" s="1">
        <v>3.79</v>
      </c>
      <c r="F54" s="1">
        <v>0.0</v>
      </c>
      <c r="G54" s="1">
        <v>3.79</v>
      </c>
      <c r="H54" s="1">
        <v>72.0</v>
      </c>
      <c r="I54" s="1">
        <v>18.99</v>
      </c>
      <c r="J54" s="1">
        <v>18.99</v>
      </c>
      <c r="K54" s="1" t="s">
        <v>43</v>
      </c>
      <c r="L54" s="1">
        <v>-72.0</v>
      </c>
      <c r="M54" s="1">
        <v>0.0</v>
      </c>
    </row>
    <row r="55">
      <c r="A55" s="1" t="s">
        <v>41</v>
      </c>
      <c r="B55" s="1" t="s">
        <v>42</v>
      </c>
      <c r="C55" s="1">
        <v>196.78</v>
      </c>
      <c r="D55" s="1">
        <v>200.13</v>
      </c>
      <c r="E55" s="1">
        <v>3.35</v>
      </c>
      <c r="F55" s="1">
        <v>0.0</v>
      </c>
      <c r="G55" s="1">
        <v>3.35</v>
      </c>
      <c r="H55" s="1">
        <v>72.0</v>
      </c>
      <c r="I55" s="1">
        <v>21.48</v>
      </c>
      <c r="J55" s="1">
        <v>21.48</v>
      </c>
      <c r="K55" s="1" t="s">
        <v>43</v>
      </c>
      <c r="L55" s="1">
        <v>-72.0</v>
      </c>
      <c r="M55" s="1">
        <v>0.0</v>
      </c>
    </row>
    <row r="56">
      <c r="A56" s="1" t="s">
        <v>41</v>
      </c>
      <c r="B56" s="1" t="s">
        <v>42</v>
      </c>
      <c r="C56" s="1">
        <v>200.21</v>
      </c>
      <c r="D56" s="1">
        <v>204.5</v>
      </c>
      <c r="E56" s="1">
        <v>4.29</v>
      </c>
      <c r="F56" s="1">
        <v>0.0</v>
      </c>
      <c r="G56" s="1">
        <v>4.29</v>
      </c>
      <c r="H56" s="1">
        <v>72.0</v>
      </c>
      <c r="I56" s="1">
        <v>16.77</v>
      </c>
      <c r="J56" s="1">
        <v>16.77</v>
      </c>
      <c r="K56" s="1" t="s">
        <v>43</v>
      </c>
      <c r="L56" s="1">
        <v>-72.0</v>
      </c>
      <c r="M56" s="1">
        <v>0.0</v>
      </c>
    </row>
    <row r="57">
      <c r="A57" s="1" t="s">
        <v>41</v>
      </c>
      <c r="B57" s="1" t="s">
        <v>42</v>
      </c>
      <c r="C57" s="1">
        <v>204.63</v>
      </c>
      <c r="D57" s="1">
        <v>206.44</v>
      </c>
      <c r="E57" s="1">
        <v>1.8</v>
      </c>
      <c r="F57" s="1">
        <v>0.0</v>
      </c>
      <c r="G57" s="1">
        <v>1.8</v>
      </c>
      <c r="H57" s="1">
        <v>72.0</v>
      </c>
      <c r="I57" s="1">
        <v>39.92</v>
      </c>
      <c r="J57" s="1">
        <v>39.92</v>
      </c>
      <c r="K57" s="1" t="s">
        <v>43</v>
      </c>
      <c r="L57" s="1">
        <v>-72.0</v>
      </c>
      <c r="M57" s="1">
        <v>0.0</v>
      </c>
    </row>
    <row r="58">
      <c r="A58" s="1" t="s">
        <v>41</v>
      </c>
      <c r="B58" s="1" t="s">
        <v>42</v>
      </c>
      <c r="C58" s="1">
        <v>206.47</v>
      </c>
      <c r="D58" s="1">
        <v>210.78</v>
      </c>
      <c r="E58" s="1">
        <v>4.31</v>
      </c>
      <c r="F58" s="1">
        <v>0.0</v>
      </c>
      <c r="G58" s="1">
        <v>4.31</v>
      </c>
      <c r="H58" s="1">
        <v>72.0</v>
      </c>
      <c r="I58" s="1">
        <v>16.7</v>
      </c>
      <c r="J58" s="1">
        <v>16.7</v>
      </c>
      <c r="K58" s="1" t="s">
        <v>43</v>
      </c>
      <c r="L58" s="1">
        <v>-72.0</v>
      </c>
      <c r="M58" s="1">
        <v>0.0</v>
      </c>
    </row>
    <row r="59">
      <c r="A59" s="1" t="s">
        <v>41</v>
      </c>
      <c r="B59" s="1" t="s">
        <v>42</v>
      </c>
      <c r="C59" s="1">
        <v>210.8</v>
      </c>
      <c r="D59" s="1">
        <v>215.23</v>
      </c>
      <c r="E59" s="1">
        <v>4.44</v>
      </c>
      <c r="F59" s="1">
        <v>0.0</v>
      </c>
      <c r="G59" s="1">
        <v>4.44</v>
      </c>
      <c r="H59" s="1">
        <v>72.0</v>
      </c>
      <c r="I59" s="1">
        <v>16.23</v>
      </c>
      <c r="J59" s="1">
        <v>16.23</v>
      </c>
      <c r="K59" s="1" t="s">
        <v>43</v>
      </c>
      <c r="L59" s="1">
        <v>-72.0</v>
      </c>
      <c r="M59" s="1">
        <v>0.0</v>
      </c>
    </row>
    <row r="60">
      <c r="A60" s="1" t="s">
        <v>41</v>
      </c>
      <c r="B60" s="1" t="s">
        <v>42</v>
      </c>
      <c r="C60" s="1">
        <v>215.28</v>
      </c>
      <c r="D60" s="1">
        <v>219.71</v>
      </c>
      <c r="E60" s="1">
        <v>4.43</v>
      </c>
      <c r="F60" s="1">
        <v>0.0</v>
      </c>
      <c r="G60" s="1">
        <v>4.43</v>
      </c>
      <c r="H60" s="1">
        <v>72.0</v>
      </c>
      <c r="I60" s="1">
        <v>16.27</v>
      </c>
      <c r="J60" s="1">
        <v>16.27</v>
      </c>
      <c r="K60" s="1" t="s">
        <v>43</v>
      </c>
      <c r="L60" s="1">
        <v>-72.0</v>
      </c>
      <c r="M60" s="1">
        <v>0.0</v>
      </c>
    </row>
    <row r="61">
      <c r="A61" s="1" t="s">
        <v>41</v>
      </c>
      <c r="B61" s="1" t="s">
        <v>42</v>
      </c>
      <c r="C61" s="1">
        <v>219.92</v>
      </c>
      <c r="D61" s="1">
        <v>222.06</v>
      </c>
      <c r="E61" s="1">
        <v>2.13</v>
      </c>
      <c r="F61" s="1">
        <v>0.0</v>
      </c>
      <c r="G61" s="1">
        <v>2.13</v>
      </c>
      <c r="H61" s="1">
        <v>72.0</v>
      </c>
      <c r="I61" s="1">
        <v>33.73</v>
      </c>
      <c r="J61" s="1">
        <v>33.73</v>
      </c>
      <c r="K61" s="1" t="s">
        <v>43</v>
      </c>
      <c r="L61" s="1">
        <v>-72.0</v>
      </c>
      <c r="M61" s="1">
        <v>0.0</v>
      </c>
    </row>
    <row r="62">
      <c r="A62" s="1" t="s">
        <v>41</v>
      </c>
      <c r="B62" s="1" t="s">
        <v>42</v>
      </c>
      <c r="C62" s="1">
        <v>222.11</v>
      </c>
      <c r="D62" s="1">
        <v>225.73</v>
      </c>
      <c r="E62" s="1">
        <v>3.62</v>
      </c>
      <c r="F62" s="1">
        <v>0.0</v>
      </c>
      <c r="G62" s="1">
        <v>3.62</v>
      </c>
      <c r="H62" s="1">
        <v>72.0</v>
      </c>
      <c r="I62" s="1">
        <v>19.9</v>
      </c>
      <c r="J62" s="1">
        <v>19.9</v>
      </c>
      <c r="K62" s="1" t="s">
        <v>43</v>
      </c>
      <c r="L62" s="1">
        <v>-72.0</v>
      </c>
      <c r="M62" s="1">
        <v>0.0</v>
      </c>
    </row>
    <row r="63">
      <c r="A63" s="1" t="s">
        <v>41</v>
      </c>
      <c r="B63" s="1" t="s">
        <v>42</v>
      </c>
      <c r="C63" s="1">
        <v>225.85</v>
      </c>
      <c r="D63" s="1">
        <v>230.18</v>
      </c>
      <c r="E63" s="1">
        <v>4.33</v>
      </c>
      <c r="F63" s="1">
        <v>0.0</v>
      </c>
      <c r="G63" s="1">
        <v>4.33</v>
      </c>
      <c r="H63" s="1">
        <v>72.0</v>
      </c>
      <c r="I63" s="1">
        <v>16.63</v>
      </c>
      <c r="J63" s="1">
        <v>16.63</v>
      </c>
      <c r="K63" s="1" t="s">
        <v>43</v>
      </c>
      <c r="L63" s="1">
        <v>-72.0</v>
      </c>
      <c r="M63" s="1">
        <v>0.0</v>
      </c>
    </row>
    <row r="64">
      <c r="A64" s="1" t="s">
        <v>41</v>
      </c>
      <c r="B64" s="1" t="s">
        <v>42</v>
      </c>
      <c r="C64" s="1">
        <v>230.38</v>
      </c>
      <c r="D64" s="1">
        <v>232.81</v>
      </c>
      <c r="E64" s="1">
        <v>2.44</v>
      </c>
      <c r="F64" s="1">
        <v>0.0</v>
      </c>
      <c r="G64" s="1">
        <v>2.43</v>
      </c>
      <c r="H64" s="1">
        <v>168.0</v>
      </c>
      <c r="I64" s="1">
        <v>68.96</v>
      </c>
      <c r="J64" s="1">
        <v>69.0</v>
      </c>
      <c r="K64" s="1" t="s">
        <v>44</v>
      </c>
      <c r="L64" s="1">
        <v>84.0</v>
      </c>
      <c r="M64" s="1">
        <v>84.0</v>
      </c>
    </row>
    <row r="65">
      <c r="A65" s="1" t="s">
        <v>41</v>
      </c>
      <c r="B65" s="1" t="s">
        <v>42</v>
      </c>
      <c r="C65" s="1">
        <v>233.12</v>
      </c>
      <c r="D65" s="1">
        <v>235.87</v>
      </c>
      <c r="E65" s="1">
        <v>2.76</v>
      </c>
      <c r="F65" s="1">
        <v>0.0</v>
      </c>
      <c r="G65" s="1">
        <v>2.75</v>
      </c>
      <c r="H65" s="1">
        <v>168.0</v>
      </c>
      <c r="I65" s="1">
        <v>60.97</v>
      </c>
      <c r="J65" s="1">
        <v>61.01</v>
      </c>
      <c r="K65" s="1" t="s">
        <v>44</v>
      </c>
      <c r="L65" s="1">
        <v>84.0</v>
      </c>
      <c r="M65" s="1">
        <v>84.0</v>
      </c>
    </row>
    <row r="66">
      <c r="A66" s="1" t="s">
        <v>41</v>
      </c>
      <c r="B66" s="1" t="s">
        <v>42</v>
      </c>
      <c r="C66" s="1">
        <v>236.19</v>
      </c>
      <c r="D66" s="1">
        <v>239.22</v>
      </c>
      <c r="E66" s="1">
        <v>3.02</v>
      </c>
      <c r="F66" s="1">
        <v>0.0</v>
      </c>
      <c r="G66" s="1">
        <v>3.02</v>
      </c>
      <c r="H66" s="1">
        <v>168.0</v>
      </c>
      <c r="I66" s="1">
        <v>55.54</v>
      </c>
      <c r="J66" s="1">
        <v>55.58</v>
      </c>
      <c r="K66" s="1" t="s">
        <v>44</v>
      </c>
      <c r="L66" s="1">
        <v>84.0</v>
      </c>
      <c r="M66" s="1">
        <v>84.0</v>
      </c>
    </row>
    <row r="67">
      <c r="A67" s="1" t="s">
        <v>41</v>
      </c>
      <c r="B67" s="1" t="s">
        <v>42</v>
      </c>
      <c r="C67" s="1">
        <v>239.4</v>
      </c>
      <c r="D67" s="1">
        <v>241.7</v>
      </c>
      <c r="E67" s="1">
        <v>2.3</v>
      </c>
      <c r="F67" s="1">
        <v>0.0</v>
      </c>
      <c r="G67" s="1">
        <v>2.3</v>
      </c>
      <c r="H67" s="1">
        <v>72.0</v>
      </c>
      <c r="I67" s="1">
        <v>31.31</v>
      </c>
      <c r="J67" s="1">
        <v>31.31</v>
      </c>
      <c r="K67" s="1" t="s">
        <v>43</v>
      </c>
      <c r="L67" s="1">
        <v>-72.0</v>
      </c>
      <c r="M67" s="1">
        <v>0.0</v>
      </c>
    </row>
    <row r="68">
      <c r="A68" s="1" t="s">
        <v>41</v>
      </c>
      <c r="B68" s="1" t="s">
        <v>42</v>
      </c>
      <c r="C68" s="1">
        <v>241.76</v>
      </c>
      <c r="D68" s="1">
        <v>245.39</v>
      </c>
      <c r="E68" s="1">
        <v>3.63</v>
      </c>
      <c r="F68" s="1">
        <v>0.0</v>
      </c>
      <c r="G68" s="1">
        <v>3.63</v>
      </c>
      <c r="H68" s="1">
        <v>72.0</v>
      </c>
      <c r="I68" s="1">
        <v>19.86</v>
      </c>
      <c r="J68" s="1">
        <v>19.86</v>
      </c>
      <c r="K68" s="1" t="s">
        <v>43</v>
      </c>
      <c r="L68" s="1">
        <v>-72.0</v>
      </c>
      <c r="M68" s="1">
        <v>0.0</v>
      </c>
    </row>
    <row r="69">
      <c r="A69" s="1" t="s">
        <v>41</v>
      </c>
      <c r="B69" s="1" t="s">
        <v>42</v>
      </c>
      <c r="C69" s="1">
        <v>245.41</v>
      </c>
      <c r="D69" s="1">
        <v>249.32</v>
      </c>
      <c r="E69" s="1">
        <v>3.91</v>
      </c>
      <c r="F69" s="1">
        <v>0.0</v>
      </c>
      <c r="G69" s="1">
        <v>3.91</v>
      </c>
      <c r="H69" s="1">
        <v>72.0</v>
      </c>
      <c r="I69" s="1">
        <v>18.4</v>
      </c>
      <c r="J69" s="1">
        <v>18.4</v>
      </c>
      <c r="K69" s="1" t="s">
        <v>43</v>
      </c>
      <c r="L69" s="1">
        <v>-72.0</v>
      </c>
      <c r="M69" s="1">
        <v>0.0</v>
      </c>
    </row>
    <row r="70">
      <c r="A70" s="1" t="s">
        <v>41</v>
      </c>
      <c r="B70" s="1" t="s">
        <v>42</v>
      </c>
      <c r="C70" s="1">
        <v>249.52</v>
      </c>
      <c r="D70" s="1">
        <v>252.44</v>
      </c>
      <c r="E70" s="1">
        <v>2.92</v>
      </c>
      <c r="F70" s="1">
        <v>0.0</v>
      </c>
      <c r="G70" s="1">
        <v>2.92</v>
      </c>
      <c r="H70" s="1">
        <v>72.0</v>
      </c>
      <c r="I70" s="1">
        <v>24.68</v>
      </c>
      <c r="J70" s="1">
        <v>24.68</v>
      </c>
      <c r="K70" s="1" t="s">
        <v>43</v>
      </c>
      <c r="L70" s="1">
        <v>-72.0</v>
      </c>
      <c r="M70" s="1">
        <v>0.0</v>
      </c>
    </row>
    <row r="71">
      <c r="A71" s="1" t="s">
        <v>41</v>
      </c>
      <c r="B71" s="1" t="s">
        <v>42</v>
      </c>
      <c r="C71" s="1">
        <v>252.57</v>
      </c>
      <c r="D71" s="1">
        <v>256.7</v>
      </c>
      <c r="E71" s="1">
        <v>4.13</v>
      </c>
      <c r="F71" s="1">
        <v>0.0</v>
      </c>
      <c r="G71" s="1">
        <v>4.13</v>
      </c>
      <c r="H71" s="1">
        <v>72.0</v>
      </c>
      <c r="I71" s="1">
        <v>17.45</v>
      </c>
      <c r="J71" s="1">
        <v>17.45</v>
      </c>
      <c r="K71" s="1" t="s">
        <v>43</v>
      </c>
      <c r="L71" s="1">
        <v>-72.0</v>
      </c>
      <c r="M71" s="1">
        <v>0.0</v>
      </c>
    </row>
    <row r="72">
      <c r="A72" s="1" t="s">
        <v>41</v>
      </c>
      <c r="B72" s="1" t="s">
        <v>42</v>
      </c>
      <c r="C72" s="1">
        <v>256.75</v>
      </c>
      <c r="D72" s="1">
        <v>259.8</v>
      </c>
      <c r="E72" s="1">
        <v>3.05</v>
      </c>
      <c r="F72" s="1">
        <v>0.0</v>
      </c>
      <c r="G72" s="1">
        <v>3.05</v>
      </c>
      <c r="H72" s="1">
        <v>72.0</v>
      </c>
      <c r="I72" s="1">
        <v>23.62</v>
      </c>
      <c r="J72" s="1">
        <v>23.62</v>
      </c>
      <c r="K72" s="1" t="s">
        <v>43</v>
      </c>
      <c r="L72" s="1">
        <v>-72.0</v>
      </c>
      <c r="M72" s="1">
        <v>0.0</v>
      </c>
    </row>
    <row r="73">
      <c r="A73" s="1" t="s">
        <v>41</v>
      </c>
      <c r="B73" s="1" t="s">
        <v>42</v>
      </c>
      <c r="C73" s="1">
        <v>259.97</v>
      </c>
      <c r="D73" s="1">
        <v>264.2</v>
      </c>
      <c r="E73" s="1">
        <v>4.23</v>
      </c>
      <c r="F73" s="1">
        <v>0.0</v>
      </c>
      <c r="G73" s="1">
        <v>4.23</v>
      </c>
      <c r="H73" s="1">
        <v>72.0</v>
      </c>
      <c r="I73" s="1">
        <v>17.02</v>
      </c>
      <c r="J73" s="1">
        <v>17.02</v>
      </c>
      <c r="K73" s="1" t="s">
        <v>43</v>
      </c>
      <c r="L73" s="1">
        <v>-72.0</v>
      </c>
      <c r="M73" s="1">
        <v>0.0</v>
      </c>
    </row>
    <row r="74">
      <c r="A74" s="1" t="s">
        <v>41</v>
      </c>
      <c r="B74" s="1" t="s">
        <v>42</v>
      </c>
      <c r="C74" s="1">
        <v>264.37</v>
      </c>
      <c r="D74" s="1">
        <v>267.43</v>
      </c>
      <c r="E74" s="1">
        <v>3.06</v>
      </c>
      <c r="F74" s="1">
        <v>0.0</v>
      </c>
      <c r="G74" s="1">
        <v>3.06</v>
      </c>
      <c r="H74" s="1">
        <v>72.0</v>
      </c>
      <c r="I74" s="1">
        <v>23.49</v>
      </c>
      <c r="J74" s="1">
        <v>23.49</v>
      </c>
      <c r="K74" s="1" t="s">
        <v>43</v>
      </c>
      <c r="L74" s="1">
        <v>-72.0</v>
      </c>
      <c r="M74" s="1">
        <v>0.0</v>
      </c>
    </row>
    <row r="75">
      <c r="A75" s="1" t="s">
        <v>41</v>
      </c>
      <c r="B75" s="1" t="s">
        <v>42</v>
      </c>
      <c r="C75" s="1">
        <v>267.56</v>
      </c>
      <c r="D75" s="1">
        <v>270.56</v>
      </c>
      <c r="E75" s="1">
        <v>3.0</v>
      </c>
      <c r="F75" s="1">
        <v>0.0</v>
      </c>
      <c r="G75" s="1">
        <v>3.0</v>
      </c>
      <c r="H75" s="1">
        <v>72.0</v>
      </c>
      <c r="I75" s="1">
        <v>23.97</v>
      </c>
      <c r="J75" s="1">
        <v>23.97</v>
      </c>
      <c r="K75" s="1" t="s">
        <v>43</v>
      </c>
      <c r="L75" s="1">
        <v>-72.0</v>
      </c>
      <c r="M75" s="1">
        <v>0.0</v>
      </c>
    </row>
    <row r="76">
      <c r="A76" s="1" t="s">
        <v>41</v>
      </c>
      <c r="B76" s="1" t="s">
        <v>42</v>
      </c>
      <c r="C76" s="1">
        <v>270.6</v>
      </c>
      <c r="D76" s="1">
        <v>274.58</v>
      </c>
      <c r="E76" s="1">
        <v>3.98</v>
      </c>
      <c r="F76" s="1">
        <v>0.0</v>
      </c>
      <c r="G76" s="1">
        <v>3.98</v>
      </c>
      <c r="H76" s="1">
        <v>72.0</v>
      </c>
      <c r="I76" s="1">
        <v>18.11</v>
      </c>
      <c r="J76" s="1">
        <v>18.11</v>
      </c>
      <c r="K76" s="1" t="s">
        <v>43</v>
      </c>
      <c r="L76" s="1">
        <v>-72.0</v>
      </c>
      <c r="M76" s="1">
        <v>0.0</v>
      </c>
    </row>
    <row r="77">
      <c r="A77" s="1" t="s">
        <v>41</v>
      </c>
      <c r="B77" s="1" t="s">
        <v>42</v>
      </c>
      <c r="C77" s="1">
        <v>274.89</v>
      </c>
      <c r="D77" s="1">
        <v>277.75</v>
      </c>
      <c r="E77" s="1">
        <v>2.86</v>
      </c>
      <c r="F77" s="1">
        <v>0.0</v>
      </c>
      <c r="G77" s="1">
        <v>2.86</v>
      </c>
      <c r="H77" s="1">
        <v>168.0</v>
      </c>
      <c r="I77" s="1">
        <v>58.71</v>
      </c>
      <c r="J77" s="1">
        <v>58.74</v>
      </c>
      <c r="K77" s="1" t="s">
        <v>44</v>
      </c>
      <c r="L77" s="1">
        <v>84.0</v>
      </c>
      <c r="M77" s="1">
        <v>84.0</v>
      </c>
    </row>
    <row r="78">
      <c r="A78" s="1" t="s">
        <v>41</v>
      </c>
      <c r="B78" s="1" t="s">
        <v>42</v>
      </c>
      <c r="C78" s="1">
        <v>278.01</v>
      </c>
      <c r="D78" s="1">
        <v>280.52</v>
      </c>
      <c r="E78" s="1">
        <v>2.52</v>
      </c>
      <c r="F78" s="1">
        <v>0.0</v>
      </c>
      <c r="G78" s="1">
        <v>2.52</v>
      </c>
      <c r="H78" s="1">
        <v>168.0</v>
      </c>
      <c r="I78" s="1">
        <v>66.72</v>
      </c>
      <c r="J78" s="1">
        <v>66.76</v>
      </c>
      <c r="K78" s="1" t="s">
        <v>44</v>
      </c>
      <c r="L78" s="1">
        <v>84.0</v>
      </c>
      <c r="M78" s="1">
        <v>84.0</v>
      </c>
    </row>
    <row r="79">
      <c r="A79" s="1" t="s">
        <v>41</v>
      </c>
      <c r="B79" s="1" t="s">
        <v>42</v>
      </c>
      <c r="C79" s="1">
        <v>280.87</v>
      </c>
      <c r="D79" s="1">
        <v>283.43</v>
      </c>
      <c r="E79" s="1">
        <v>2.56</v>
      </c>
      <c r="F79" s="1">
        <v>0.0</v>
      </c>
      <c r="G79" s="1">
        <v>2.56</v>
      </c>
      <c r="H79" s="1">
        <v>168.0</v>
      </c>
      <c r="I79" s="1">
        <v>65.67</v>
      </c>
      <c r="J79" s="1">
        <v>65.7</v>
      </c>
      <c r="K79" s="1" t="s">
        <v>44</v>
      </c>
      <c r="L79" s="1">
        <v>84.0</v>
      </c>
      <c r="M79" s="1">
        <v>84.0</v>
      </c>
    </row>
    <row r="80">
      <c r="A80" s="1" t="s">
        <v>41</v>
      </c>
      <c r="B80" s="1" t="s">
        <v>42</v>
      </c>
      <c r="C80" s="1">
        <v>283.65</v>
      </c>
      <c r="D80" s="1">
        <v>286.13</v>
      </c>
      <c r="E80" s="1">
        <v>2.48</v>
      </c>
      <c r="F80" s="1">
        <v>0.0</v>
      </c>
      <c r="G80" s="1">
        <v>2.48</v>
      </c>
      <c r="H80" s="1">
        <v>72.0</v>
      </c>
      <c r="I80" s="1">
        <v>29.03</v>
      </c>
      <c r="J80" s="1">
        <v>29.03</v>
      </c>
      <c r="K80" s="1" t="s">
        <v>43</v>
      </c>
      <c r="L80" s="1">
        <v>-72.0</v>
      </c>
      <c r="M80" s="1">
        <v>0.0</v>
      </c>
    </row>
    <row r="81">
      <c r="A81" s="1" t="s">
        <v>41</v>
      </c>
      <c r="B81" s="1" t="s">
        <v>42</v>
      </c>
      <c r="C81" s="1">
        <v>286.21</v>
      </c>
      <c r="D81" s="1">
        <v>290.37</v>
      </c>
      <c r="E81" s="1">
        <v>4.17</v>
      </c>
      <c r="F81" s="1">
        <v>0.0</v>
      </c>
      <c r="G81" s="1">
        <v>4.17</v>
      </c>
      <c r="H81" s="1">
        <v>72.0</v>
      </c>
      <c r="I81" s="1">
        <v>17.27</v>
      </c>
      <c r="J81" s="1">
        <v>17.27</v>
      </c>
      <c r="K81" s="1" t="s">
        <v>43</v>
      </c>
      <c r="L81" s="1">
        <v>-72.0</v>
      </c>
      <c r="M81" s="1">
        <v>0.0</v>
      </c>
    </row>
    <row r="82">
      <c r="A82" s="1" t="s">
        <v>41</v>
      </c>
      <c r="B82" s="1" t="s">
        <v>42</v>
      </c>
      <c r="C82" s="1">
        <v>290.4</v>
      </c>
      <c r="D82" s="1">
        <v>293.79</v>
      </c>
      <c r="E82" s="1">
        <v>3.38</v>
      </c>
      <c r="F82" s="1">
        <v>0.0</v>
      </c>
      <c r="G82" s="1">
        <v>3.38</v>
      </c>
      <c r="H82" s="1">
        <v>72.0</v>
      </c>
      <c r="I82" s="1">
        <v>21.29</v>
      </c>
      <c r="J82" s="1">
        <v>21.29</v>
      </c>
      <c r="K82" s="1" t="s">
        <v>43</v>
      </c>
      <c r="L82" s="1">
        <v>-72.0</v>
      </c>
      <c r="M82" s="1">
        <v>0.0</v>
      </c>
    </row>
    <row r="83">
      <c r="A83" s="1" t="s">
        <v>41</v>
      </c>
      <c r="B83" s="1" t="s">
        <v>42</v>
      </c>
      <c r="C83" s="1">
        <v>293.92</v>
      </c>
      <c r="D83" s="1">
        <v>297.38</v>
      </c>
      <c r="E83" s="1">
        <v>3.46</v>
      </c>
      <c r="F83" s="1">
        <v>0.0</v>
      </c>
      <c r="G83" s="1">
        <v>3.46</v>
      </c>
      <c r="H83" s="1">
        <v>72.0</v>
      </c>
      <c r="I83" s="1">
        <v>20.81</v>
      </c>
      <c r="J83" s="1">
        <v>20.81</v>
      </c>
      <c r="K83" s="1" t="s">
        <v>43</v>
      </c>
      <c r="L83" s="1">
        <v>-72.0</v>
      </c>
      <c r="M83" s="1">
        <v>0.0</v>
      </c>
    </row>
    <row r="84">
      <c r="A84" s="1" t="s">
        <v>41</v>
      </c>
      <c r="B84" s="1" t="s">
        <v>42</v>
      </c>
      <c r="C84" s="1">
        <v>297.41</v>
      </c>
      <c r="D84" s="1">
        <v>299.19</v>
      </c>
      <c r="E84" s="1">
        <v>1.78</v>
      </c>
      <c r="F84" s="1">
        <v>0.0</v>
      </c>
      <c r="G84" s="1">
        <v>1.78</v>
      </c>
      <c r="H84" s="1">
        <v>72.0</v>
      </c>
      <c r="I84" s="1">
        <v>40.53</v>
      </c>
      <c r="J84" s="1">
        <v>40.53</v>
      </c>
      <c r="K84" s="1" t="s">
        <v>43</v>
      </c>
      <c r="L84" s="1">
        <v>-72.0</v>
      </c>
      <c r="M84" s="1">
        <v>0.0</v>
      </c>
    </row>
    <row r="85">
      <c r="A85" s="1" t="s">
        <v>41</v>
      </c>
      <c r="B85" s="1" t="s">
        <v>42</v>
      </c>
      <c r="C85" s="1">
        <v>299.22</v>
      </c>
      <c r="D85" s="1">
        <v>301.4</v>
      </c>
      <c r="E85" s="1">
        <v>2.18</v>
      </c>
      <c r="F85" s="1">
        <v>0.0</v>
      </c>
      <c r="G85" s="1">
        <v>2.18</v>
      </c>
      <c r="H85" s="1">
        <v>72.0</v>
      </c>
      <c r="I85" s="1">
        <v>33.01</v>
      </c>
      <c r="J85" s="1">
        <v>33.01</v>
      </c>
      <c r="K85" s="1" t="s">
        <v>43</v>
      </c>
      <c r="L85" s="1">
        <v>-72.0</v>
      </c>
      <c r="M85" s="1">
        <v>0.0</v>
      </c>
    </row>
    <row r="86">
      <c r="A86" s="1" t="s">
        <v>41</v>
      </c>
      <c r="B86" s="1" t="s">
        <v>42</v>
      </c>
      <c r="C86" s="1">
        <v>301.42</v>
      </c>
      <c r="D86" s="1">
        <v>303.98</v>
      </c>
      <c r="E86" s="1">
        <v>2.56</v>
      </c>
      <c r="F86" s="1">
        <v>0.0</v>
      </c>
      <c r="G86" s="1">
        <v>2.56</v>
      </c>
      <c r="H86" s="1">
        <v>72.0</v>
      </c>
      <c r="I86" s="1">
        <v>28.14</v>
      </c>
      <c r="J86" s="1">
        <v>28.14</v>
      </c>
      <c r="K86" s="1" t="s">
        <v>43</v>
      </c>
      <c r="L86" s="1">
        <v>-72.0</v>
      </c>
      <c r="M86" s="1">
        <v>0.0</v>
      </c>
    </row>
    <row r="87">
      <c r="A87" s="1" t="s">
        <v>41</v>
      </c>
      <c r="B87" s="1" t="s">
        <v>42</v>
      </c>
      <c r="C87" s="1">
        <v>304.03</v>
      </c>
      <c r="D87" s="1">
        <v>307.44</v>
      </c>
      <c r="E87" s="1">
        <v>3.41</v>
      </c>
      <c r="F87" s="1">
        <v>0.0</v>
      </c>
      <c r="G87" s="1">
        <v>3.41</v>
      </c>
      <c r="H87" s="1">
        <v>72.0</v>
      </c>
      <c r="I87" s="1">
        <v>21.14</v>
      </c>
      <c r="J87" s="1">
        <v>21.14</v>
      </c>
      <c r="K87" s="1" t="s">
        <v>43</v>
      </c>
      <c r="L87" s="1">
        <v>-72.0</v>
      </c>
      <c r="M87" s="1">
        <v>0.0</v>
      </c>
    </row>
    <row r="88">
      <c r="A88" s="1" t="s">
        <v>41</v>
      </c>
      <c r="B88" s="1" t="s">
        <v>42</v>
      </c>
      <c r="C88" s="1">
        <v>307.46</v>
      </c>
      <c r="D88" s="1">
        <v>310.58</v>
      </c>
      <c r="E88" s="1">
        <v>3.12</v>
      </c>
      <c r="F88" s="1">
        <v>0.0</v>
      </c>
      <c r="G88" s="1">
        <v>3.12</v>
      </c>
      <c r="H88" s="1">
        <v>72.0</v>
      </c>
      <c r="I88" s="1">
        <v>23.05</v>
      </c>
      <c r="J88" s="1">
        <v>23.05</v>
      </c>
      <c r="K88" s="1" t="s">
        <v>43</v>
      </c>
      <c r="L88" s="1">
        <v>-72.0</v>
      </c>
      <c r="M88" s="1">
        <v>0.0</v>
      </c>
    </row>
    <row r="89">
      <c r="A89" s="1" t="s">
        <v>41</v>
      </c>
      <c r="B89" s="1" t="s">
        <v>42</v>
      </c>
      <c r="C89" s="1">
        <v>310.59</v>
      </c>
      <c r="D89" s="1">
        <v>311.43</v>
      </c>
      <c r="E89" s="1">
        <v>0.84</v>
      </c>
      <c r="F89" s="1">
        <v>0.0</v>
      </c>
      <c r="G89" s="1">
        <v>0.84</v>
      </c>
      <c r="H89" s="1">
        <v>72.0</v>
      </c>
      <c r="I89" s="1">
        <v>85.65</v>
      </c>
      <c r="J89" s="1">
        <v>85.65</v>
      </c>
      <c r="K89" s="1" t="s">
        <v>43</v>
      </c>
      <c r="L89" s="1">
        <v>-72.0</v>
      </c>
      <c r="M89" s="1">
        <v>0.0</v>
      </c>
    </row>
    <row r="90">
      <c r="A90" s="1" t="s">
        <v>41</v>
      </c>
      <c r="B90" s="1" t="s">
        <v>42</v>
      </c>
      <c r="C90" s="1">
        <v>311.46</v>
      </c>
      <c r="D90" s="1">
        <v>314.26</v>
      </c>
      <c r="E90" s="1">
        <v>2.8</v>
      </c>
      <c r="F90" s="1">
        <v>0.0</v>
      </c>
      <c r="G90" s="1">
        <v>2.8</v>
      </c>
      <c r="H90" s="1">
        <v>168.0</v>
      </c>
      <c r="I90" s="1">
        <v>60.05</v>
      </c>
      <c r="J90" s="1">
        <v>60.08</v>
      </c>
      <c r="K90" s="1" t="s">
        <v>44</v>
      </c>
      <c r="L90" s="1">
        <v>84.0</v>
      </c>
      <c r="M90" s="1">
        <v>84.0</v>
      </c>
    </row>
    <row r="91">
      <c r="A91" s="1" t="s">
        <v>41</v>
      </c>
      <c r="B91" s="1" t="s">
        <v>42</v>
      </c>
      <c r="C91" s="1">
        <v>314.96</v>
      </c>
      <c r="D91" s="1">
        <v>317.2</v>
      </c>
      <c r="E91" s="1">
        <v>2.24</v>
      </c>
      <c r="F91" s="1">
        <v>0.0</v>
      </c>
      <c r="G91" s="1">
        <v>2.24</v>
      </c>
      <c r="H91" s="1">
        <v>168.0</v>
      </c>
      <c r="I91" s="1">
        <v>74.95</v>
      </c>
      <c r="J91" s="1">
        <v>74.99</v>
      </c>
      <c r="K91" s="1" t="s">
        <v>44</v>
      </c>
      <c r="L91" s="1">
        <v>84.0</v>
      </c>
      <c r="M91" s="1">
        <v>84.0</v>
      </c>
    </row>
    <row r="92">
      <c r="A92" s="1" t="s">
        <v>41</v>
      </c>
      <c r="B92" s="1" t="s">
        <v>42</v>
      </c>
      <c r="C92" s="1">
        <v>317.35</v>
      </c>
      <c r="D92" s="1">
        <v>319.94</v>
      </c>
      <c r="E92" s="1">
        <v>2.59</v>
      </c>
      <c r="F92" s="1">
        <v>0.0</v>
      </c>
      <c r="G92" s="1">
        <v>2.59</v>
      </c>
      <c r="H92" s="1">
        <v>168.0</v>
      </c>
      <c r="I92" s="1">
        <v>64.83</v>
      </c>
      <c r="J92" s="1">
        <v>64.87</v>
      </c>
      <c r="K92" s="1" t="s">
        <v>44</v>
      </c>
      <c r="L92" s="1">
        <v>84.0</v>
      </c>
      <c r="M92" s="1">
        <v>84.0</v>
      </c>
    </row>
    <row r="93">
      <c r="A93" s="1" t="s">
        <v>41</v>
      </c>
      <c r="B93" s="1" t="s">
        <v>42</v>
      </c>
      <c r="C93" s="1">
        <v>320.15</v>
      </c>
      <c r="D93" s="1">
        <v>323.83</v>
      </c>
      <c r="E93" s="1">
        <v>3.68</v>
      </c>
      <c r="F93" s="1">
        <v>0.0</v>
      </c>
      <c r="G93" s="1">
        <v>3.68</v>
      </c>
      <c r="H93" s="1">
        <v>72.0</v>
      </c>
      <c r="I93" s="1">
        <v>19.54</v>
      </c>
      <c r="J93" s="1">
        <v>19.54</v>
      </c>
      <c r="K93" s="1" t="s">
        <v>43</v>
      </c>
      <c r="L93" s="1">
        <v>-72.0</v>
      </c>
      <c r="M93" s="1">
        <v>0.0</v>
      </c>
    </row>
    <row r="94">
      <c r="A94" s="1" t="s">
        <v>41</v>
      </c>
      <c r="B94" s="1" t="s">
        <v>42</v>
      </c>
      <c r="C94" s="1">
        <v>323.94</v>
      </c>
      <c r="D94" s="1">
        <v>326.77</v>
      </c>
      <c r="E94" s="1">
        <v>2.83</v>
      </c>
      <c r="F94" s="1">
        <v>0.0</v>
      </c>
      <c r="G94" s="1">
        <v>2.83</v>
      </c>
      <c r="H94" s="1">
        <v>72.0</v>
      </c>
      <c r="I94" s="1">
        <v>25.45</v>
      </c>
      <c r="J94" s="1">
        <v>25.45</v>
      </c>
      <c r="K94" s="1" t="s">
        <v>43</v>
      </c>
      <c r="L94" s="1">
        <v>-72.0</v>
      </c>
      <c r="M94" s="1">
        <v>0.0</v>
      </c>
    </row>
    <row r="95">
      <c r="A95" s="1" t="s">
        <v>41</v>
      </c>
      <c r="B95" s="1" t="s">
        <v>42</v>
      </c>
      <c r="C95" s="1">
        <v>326.88</v>
      </c>
      <c r="D95" s="1">
        <v>331.03</v>
      </c>
      <c r="E95" s="1">
        <v>4.14</v>
      </c>
      <c r="F95" s="1">
        <v>0.0</v>
      </c>
      <c r="G95" s="1">
        <v>4.14</v>
      </c>
      <c r="H95" s="1">
        <v>72.0</v>
      </c>
      <c r="I95" s="1">
        <v>17.37</v>
      </c>
      <c r="J95" s="1">
        <v>17.37</v>
      </c>
      <c r="K95" s="1" t="s">
        <v>43</v>
      </c>
      <c r="L95" s="1">
        <v>-72.0</v>
      </c>
      <c r="M95" s="1">
        <v>0.0</v>
      </c>
    </row>
    <row r="96">
      <c r="A96" s="1" t="s">
        <v>41</v>
      </c>
      <c r="B96" s="1" t="s">
        <v>42</v>
      </c>
      <c r="C96" s="1">
        <v>331.06</v>
      </c>
      <c r="D96" s="1">
        <v>335.29</v>
      </c>
      <c r="E96" s="1">
        <v>4.23</v>
      </c>
      <c r="F96" s="1">
        <v>0.0</v>
      </c>
      <c r="G96" s="1">
        <v>4.23</v>
      </c>
      <c r="H96" s="1">
        <v>72.0</v>
      </c>
      <c r="I96" s="1">
        <v>17.02</v>
      </c>
      <c r="J96" s="1">
        <v>17.02</v>
      </c>
      <c r="K96" s="1" t="s">
        <v>43</v>
      </c>
      <c r="L96" s="1">
        <v>-72.0</v>
      </c>
      <c r="M96" s="1">
        <v>0.0</v>
      </c>
    </row>
    <row r="97">
      <c r="A97" s="1" t="s">
        <v>41</v>
      </c>
      <c r="B97" s="1" t="s">
        <v>42</v>
      </c>
      <c r="C97" s="1">
        <v>335.37</v>
      </c>
      <c r="D97" s="1">
        <v>339.98</v>
      </c>
      <c r="E97" s="1">
        <v>4.61</v>
      </c>
      <c r="F97" s="1">
        <v>0.0</v>
      </c>
      <c r="G97" s="1">
        <v>4.61</v>
      </c>
      <c r="H97" s="1">
        <v>72.0</v>
      </c>
      <c r="I97" s="1">
        <v>15.61</v>
      </c>
      <c r="J97" s="1">
        <v>15.61</v>
      </c>
      <c r="K97" s="1" t="s">
        <v>43</v>
      </c>
      <c r="L97" s="1">
        <v>-72.0</v>
      </c>
      <c r="M97" s="1">
        <v>0.0</v>
      </c>
    </row>
    <row r="98">
      <c r="A98" s="1" t="s">
        <v>41</v>
      </c>
      <c r="B98" s="1" t="s">
        <v>42</v>
      </c>
      <c r="C98" s="1">
        <v>340.04</v>
      </c>
      <c r="D98" s="1">
        <v>344.04</v>
      </c>
      <c r="E98" s="1">
        <v>3.99</v>
      </c>
      <c r="F98" s="1">
        <v>0.0</v>
      </c>
      <c r="G98" s="1">
        <v>3.99</v>
      </c>
      <c r="H98" s="1">
        <v>72.0</v>
      </c>
      <c r="I98" s="1">
        <v>18.03</v>
      </c>
      <c r="J98" s="1">
        <v>18.03</v>
      </c>
      <c r="K98" s="1" t="s">
        <v>43</v>
      </c>
      <c r="L98" s="1">
        <v>-72.0</v>
      </c>
      <c r="M98" s="1">
        <v>0.0</v>
      </c>
    </row>
    <row r="99">
      <c r="A99" s="1" t="s">
        <v>41</v>
      </c>
      <c r="B99" s="1" t="s">
        <v>42</v>
      </c>
      <c r="C99" s="1">
        <v>344.05</v>
      </c>
      <c r="D99" s="1">
        <v>347.26</v>
      </c>
      <c r="E99" s="1">
        <v>3.2</v>
      </c>
      <c r="F99" s="1">
        <v>0.0</v>
      </c>
      <c r="G99" s="1">
        <v>3.2</v>
      </c>
      <c r="H99" s="1">
        <v>72.0</v>
      </c>
      <c r="I99" s="1">
        <v>22.48</v>
      </c>
      <c r="J99" s="1">
        <v>22.48</v>
      </c>
      <c r="K99" s="1" t="s">
        <v>43</v>
      </c>
      <c r="L99" s="1">
        <v>-72.0</v>
      </c>
      <c r="M99" s="1">
        <v>0.0</v>
      </c>
    </row>
    <row r="100">
      <c r="A100" s="1" t="s">
        <v>41</v>
      </c>
      <c r="B100" s="1" t="s">
        <v>42</v>
      </c>
      <c r="C100" s="1">
        <v>347.37</v>
      </c>
      <c r="D100" s="1">
        <v>351.37</v>
      </c>
      <c r="E100" s="1">
        <v>4.0</v>
      </c>
      <c r="F100" s="1">
        <v>0.0</v>
      </c>
      <c r="G100" s="1">
        <v>4.0</v>
      </c>
      <c r="H100" s="1">
        <v>72.0</v>
      </c>
      <c r="I100" s="1">
        <v>18.0</v>
      </c>
      <c r="J100" s="1">
        <v>18.0</v>
      </c>
      <c r="K100" s="1" t="s">
        <v>43</v>
      </c>
      <c r="L100" s="1">
        <v>-72.0</v>
      </c>
      <c r="M100" s="1">
        <v>0.0</v>
      </c>
    </row>
    <row r="101">
      <c r="A101" s="1" t="s">
        <v>41</v>
      </c>
      <c r="B101" s="1" t="s">
        <v>42</v>
      </c>
      <c r="C101" s="1">
        <v>351.53</v>
      </c>
      <c r="D101" s="1">
        <v>355.81</v>
      </c>
      <c r="E101" s="1">
        <v>4.28</v>
      </c>
      <c r="F101" s="1">
        <v>0.0</v>
      </c>
      <c r="G101" s="1">
        <v>4.28</v>
      </c>
      <c r="H101" s="1">
        <v>72.0</v>
      </c>
      <c r="I101" s="1">
        <v>16.81</v>
      </c>
      <c r="J101" s="1">
        <v>16.81</v>
      </c>
      <c r="K101" s="1" t="s">
        <v>43</v>
      </c>
      <c r="L101" s="1">
        <v>-72.0</v>
      </c>
      <c r="M101" s="1">
        <v>0.0</v>
      </c>
    </row>
    <row r="102">
      <c r="A102" s="1" t="s">
        <v>41</v>
      </c>
      <c r="B102" s="1" t="s">
        <v>42</v>
      </c>
      <c r="C102" s="1">
        <v>355.87</v>
      </c>
      <c r="D102" s="1">
        <v>359.92</v>
      </c>
      <c r="E102" s="1">
        <v>4.04</v>
      </c>
      <c r="F102" s="1">
        <v>0.0</v>
      </c>
      <c r="G102" s="1">
        <v>4.04</v>
      </c>
      <c r="H102" s="1">
        <v>72.0</v>
      </c>
      <c r="I102" s="1">
        <v>17.81</v>
      </c>
      <c r="J102" s="1">
        <v>17.81</v>
      </c>
      <c r="K102" s="1" t="s">
        <v>43</v>
      </c>
      <c r="L102" s="1">
        <v>-72.0</v>
      </c>
      <c r="M102" s="1">
        <v>0.0</v>
      </c>
    </row>
    <row r="103">
      <c r="A103" s="1" t="s">
        <v>41</v>
      </c>
      <c r="B103" s="1" t="s">
        <v>42</v>
      </c>
      <c r="C103" s="1">
        <v>360.08</v>
      </c>
      <c r="D103" s="1">
        <v>362.57</v>
      </c>
      <c r="E103" s="1">
        <v>2.49</v>
      </c>
      <c r="F103" s="1">
        <v>0.0</v>
      </c>
      <c r="G103" s="1">
        <v>2.49</v>
      </c>
      <c r="H103" s="1">
        <v>168.0</v>
      </c>
      <c r="I103" s="1">
        <v>67.56</v>
      </c>
      <c r="J103" s="1">
        <v>67.6</v>
      </c>
      <c r="K103" s="1" t="s">
        <v>44</v>
      </c>
      <c r="L103" s="1">
        <v>84.0</v>
      </c>
      <c r="M103" s="1">
        <v>84.0</v>
      </c>
    </row>
    <row r="130">
      <c r="A130" s="77" t="s">
        <v>53</v>
      </c>
      <c r="B130" s="3">
        <f>SUMIF(K2:K103, "epr",H2:H103)</f>
        <v>5760</v>
      </c>
    </row>
    <row r="131">
      <c r="A131" s="77" t="s">
        <v>54</v>
      </c>
      <c r="B131" s="3">
        <f>SUM(H2:H103)-B130</f>
        <v>3696</v>
      </c>
    </row>
    <row r="132">
      <c r="A132" s="77" t="s">
        <v>55</v>
      </c>
      <c r="B132" s="3">
        <f>SUM(M2:M103)</f>
        <v>1848</v>
      </c>
    </row>
    <row r="133">
      <c r="A133" s="77" t="s">
        <v>56</v>
      </c>
      <c r="B133" s="3">
        <f>B131/B132</f>
        <v>2</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1.35</v>
      </c>
      <c r="D2" s="1">
        <v>4.22</v>
      </c>
      <c r="E2" s="1">
        <v>2.86</v>
      </c>
      <c r="F2" s="1">
        <v>0.0</v>
      </c>
      <c r="G2" s="1">
        <v>2.86</v>
      </c>
      <c r="H2" s="1">
        <v>80.0</v>
      </c>
      <c r="I2" s="1">
        <v>27.93</v>
      </c>
      <c r="J2" s="1">
        <v>27.93</v>
      </c>
      <c r="K2" s="1" t="s">
        <v>43</v>
      </c>
      <c r="L2" s="1">
        <v>-80.0</v>
      </c>
      <c r="M2" s="1">
        <v>0.0</v>
      </c>
    </row>
    <row r="3">
      <c r="A3" s="1" t="s">
        <v>41</v>
      </c>
      <c r="B3" s="1" t="s">
        <v>42</v>
      </c>
      <c r="C3" s="1">
        <v>4.28</v>
      </c>
      <c r="D3" s="1">
        <v>9.36</v>
      </c>
      <c r="E3" s="1">
        <v>5.08</v>
      </c>
      <c r="F3" s="1">
        <v>0.0</v>
      </c>
      <c r="G3" s="1">
        <v>5.08</v>
      </c>
      <c r="H3" s="1">
        <v>80.0</v>
      </c>
      <c r="I3" s="1">
        <v>15.76</v>
      </c>
      <c r="J3" s="1">
        <v>15.76</v>
      </c>
      <c r="K3" s="1" t="s">
        <v>43</v>
      </c>
      <c r="L3" s="1">
        <v>-80.0</v>
      </c>
      <c r="M3" s="1">
        <v>0.0</v>
      </c>
    </row>
    <row r="4">
      <c r="A4" s="1" t="s">
        <v>41</v>
      </c>
      <c r="B4" s="1" t="s">
        <v>42</v>
      </c>
      <c r="C4" s="1">
        <v>9.43</v>
      </c>
      <c r="D4" s="1">
        <v>14.29</v>
      </c>
      <c r="E4" s="1">
        <v>4.86</v>
      </c>
      <c r="F4" s="1">
        <v>0.0</v>
      </c>
      <c r="G4" s="1">
        <v>4.86</v>
      </c>
      <c r="H4" s="1">
        <v>80.0</v>
      </c>
      <c r="I4" s="1">
        <v>16.46</v>
      </c>
      <c r="J4" s="1">
        <v>16.46</v>
      </c>
      <c r="K4" s="1" t="s">
        <v>43</v>
      </c>
      <c r="L4" s="1">
        <v>-80.0</v>
      </c>
      <c r="M4" s="1">
        <v>0.0</v>
      </c>
    </row>
    <row r="5">
      <c r="A5" s="1" t="s">
        <v>41</v>
      </c>
      <c r="B5" s="1" t="s">
        <v>42</v>
      </c>
      <c r="C5" s="1">
        <v>14.4</v>
      </c>
      <c r="D5" s="1">
        <v>18.91</v>
      </c>
      <c r="E5" s="1">
        <v>4.51</v>
      </c>
      <c r="F5" s="1">
        <v>0.0</v>
      </c>
      <c r="G5" s="1">
        <v>4.51</v>
      </c>
      <c r="H5" s="1">
        <v>80.0</v>
      </c>
      <c r="I5" s="1">
        <v>17.72</v>
      </c>
      <c r="J5" s="1">
        <v>17.72</v>
      </c>
      <c r="K5" s="1" t="s">
        <v>43</v>
      </c>
      <c r="L5" s="1">
        <v>-80.0</v>
      </c>
      <c r="M5" s="1">
        <v>0.0</v>
      </c>
    </row>
    <row r="6">
      <c r="A6" s="1" t="s">
        <v>41</v>
      </c>
      <c r="B6" s="1" t="s">
        <v>42</v>
      </c>
      <c r="C6" s="1">
        <v>18.95</v>
      </c>
      <c r="D6" s="1">
        <v>22.81</v>
      </c>
      <c r="E6" s="1">
        <v>3.85</v>
      </c>
      <c r="F6" s="1">
        <v>0.0</v>
      </c>
      <c r="G6" s="1">
        <v>3.85</v>
      </c>
      <c r="H6" s="1">
        <v>80.0</v>
      </c>
      <c r="I6" s="1">
        <v>20.77</v>
      </c>
      <c r="J6" s="1">
        <v>20.77</v>
      </c>
      <c r="K6" s="1" t="s">
        <v>43</v>
      </c>
      <c r="L6" s="1">
        <v>-80.0</v>
      </c>
      <c r="M6" s="1">
        <v>0.0</v>
      </c>
    </row>
    <row r="7">
      <c r="A7" s="1" t="s">
        <v>41</v>
      </c>
      <c r="B7" s="1" t="s">
        <v>42</v>
      </c>
      <c r="C7" s="1">
        <v>22.84</v>
      </c>
      <c r="D7" s="1">
        <v>27.75</v>
      </c>
      <c r="E7" s="1">
        <v>4.92</v>
      </c>
      <c r="F7" s="1">
        <v>0.0</v>
      </c>
      <c r="G7" s="1">
        <v>4.92</v>
      </c>
      <c r="H7" s="1">
        <v>80.0</v>
      </c>
      <c r="I7" s="1">
        <v>16.27</v>
      </c>
      <c r="J7" s="1">
        <v>16.27</v>
      </c>
      <c r="K7" s="1" t="s">
        <v>43</v>
      </c>
      <c r="L7" s="1">
        <v>-80.0</v>
      </c>
      <c r="M7" s="1">
        <v>0.0</v>
      </c>
    </row>
    <row r="8">
      <c r="A8" s="1" t="s">
        <v>41</v>
      </c>
      <c r="B8" s="1" t="s">
        <v>42</v>
      </c>
      <c r="C8" s="1">
        <v>27.86</v>
      </c>
      <c r="D8" s="1">
        <v>30.49</v>
      </c>
      <c r="E8" s="1">
        <v>2.63</v>
      </c>
      <c r="F8" s="1">
        <v>0.0</v>
      </c>
      <c r="G8" s="1">
        <v>2.63</v>
      </c>
      <c r="H8" s="1">
        <v>80.0</v>
      </c>
      <c r="I8" s="1">
        <v>30.43</v>
      </c>
      <c r="J8" s="1">
        <v>30.43</v>
      </c>
      <c r="K8" s="1" t="s">
        <v>43</v>
      </c>
      <c r="L8" s="1">
        <v>-80.0</v>
      </c>
      <c r="M8" s="1">
        <v>0.0</v>
      </c>
    </row>
    <row r="9">
      <c r="A9" s="1" t="s">
        <v>41</v>
      </c>
      <c r="B9" s="1" t="s">
        <v>42</v>
      </c>
      <c r="C9" s="1">
        <v>30.65</v>
      </c>
      <c r="D9" s="1">
        <v>35.16</v>
      </c>
      <c r="E9" s="1">
        <v>4.51</v>
      </c>
      <c r="F9" s="1">
        <v>0.0</v>
      </c>
      <c r="G9" s="1">
        <v>4.51</v>
      </c>
      <c r="H9" s="1">
        <v>80.0</v>
      </c>
      <c r="I9" s="1">
        <v>17.74</v>
      </c>
      <c r="J9" s="1">
        <v>17.74</v>
      </c>
      <c r="K9" s="1" t="s">
        <v>43</v>
      </c>
      <c r="L9" s="1">
        <v>-80.0</v>
      </c>
      <c r="M9" s="1">
        <v>0.0</v>
      </c>
    </row>
    <row r="10">
      <c r="A10" s="1" t="s">
        <v>41</v>
      </c>
      <c r="B10" s="1" t="s">
        <v>42</v>
      </c>
      <c r="C10" s="1">
        <v>35.25</v>
      </c>
      <c r="D10" s="1">
        <v>38.26</v>
      </c>
      <c r="E10" s="1">
        <v>3.01</v>
      </c>
      <c r="F10" s="1">
        <v>0.0</v>
      </c>
      <c r="G10" s="1">
        <v>3.01</v>
      </c>
      <c r="H10" s="1">
        <v>80.0</v>
      </c>
      <c r="I10" s="1">
        <v>26.56</v>
      </c>
      <c r="J10" s="1">
        <v>26.56</v>
      </c>
      <c r="K10" s="1" t="s">
        <v>43</v>
      </c>
      <c r="L10" s="1">
        <v>-80.0</v>
      </c>
      <c r="M10" s="1">
        <v>0.0</v>
      </c>
    </row>
    <row r="11">
      <c r="A11" s="1" t="s">
        <v>41</v>
      </c>
      <c r="B11" s="1" t="s">
        <v>42</v>
      </c>
      <c r="C11" s="1">
        <v>38.56</v>
      </c>
      <c r="D11" s="1">
        <v>40.89</v>
      </c>
      <c r="E11" s="1">
        <v>2.33</v>
      </c>
      <c r="F11" s="1">
        <v>0.0</v>
      </c>
      <c r="G11" s="1">
        <v>2.33</v>
      </c>
      <c r="H11" s="1">
        <v>80.0</v>
      </c>
      <c r="I11" s="1">
        <v>34.34</v>
      </c>
      <c r="J11" s="1">
        <v>34.34</v>
      </c>
      <c r="K11" s="1" t="s">
        <v>43</v>
      </c>
      <c r="L11" s="1">
        <v>-80.0</v>
      </c>
      <c r="M11" s="1">
        <v>0.0</v>
      </c>
    </row>
    <row r="12">
      <c r="A12" s="1" t="s">
        <v>41</v>
      </c>
      <c r="B12" s="1" t="s">
        <v>42</v>
      </c>
      <c r="C12" s="1">
        <v>40.89</v>
      </c>
      <c r="D12" s="1">
        <v>43.83</v>
      </c>
      <c r="E12" s="1">
        <v>2.94</v>
      </c>
      <c r="F12" s="1">
        <v>0.0</v>
      </c>
      <c r="G12" s="1">
        <v>2.94</v>
      </c>
      <c r="H12" s="1">
        <v>168.0</v>
      </c>
      <c r="I12" s="1">
        <v>57.08</v>
      </c>
      <c r="J12" s="1">
        <v>57.11</v>
      </c>
      <c r="K12" s="1" t="s">
        <v>44</v>
      </c>
      <c r="L12" s="1">
        <v>84.0</v>
      </c>
      <c r="M12" s="1">
        <v>84.0</v>
      </c>
    </row>
    <row r="13">
      <c r="A13" s="1" t="s">
        <v>41</v>
      </c>
      <c r="B13" s="1" t="s">
        <v>42</v>
      </c>
      <c r="C13" s="1">
        <v>44.91</v>
      </c>
      <c r="D13" s="1">
        <v>47.37</v>
      </c>
      <c r="E13" s="1">
        <v>2.46</v>
      </c>
      <c r="F13" s="1">
        <v>0.0</v>
      </c>
      <c r="G13" s="1">
        <v>2.46</v>
      </c>
      <c r="H13" s="1">
        <v>168.0</v>
      </c>
      <c r="I13" s="1">
        <v>68.38</v>
      </c>
      <c r="J13" s="1">
        <v>68.42</v>
      </c>
      <c r="K13" s="1" t="s">
        <v>44</v>
      </c>
      <c r="L13" s="1">
        <v>84.0</v>
      </c>
      <c r="M13" s="1">
        <v>84.0</v>
      </c>
    </row>
    <row r="14">
      <c r="A14" s="1" t="s">
        <v>41</v>
      </c>
      <c r="B14" s="1" t="s">
        <v>42</v>
      </c>
      <c r="C14" s="1">
        <v>47.66</v>
      </c>
      <c r="D14" s="1">
        <v>50.95</v>
      </c>
      <c r="E14" s="1">
        <v>3.3</v>
      </c>
      <c r="F14" s="1">
        <v>0.0</v>
      </c>
      <c r="G14" s="1">
        <v>3.29</v>
      </c>
      <c r="H14" s="1">
        <v>168.0</v>
      </c>
      <c r="I14" s="1">
        <v>50.98</v>
      </c>
      <c r="J14" s="1">
        <v>51.01</v>
      </c>
      <c r="K14" s="1" t="s">
        <v>44</v>
      </c>
      <c r="L14" s="1">
        <v>84.0</v>
      </c>
      <c r="M14" s="1">
        <v>84.0</v>
      </c>
    </row>
    <row r="15">
      <c r="A15" s="1" t="s">
        <v>41</v>
      </c>
      <c r="B15" s="1" t="s">
        <v>42</v>
      </c>
      <c r="C15" s="1">
        <v>51.09</v>
      </c>
      <c r="D15" s="1">
        <v>55.1</v>
      </c>
      <c r="E15" s="1">
        <v>4.01</v>
      </c>
      <c r="F15" s="1">
        <v>0.0</v>
      </c>
      <c r="G15" s="1">
        <v>4.01</v>
      </c>
      <c r="H15" s="1">
        <v>80.0</v>
      </c>
      <c r="I15" s="1">
        <v>19.93</v>
      </c>
      <c r="J15" s="1">
        <v>19.93</v>
      </c>
      <c r="K15" s="1" t="s">
        <v>43</v>
      </c>
      <c r="L15" s="1">
        <v>-80.0</v>
      </c>
      <c r="M15" s="1">
        <v>0.0</v>
      </c>
    </row>
    <row r="16">
      <c r="A16" s="1" t="s">
        <v>41</v>
      </c>
      <c r="B16" s="1" t="s">
        <v>42</v>
      </c>
      <c r="C16" s="1">
        <v>55.27</v>
      </c>
      <c r="D16" s="1">
        <v>57.96</v>
      </c>
      <c r="E16" s="1">
        <v>2.69</v>
      </c>
      <c r="F16" s="1">
        <v>0.0</v>
      </c>
      <c r="G16" s="1">
        <v>2.69</v>
      </c>
      <c r="H16" s="1">
        <v>80.0</v>
      </c>
      <c r="I16" s="1">
        <v>29.72</v>
      </c>
      <c r="J16" s="1">
        <v>29.72</v>
      </c>
      <c r="K16" s="1" t="s">
        <v>43</v>
      </c>
      <c r="L16" s="1">
        <v>-80.0</v>
      </c>
      <c r="M16" s="1">
        <v>0.0</v>
      </c>
    </row>
    <row r="17">
      <c r="A17" s="1" t="s">
        <v>41</v>
      </c>
      <c r="B17" s="1" t="s">
        <v>42</v>
      </c>
      <c r="C17" s="1">
        <v>58.02</v>
      </c>
      <c r="D17" s="1">
        <v>63.74</v>
      </c>
      <c r="E17" s="1">
        <v>5.72</v>
      </c>
      <c r="F17" s="1">
        <v>0.0</v>
      </c>
      <c r="G17" s="1">
        <v>5.72</v>
      </c>
      <c r="H17" s="1">
        <v>80.0</v>
      </c>
      <c r="I17" s="1">
        <v>13.99</v>
      </c>
      <c r="J17" s="1">
        <v>13.99</v>
      </c>
      <c r="K17" s="1" t="s">
        <v>43</v>
      </c>
      <c r="L17" s="1">
        <v>-80.0</v>
      </c>
      <c r="M17" s="1">
        <v>0.0</v>
      </c>
    </row>
    <row r="18">
      <c r="A18" s="1" t="s">
        <v>41</v>
      </c>
      <c r="B18" s="1" t="s">
        <v>42</v>
      </c>
      <c r="C18" s="1">
        <v>63.76</v>
      </c>
      <c r="D18" s="1">
        <v>67.42</v>
      </c>
      <c r="E18" s="1">
        <v>3.66</v>
      </c>
      <c r="F18" s="1">
        <v>0.0</v>
      </c>
      <c r="G18" s="1">
        <v>3.66</v>
      </c>
      <c r="H18" s="1">
        <v>80.0</v>
      </c>
      <c r="I18" s="1">
        <v>21.83</v>
      </c>
      <c r="J18" s="1">
        <v>21.83</v>
      </c>
      <c r="K18" s="1" t="s">
        <v>43</v>
      </c>
      <c r="L18" s="1">
        <v>-80.0</v>
      </c>
      <c r="M18" s="1">
        <v>0.0</v>
      </c>
    </row>
    <row r="19">
      <c r="A19" s="1" t="s">
        <v>41</v>
      </c>
      <c r="B19" s="1" t="s">
        <v>42</v>
      </c>
      <c r="C19" s="1">
        <v>67.52</v>
      </c>
      <c r="D19" s="1">
        <v>70.54</v>
      </c>
      <c r="E19" s="1">
        <v>3.03</v>
      </c>
      <c r="F19" s="1">
        <v>0.0</v>
      </c>
      <c r="G19" s="1">
        <v>3.03</v>
      </c>
      <c r="H19" s="1">
        <v>80.0</v>
      </c>
      <c r="I19" s="1">
        <v>26.42</v>
      </c>
      <c r="J19" s="1">
        <v>26.42</v>
      </c>
      <c r="K19" s="1" t="s">
        <v>43</v>
      </c>
      <c r="L19" s="1">
        <v>-80.0</v>
      </c>
      <c r="M19" s="1">
        <v>0.0</v>
      </c>
    </row>
    <row r="20">
      <c r="A20" s="1" t="s">
        <v>41</v>
      </c>
      <c r="B20" s="1" t="s">
        <v>42</v>
      </c>
      <c r="C20" s="1">
        <v>70.66</v>
      </c>
      <c r="D20" s="1">
        <v>74.95</v>
      </c>
      <c r="E20" s="1">
        <v>4.28</v>
      </c>
      <c r="F20" s="1">
        <v>0.0</v>
      </c>
      <c r="G20" s="1">
        <v>4.28</v>
      </c>
      <c r="H20" s="1">
        <v>80.0</v>
      </c>
      <c r="I20" s="1">
        <v>18.69</v>
      </c>
      <c r="J20" s="1">
        <v>18.69</v>
      </c>
      <c r="K20" s="1" t="s">
        <v>43</v>
      </c>
      <c r="L20" s="1">
        <v>-80.0</v>
      </c>
      <c r="M20" s="1">
        <v>0.0</v>
      </c>
    </row>
    <row r="21">
      <c r="A21" s="1" t="s">
        <v>41</v>
      </c>
      <c r="B21" s="1" t="s">
        <v>42</v>
      </c>
      <c r="C21" s="1">
        <v>75.01</v>
      </c>
      <c r="D21" s="1">
        <v>79.11</v>
      </c>
      <c r="E21" s="1">
        <v>4.1</v>
      </c>
      <c r="F21" s="1">
        <v>0.0</v>
      </c>
      <c r="G21" s="1">
        <v>4.1</v>
      </c>
      <c r="H21" s="1">
        <v>80.0</v>
      </c>
      <c r="I21" s="1">
        <v>19.5</v>
      </c>
      <c r="J21" s="1">
        <v>19.5</v>
      </c>
      <c r="K21" s="1" t="s">
        <v>43</v>
      </c>
      <c r="L21" s="1">
        <v>-80.0</v>
      </c>
      <c r="M21" s="1">
        <v>0.0</v>
      </c>
    </row>
    <row r="22">
      <c r="A22" s="1" t="s">
        <v>41</v>
      </c>
      <c r="B22" s="1" t="s">
        <v>42</v>
      </c>
      <c r="C22" s="1">
        <v>79.23</v>
      </c>
      <c r="D22" s="1">
        <v>84.25</v>
      </c>
      <c r="E22" s="1">
        <v>5.02</v>
      </c>
      <c r="F22" s="1">
        <v>0.0</v>
      </c>
      <c r="G22" s="1">
        <v>5.02</v>
      </c>
      <c r="H22" s="1">
        <v>80.0</v>
      </c>
      <c r="I22" s="1">
        <v>15.95</v>
      </c>
      <c r="J22" s="1">
        <v>15.95</v>
      </c>
      <c r="K22" s="1" t="s">
        <v>43</v>
      </c>
      <c r="L22" s="1">
        <v>-80.0</v>
      </c>
      <c r="M22" s="1">
        <v>0.0</v>
      </c>
    </row>
    <row r="23">
      <c r="A23" s="1" t="s">
        <v>41</v>
      </c>
      <c r="B23" s="1" t="s">
        <v>42</v>
      </c>
      <c r="C23" s="1">
        <v>84.31</v>
      </c>
      <c r="D23" s="1">
        <v>87.8</v>
      </c>
      <c r="E23" s="1">
        <v>3.49</v>
      </c>
      <c r="F23" s="1">
        <v>0.0</v>
      </c>
      <c r="G23" s="1">
        <v>3.49</v>
      </c>
      <c r="H23" s="1">
        <v>80.0</v>
      </c>
      <c r="I23" s="1">
        <v>22.9</v>
      </c>
      <c r="J23" s="1">
        <v>22.9</v>
      </c>
      <c r="K23" s="1" t="s">
        <v>43</v>
      </c>
      <c r="L23" s="1">
        <v>-80.0</v>
      </c>
      <c r="M23" s="1">
        <v>0.0</v>
      </c>
    </row>
    <row r="24">
      <c r="A24" s="1" t="s">
        <v>41</v>
      </c>
      <c r="B24" s="1" t="s">
        <v>42</v>
      </c>
      <c r="C24" s="1">
        <v>87.81</v>
      </c>
      <c r="D24" s="1">
        <v>93.15</v>
      </c>
      <c r="E24" s="1">
        <v>5.35</v>
      </c>
      <c r="F24" s="1">
        <v>0.0</v>
      </c>
      <c r="G24" s="1">
        <v>5.35</v>
      </c>
      <c r="H24" s="1">
        <v>80.0</v>
      </c>
      <c r="I24" s="1">
        <v>14.96</v>
      </c>
      <c r="J24" s="1">
        <v>14.96</v>
      </c>
      <c r="K24" s="1" t="s">
        <v>43</v>
      </c>
      <c r="L24" s="1">
        <v>-80.0</v>
      </c>
      <c r="M24" s="1">
        <v>0.0</v>
      </c>
    </row>
    <row r="25">
      <c r="A25" s="1" t="s">
        <v>41</v>
      </c>
      <c r="B25" s="1" t="s">
        <v>42</v>
      </c>
      <c r="C25" s="1">
        <v>93.17</v>
      </c>
      <c r="D25" s="1">
        <v>95.7</v>
      </c>
      <c r="E25" s="1">
        <v>2.53</v>
      </c>
      <c r="F25" s="1">
        <v>0.0</v>
      </c>
      <c r="G25" s="1">
        <v>2.53</v>
      </c>
      <c r="H25" s="1">
        <v>168.0</v>
      </c>
      <c r="I25" s="1">
        <v>66.42</v>
      </c>
      <c r="J25" s="1">
        <v>66.45</v>
      </c>
      <c r="K25" s="1" t="s">
        <v>44</v>
      </c>
      <c r="L25" s="1">
        <v>84.0</v>
      </c>
      <c r="M25" s="1">
        <v>84.0</v>
      </c>
    </row>
    <row r="26">
      <c r="A26" s="1" t="s">
        <v>41</v>
      </c>
      <c r="B26" s="1" t="s">
        <v>42</v>
      </c>
      <c r="C26" s="1">
        <v>96.0</v>
      </c>
      <c r="D26" s="1">
        <v>98.5</v>
      </c>
      <c r="E26" s="1">
        <v>2.5</v>
      </c>
      <c r="F26" s="1">
        <v>0.0</v>
      </c>
      <c r="G26" s="1">
        <v>2.5</v>
      </c>
      <c r="H26" s="1">
        <v>168.0</v>
      </c>
      <c r="I26" s="1">
        <v>67.14</v>
      </c>
      <c r="J26" s="1">
        <v>67.17</v>
      </c>
      <c r="K26" s="1" t="s">
        <v>44</v>
      </c>
      <c r="L26" s="1">
        <v>84.0</v>
      </c>
      <c r="M26" s="1">
        <v>84.0</v>
      </c>
    </row>
    <row r="27">
      <c r="A27" s="1" t="s">
        <v>41</v>
      </c>
      <c r="B27" s="1" t="s">
        <v>42</v>
      </c>
      <c r="C27" s="1">
        <v>99.12</v>
      </c>
      <c r="D27" s="1">
        <v>100.9</v>
      </c>
      <c r="E27" s="1">
        <v>1.78</v>
      </c>
      <c r="F27" s="1">
        <v>0.0</v>
      </c>
      <c r="G27" s="1">
        <v>1.78</v>
      </c>
      <c r="H27" s="1">
        <v>168.0</v>
      </c>
      <c r="I27" s="1">
        <v>94.31</v>
      </c>
      <c r="J27" s="1">
        <v>94.37</v>
      </c>
      <c r="K27" s="1" t="s">
        <v>44</v>
      </c>
      <c r="L27" s="1">
        <v>84.0</v>
      </c>
      <c r="M27" s="1">
        <v>84.0</v>
      </c>
    </row>
    <row r="28">
      <c r="A28" s="1" t="s">
        <v>41</v>
      </c>
      <c r="B28" s="1" t="s">
        <v>42</v>
      </c>
      <c r="C28" s="1">
        <v>101.05</v>
      </c>
      <c r="D28" s="1">
        <v>105.68</v>
      </c>
      <c r="E28" s="1">
        <v>4.64</v>
      </c>
      <c r="F28" s="1">
        <v>0.0</v>
      </c>
      <c r="G28" s="1">
        <v>4.64</v>
      </c>
      <c r="H28" s="1">
        <v>80.0</v>
      </c>
      <c r="I28" s="1">
        <v>17.26</v>
      </c>
      <c r="J28" s="1">
        <v>17.26</v>
      </c>
      <c r="K28" s="1" t="s">
        <v>43</v>
      </c>
      <c r="L28" s="1">
        <v>-80.0</v>
      </c>
      <c r="M28" s="1">
        <v>0.0</v>
      </c>
    </row>
    <row r="29">
      <c r="A29" s="1" t="s">
        <v>41</v>
      </c>
      <c r="B29" s="1" t="s">
        <v>42</v>
      </c>
      <c r="C29" s="1">
        <v>105.81</v>
      </c>
      <c r="D29" s="1">
        <v>109.74</v>
      </c>
      <c r="E29" s="1">
        <v>3.93</v>
      </c>
      <c r="F29" s="1">
        <v>0.0</v>
      </c>
      <c r="G29" s="1">
        <v>3.93</v>
      </c>
      <c r="H29" s="1">
        <v>80.0</v>
      </c>
      <c r="I29" s="1">
        <v>20.37</v>
      </c>
      <c r="J29" s="1">
        <v>20.37</v>
      </c>
      <c r="K29" s="1" t="s">
        <v>43</v>
      </c>
      <c r="L29" s="1">
        <v>-80.0</v>
      </c>
      <c r="M29" s="1">
        <v>0.0</v>
      </c>
    </row>
    <row r="30">
      <c r="A30" s="1" t="s">
        <v>41</v>
      </c>
      <c r="B30" s="1" t="s">
        <v>42</v>
      </c>
      <c r="C30" s="1">
        <v>109.78</v>
      </c>
      <c r="D30" s="1">
        <v>112.42</v>
      </c>
      <c r="E30" s="1">
        <v>2.64</v>
      </c>
      <c r="F30" s="1">
        <v>0.0</v>
      </c>
      <c r="G30" s="1">
        <v>2.64</v>
      </c>
      <c r="H30" s="1">
        <v>80.0</v>
      </c>
      <c r="I30" s="1">
        <v>30.29</v>
      </c>
      <c r="J30" s="1">
        <v>30.29</v>
      </c>
      <c r="K30" s="1" t="s">
        <v>43</v>
      </c>
      <c r="L30" s="1">
        <v>-80.0</v>
      </c>
      <c r="M30" s="1">
        <v>0.0</v>
      </c>
    </row>
    <row r="31">
      <c r="A31" s="1" t="s">
        <v>41</v>
      </c>
      <c r="B31" s="1" t="s">
        <v>42</v>
      </c>
      <c r="C31" s="1">
        <v>112.56</v>
      </c>
      <c r="D31" s="1">
        <v>116.05</v>
      </c>
      <c r="E31" s="1">
        <v>3.49</v>
      </c>
      <c r="F31" s="1">
        <v>0.0</v>
      </c>
      <c r="G31" s="1">
        <v>3.49</v>
      </c>
      <c r="H31" s="1">
        <v>80.0</v>
      </c>
      <c r="I31" s="1">
        <v>22.89</v>
      </c>
      <c r="J31" s="1">
        <v>22.89</v>
      </c>
      <c r="K31" s="1" t="s">
        <v>43</v>
      </c>
      <c r="L31" s="1">
        <v>-80.0</v>
      </c>
      <c r="M31" s="1">
        <v>0.0</v>
      </c>
    </row>
    <row r="32">
      <c r="A32" s="1" t="s">
        <v>41</v>
      </c>
      <c r="B32" s="1" t="s">
        <v>42</v>
      </c>
      <c r="C32" s="1">
        <v>116.09</v>
      </c>
      <c r="D32" s="1">
        <v>120.15</v>
      </c>
      <c r="E32" s="1">
        <v>4.05</v>
      </c>
      <c r="F32" s="1">
        <v>0.0</v>
      </c>
      <c r="G32" s="1">
        <v>4.05</v>
      </c>
      <c r="H32" s="1">
        <v>80.0</v>
      </c>
      <c r="I32" s="1">
        <v>19.73</v>
      </c>
      <c r="J32" s="1">
        <v>19.73</v>
      </c>
      <c r="K32" s="1" t="s">
        <v>43</v>
      </c>
      <c r="L32" s="1">
        <v>-80.0</v>
      </c>
      <c r="M32" s="1">
        <v>0.0</v>
      </c>
    </row>
    <row r="33">
      <c r="A33" s="1" t="s">
        <v>41</v>
      </c>
      <c r="B33" s="1" t="s">
        <v>42</v>
      </c>
      <c r="C33" s="1">
        <v>120.17</v>
      </c>
      <c r="D33" s="1">
        <v>122.35</v>
      </c>
      <c r="E33" s="1">
        <v>2.18</v>
      </c>
      <c r="F33" s="1">
        <v>0.0</v>
      </c>
      <c r="G33" s="1">
        <v>2.18</v>
      </c>
      <c r="H33" s="1">
        <v>80.0</v>
      </c>
      <c r="I33" s="1">
        <v>36.75</v>
      </c>
      <c r="J33" s="1">
        <v>36.75</v>
      </c>
      <c r="K33" s="1" t="s">
        <v>43</v>
      </c>
      <c r="L33" s="1">
        <v>-80.0</v>
      </c>
      <c r="M33" s="1">
        <v>0.0</v>
      </c>
    </row>
    <row r="34">
      <c r="A34" s="1" t="s">
        <v>41</v>
      </c>
      <c r="B34" s="1" t="s">
        <v>42</v>
      </c>
      <c r="C34" s="1">
        <v>122.58</v>
      </c>
      <c r="D34" s="1">
        <v>125.53</v>
      </c>
      <c r="E34" s="1">
        <v>2.95</v>
      </c>
      <c r="F34" s="1">
        <v>0.0</v>
      </c>
      <c r="G34" s="1">
        <v>2.95</v>
      </c>
      <c r="H34" s="1">
        <v>80.0</v>
      </c>
      <c r="I34" s="1">
        <v>27.12</v>
      </c>
      <c r="J34" s="1">
        <v>27.12</v>
      </c>
      <c r="K34" s="1" t="s">
        <v>43</v>
      </c>
      <c r="L34" s="1">
        <v>-80.0</v>
      </c>
      <c r="M34" s="1">
        <v>0.0</v>
      </c>
    </row>
    <row r="35">
      <c r="A35" s="1" t="s">
        <v>41</v>
      </c>
      <c r="B35" s="1" t="s">
        <v>42</v>
      </c>
      <c r="C35" s="1">
        <v>125.56</v>
      </c>
      <c r="D35" s="1">
        <v>129.8</v>
      </c>
      <c r="E35" s="1">
        <v>4.24</v>
      </c>
      <c r="F35" s="1">
        <v>0.0</v>
      </c>
      <c r="G35" s="1">
        <v>4.24</v>
      </c>
      <c r="H35" s="1">
        <v>80.0</v>
      </c>
      <c r="I35" s="1">
        <v>18.87</v>
      </c>
      <c r="J35" s="1">
        <v>18.87</v>
      </c>
      <c r="K35" s="1" t="s">
        <v>43</v>
      </c>
      <c r="L35" s="1">
        <v>-80.0</v>
      </c>
      <c r="M35" s="1">
        <v>0.0</v>
      </c>
    </row>
    <row r="36">
      <c r="A36" s="1" t="s">
        <v>41</v>
      </c>
      <c r="B36" s="1" t="s">
        <v>42</v>
      </c>
      <c r="C36" s="1">
        <v>129.82</v>
      </c>
      <c r="D36" s="1">
        <v>134.41</v>
      </c>
      <c r="E36" s="1">
        <v>4.59</v>
      </c>
      <c r="F36" s="1">
        <v>0.0</v>
      </c>
      <c r="G36" s="1">
        <v>4.59</v>
      </c>
      <c r="H36" s="1">
        <v>80.0</v>
      </c>
      <c r="I36" s="1">
        <v>17.43</v>
      </c>
      <c r="J36" s="1">
        <v>17.43</v>
      </c>
      <c r="K36" s="1" t="s">
        <v>43</v>
      </c>
      <c r="L36" s="1">
        <v>-80.0</v>
      </c>
      <c r="M36" s="1">
        <v>0.0</v>
      </c>
    </row>
    <row r="37">
      <c r="A37" s="1" t="s">
        <v>41</v>
      </c>
      <c r="B37" s="1" t="s">
        <v>42</v>
      </c>
      <c r="C37" s="1">
        <v>134.6</v>
      </c>
      <c r="D37" s="1">
        <v>139.68</v>
      </c>
      <c r="E37" s="1">
        <v>5.08</v>
      </c>
      <c r="F37" s="1">
        <v>0.0</v>
      </c>
      <c r="G37" s="1">
        <v>5.08</v>
      </c>
      <c r="H37" s="1">
        <v>80.0</v>
      </c>
      <c r="I37" s="1">
        <v>15.73</v>
      </c>
      <c r="J37" s="1">
        <v>15.73</v>
      </c>
      <c r="K37" s="1" t="s">
        <v>43</v>
      </c>
      <c r="L37" s="1">
        <v>-80.0</v>
      </c>
      <c r="M37" s="1">
        <v>0.0</v>
      </c>
    </row>
    <row r="38">
      <c r="A38" s="1" t="s">
        <v>41</v>
      </c>
      <c r="B38" s="1" t="s">
        <v>42</v>
      </c>
      <c r="C38" s="1">
        <v>139.76</v>
      </c>
      <c r="D38" s="1">
        <v>142.98</v>
      </c>
      <c r="E38" s="1">
        <v>3.22</v>
      </c>
      <c r="F38" s="1">
        <v>0.0</v>
      </c>
      <c r="G38" s="1">
        <v>3.22</v>
      </c>
      <c r="H38" s="1">
        <v>168.0</v>
      </c>
      <c r="I38" s="1">
        <v>52.15</v>
      </c>
      <c r="J38" s="1">
        <v>52.18</v>
      </c>
      <c r="K38" s="1" t="s">
        <v>44</v>
      </c>
      <c r="L38" s="1">
        <v>84.0</v>
      </c>
      <c r="M38" s="1">
        <v>84.0</v>
      </c>
    </row>
    <row r="39">
      <c r="A39" s="1" t="s">
        <v>41</v>
      </c>
      <c r="B39" s="1" t="s">
        <v>42</v>
      </c>
      <c r="C39" s="1">
        <v>143.2</v>
      </c>
      <c r="D39" s="1">
        <v>145.94</v>
      </c>
      <c r="E39" s="1">
        <v>2.73</v>
      </c>
      <c r="F39" s="1">
        <v>0.0</v>
      </c>
      <c r="G39" s="1">
        <v>2.73</v>
      </c>
      <c r="H39" s="1">
        <v>168.0</v>
      </c>
      <c r="I39" s="1">
        <v>61.44</v>
      </c>
      <c r="J39" s="1">
        <v>61.47</v>
      </c>
      <c r="K39" s="1" t="s">
        <v>44</v>
      </c>
      <c r="L39" s="1">
        <v>84.0</v>
      </c>
      <c r="M39" s="1">
        <v>84.0</v>
      </c>
    </row>
    <row r="40">
      <c r="A40" s="1" t="s">
        <v>41</v>
      </c>
      <c r="B40" s="1" t="s">
        <v>42</v>
      </c>
      <c r="C40" s="1">
        <v>146.15</v>
      </c>
      <c r="D40" s="1">
        <v>149.15</v>
      </c>
      <c r="E40" s="1">
        <v>3.0</v>
      </c>
      <c r="F40" s="1">
        <v>0.0</v>
      </c>
      <c r="G40" s="1">
        <v>3.0</v>
      </c>
      <c r="H40" s="1">
        <v>168.0</v>
      </c>
      <c r="I40" s="1">
        <v>55.96</v>
      </c>
      <c r="J40" s="1">
        <v>55.98</v>
      </c>
      <c r="K40" s="1" t="s">
        <v>44</v>
      </c>
      <c r="L40" s="1">
        <v>84.0</v>
      </c>
      <c r="M40" s="1">
        <v>84.0</v>
      </c>
    </row>
    <row r="41">
      <c r="A41" s="1" t="s">
        <v>41</v>
      </c>
      <c r="B41" s="1" t="s">
        <v>42</v>
      </c>
      <c r="C41" s="1">
        <v>149.55</v>
      </c>
      <c r="D41" s="1">
        <v>154.01</v>
      </c>
      <c r="E41" s="1">
        <v>4.45</v>
      </c>
      <c r="F41" s="1">
        <v>0.0</v>
      </c>
      <c r="G41" s="1">
        <v>4.45</v>
      </c>
      <c r="H41" s="1">
        <v>80.0</v>
      </c>
      <c r="I41" s="1">
        <v>17.96</v>
      </c>
      <c r="J41" s="1">
        <v>17.96</v>
      </c>
      <c r="K41" s="1" t="s">
        <v>43</v>
      </c>
      <c r="L41" s="1">
        <v>-80.0</v>
      </c>
      <c r="M41" s="1">
        <v>0.0</v>
      </c>
    </row>
    <row r="42">
      <c r="A42" s="1" t="s">
        <v>41</v>
      </c>
      <c r="B42" s="1" t="s">
        <v>42</v>
      </c>
      <c r="C42" s="1">
        <v>154.31</v>
      </c>
      <c r="D42" s="1">
        <v>157.51</v>
      </c>
      <c r="E42" s="1">
        <v>3.19</v>
      </c>
      <c r="F42" s="1">
        <v>0.0</v>
      </c>
      <c r="G42" s="1">
        <v>3.19</v>
      </c>
      <c r="H42" s="1">
        <v>80.0</v>
      </c>
      <c r="I42" s="1">
        <v>25.05</v>
      </c>
      <c r="J42" s="1">
        <v>25.05</v>
      </c>
      <c r="K42" s="1" t="s">
        <v>43</v>
      </c>
      <c r="L42" s="1">
        <v>-80.0</v>
      </c>
      <c r="M42" s="1">
        <v>0.0</v>
      </c>
    </row>
    <row r="43">
      <c r="A43" s="1" t="s">
        <v>41</v>
      </c>
      <c r="B43" s="1" t="s">
        <v>42</v>
      </c>
      <c r="C43" s="1">
        <v>157.65</v>
      </c>
      <c r="D43" s="1">
        <v>161.92</v>
      </c>
      <c r="E43" s="1">
        <v>4.28</v>
      </c>
      <c r="F43" s="1">
        <v>0.0</v>
      </c>
      <c r="G43" s="1">
        <v>4.28</v>
      </c>
      <c r="H43" s="1">
        <v>80.0</v>
      </c>
      <c r="I43" s="1">
        <v>18.71</v>
      </c>
      <c r="J43" s="1">
        <v>18.71</v>
      </c>
      <c r="K43" s="1" t="s">
        <v>43</v>
      </c>
      <c r="L43" s="1">
        <v>-80.0</v>
      </c>
      <c r="M43" s="1">
        <v>0.0</v>
      </c>
    </row>
    <row r="44">
      <c r="A44" s="1" t="s">
        <v>41</v>
      </c>
      <c r="B44" s="1" t="s">
        <v>42</v>
      </c>
      <c r="C44" s="1">
        <v>161.96</v>
      </c>
      <c r="D44" s="1">
        <v>166.84</v>
      </c>
      <c r="E44" s="1">
        <v>4.88</v>
      </c>
      <c r="F44" s="1">
        <v>0.0</v>
      </c>
      <c r="G44" s="1">
        <v>4.88</v>
      </c>
      <c r="H44" s="1">
        <v>80.0</v>
      </c>
      <c r="I44" s="1">
        <v>16.39</v>
      </c>
      <c r="J44" s="1">
        <v>16.39</v>
      </c>
      <c r="K44" s="1" t="s">
        <v>43</v>
      </c>
      <c r="L44" s="1">
        <v>-80.0</v>
      </c>
      <c r="M44" s="1">
        <v>0.0</v>
      </c>
    </row>
    <row r="45">
      <c r="A45" s="1" t="s">
        <v>41</v>
      </c>
      <c r="B45" s="1" t="s">
        <v>42</v>
      </c>
      <c r="C45" s="1">
        <v>166.9</v>
      </c>
      <c r="D45" s="1">
        <v>171.47</v>
      </c>
      <c r="E45" s="1">
        <v>4.57</v>
      </c>
      <c r="F45" s="1">
        <v>0.0</v>
      </c>
      <c r="G45" s="1">
        <v>4.57</v>
      </c>
      <c r="H45" s="1">
        <v>80.0</v>
      </c>
      <c r="I45" s="1">
        <v>17.51</v>
      </c>
      <c r="J45" s="1">
        <v>17.51</v>
      </c>
      <c r="K45" s="1" t="s">
        <v>43</v>
      </c>
      <c r="L45" s="1">
        <v>-80.0</v>
      </c>
      <c r="M45" s="1">
        <v>0.0</v>
      </c>
    </row>
    <row r="46">
      <c r="A46" s="1" t="s">
        <v>41</v>
      </c>
      <c r="B46" s="1" t="s">
        <v>42</v>
      </c>
      <c r="C46" s="1">
        <v>171.55</v>
      </c>
      <c r="D46" s="1">
        <v>175.47</v>
      </c>
      <c r="E46" s="1">
        <v>3.92</v>
      </c>
      <c r="F46" s="1">
        <v>0.0</v>
      </c>
      <c r="G46" s="1">
        <v>3.92</v>
      </c>
      <c r="H46" s="1">
        <v>80.0</v>
      </c>
      <c r="I46" s="1">
        <v>20.43</v>
      </c>
      <c r="J46" s="1">
        <v>20.43</v>
      </c>
      <c r="K46" s="1" t="s">
        <v>43</v>
      </c>
      <c r="L46" s="1">
        <v>-80.0</v>
      </c>
      <c r="M46" s="1">
        <v>0.0</v>
      </c>
    </row>
    <row r="47">
      <c r="A47" s="1" t="s">
        <v>41</v>
      </c>
      <c r="B47" s="1" t="s">
        <v>42</v>
      </c>
      <c r="C47" s="1">
        <v>175.62</v>
      </c>
      <c r="D47" s="1">
        <v>179.12</v>
      </c>
      <c r="E47" s="1">
        <v>3.5</v>
      </c>
      <c r="F47" s="1">
        <v>0.0</v>
      </c>
      <c r="G47" s="1">
        <v>3.5</v>
      </c>
      <c r="H47" s="1">
        <v>80.0</v>
      </c>
      <c r="I47" s="1">
        <v>22.84</v>
      </c>
      <c r="J47" s="1">
        <v>22.84</v>
      </c>
      <c r="K47" s="1" t="s">
        <v>43</v>
      </c>
      <c r="L47" s="1">
        <v>-80.0</v>
      </c>
      <c r="M47" s="1">
        <v>0.0</v>
      </c>
    </row>
    <row r="48">
      <c r="A48" s="1" t="s">
        <v>41</v>
      </c>
      <c r="B48" s="1" t="s">
        <v>42</v>
      </c>
      <c r="C48" s="1">
        <v>179.26</v>
      </c>
      <c r="D48" s="1">
        <v>183.53</v>
      </c>
      <c r="E48" s="1">
        <v>4.26</v>
      </c>
      <c r="F48" s="1">
        <v>0.0</v>
      </c>
      <c r="G48" s="1">
        <v>4.26</v>
      </c>
      <c r="H48" s="1">
        <v>80.0</v>
      </c>
      <c r="I48" s="1">
        <v>18.77</v>
      </c>
      <c r="J48" s="1">
        <v>18.77</v>
      </c>
      <c r="K48" s="1" t="s">
        <v>43</v>
      </c>
      <c r="L48" s="1">
        <v>-80.0</v>
      </c>
      <c r="M48" s="1">
        <v>0.0</v>
      </c>
    </row>
    <row r="49">
      <c r="A49" s="1" t="s">
        <v>41</v>
      </c>
      <c r="B49" s="1" t="s">
        <v>42</v>
      </c>
      <c r="C49" s="1">
        <v>183.55</v>
      </c>
      <c r="D49" s="1">
        <v>189.08</v>
      </c>
      <c r="E49" s="1">
        <v>5.52</v>
      </c>
      <c r="F49" s="1">
        <v>0.0</v>
      </c>
      <c r="G49" s="1">
        <v>5.52</v>
      </c>
      <c r="H49" s="1">
        <v>80.0</v>
      </c>
      <c r="I49" s="1">
        <v>14.49</v>
      </c>
      <c r="J49" s="1">
        <v>14.49</v>
      </c>
      <c r="K49" s="1" t="s">
        <v>43</v>
      </c>
      <c r="L49" s="1">
        <v>-80.0</v>
      </c>
      <c r="M49" s="1">
        <v>0.0</v>
      </c>
    </row>
    <row r="50">
      <c r="A50" s="1" t="s">
        <v>41</v>
      </c>
      <c r="B50" s="1" t="s">
        <v>42</v>
      </c>
      <c r="C50" s="1">
        <v>189.19</v>
      </c>
      <c r="D50" s="1">
        <v>193.09</v>
      </c>
      <c r="E50" s="1">
        <v>3.9</v>
      </c>
      <c r="F50" s="1">
        <v>0.0</v>
      </c>
      <c r="G50" s="1">
        <v>3.9</v>
      </c>
      <c r="H50" s="1">
        <v>80.0</v>
      </c>
      <c r="I50" s="1">
        <v>20.5</v>
      </c>
      <c r="J50" s="1">
        <v>20.5</v>
      </c>
      <c r="K50" s="1" t="s">
        <v>43</v>
      </c>
      <c r="L50" s="1">
        <v>-80.0</v>
      </c>
      <c r="M50" s="1">
        <v>0.0</v>
      </c>
    </row>
    <row r="51">
      <c r="A51" s="1" t="s">
        <v>41</v>
      </c>
      <c r="B51" s="1" t="s">
        <v>42</v>
      </c>
      <c r="C51" s="1">
        <v>193.16</v>
      </c>
      <c r="D51" s="1">
        <v>195.24</v>
      </c>
      <c r="E51" s="1">
        <v>2.08</v>
      </c>
      <c r="F51" s="1">
        <v>0.0</v>
      </c>
      <c r="G51" s="1">
        <v>2.08</v>
      </c>
      <c r="H51" s="1">
        <v>168.0</v>
      </c>
      <c r="I51" s="1">
        <v>80.69</v>
      </c>
      <c r="J51" s="1">
        <v>80.74</v>
      </c>
      <c r="K51" s="1" t="s">
        <v>44</v>
      </c>
      <c r="L51" s="1">
        <v>84.0</v>
      </c>
      <c r="M51" s="1">
        <v>84.0</v>
      </c>
    </row>
    <row r="52">
      <c r="A52" s="1" t="s">
        <v>41</v>
      </c>
      <c r="B52" s="1" t="s">
        <v>42</v>
      </c>
      <c r="C52" s="1">
        <v>195.92</v>
      </c>
      <c r="D52" s="1">
        <v>198.38</v>
      </c>
      <c r="E52" s="1">
        <v>2.46</v>
      </c>
      <c r="F52" s="1">
        <v>0.0</v>
      </c>
      <c r="G52" s="1">
        <v>2.46</v>
      </c>
      <c r="H52" s="1">
        <v>168.0</v>
      </c>
      <c r="I52" s="1">
        <v>68.36</v>
      </c>
      <c r="J52" s="1">
        <v>68.4</v>
      </c>
      <c r="K52" s="1" t="s">
        <v>44</v>
      </c>
      <c r="L52" s="1">
        <v>84.0</v>
      </c>
      <c r="M52" s="1">
        <v>84.0</v>
      </c>
    </row>
    <row r="53">
      <c r="A53" s="1" t="s">
        <v>41</v>
      </c>
      <c r="B53" s="1" t="s">
        <v>42</v>
      </c>
      <c r="C53" s="1">
        <v>198.51</v>
      </c>
      <c r="D53" s="1">
        <v>200.59</v>
      </c>
      <c r="E53" s="1">
        <v>2.08</v>
      </c>
      <c r="F53" s="1">
        <v>0.0</v>
      </c>
      <c r="G53" s="1">
        <v>2.08</v>
      </c>
      <c r="H53" s="1">
        <v>168.0</v>
      </c>
      <c r="I53" s="1">
        <v>80.78</v>
      </c>
      <c r="J53" s="1">
        <v>80.83</v>
      </c>
      <c r="K53" s="1" t="s">
        <v>44</v>
      </c>
      <c r="L53" s="1">
        <v>84.0</v>
      </c>
      <c r="M53" s="1">
        <v>84.0</v>
      </c>
    </row>
    <row r="54">
      <c r="A54" s="1" t="s">
        <v>41</v>
      </c>
      <c r="B54" s="1" t="s">
        <v>42</v>
      </c>
      <c r="C54" s="1">
        <v>200.88</v>
      </c>
      <c r="D54" s="1">
        <v>204.12</v>
      </c>
      <c r="E54" s="1">
        <v>3.24</v>
      </c>
      <c r="F54" s="1">
        <v>0.0</v>
      </c>
      <c r="G54" s="1">
        <v>3.24</v>
      </c>
      <c r="H54" s="1">
        <v>80.0</v>
      </c>
      <c r="I54" s="1">
        <v>24.67</v>
      </c>
      <c r="J54" s="1">
        <v>24.67</v>
      </c>
      <c r="K54" s="1" t="s">
        <v>43</v>
      </c>
      <c r="L54" s="1">
        <v>-80.0</v>
      </c>
      <c r="M54" s="1">
        <v>0.0</v>
      </c>
    </row>
    <row r="55">
      <c r="A55" s="1" t="s">
        <v>41</v>
      </c>
      <c r="B55" s="1" t="s">
        <v>42</v>
      </c>
      <c r="C55" s="1">
        <v>204.31</v>
      </c>
      <c r="D55" s="1">
        <v>206.17</v>
      </c>
      <c r="E55" s="1">
        <v>1.87</v>
      </c>
      <c r="F55" s="1">
        <v>0.0</v>
      </c>
      <c r="G55" s="1">
        <v>1.87</v>
      </c>
      <c r="H55" s="1">
        <v>80.0</v>
      </c>
      <c r="I55" s="1">
        <v>42.88</v>
      </c>
      <c r="J55" s="1">
        <v>42.88</v>
      </c>
      <c r="K55" s="1" t="s">
        <v>43</v>
      </c>
      <c r="L55" s="1">
        <v>-80.0</v>
      </c>
      <c r="M55" s="1">
        <v>0.0</v>
      </c>
    </row>
    <row r="56">
      <c r="A56" s="1" t="s">
        <v>41</v>
      </c>
      <c r="B56" s="1" t="s">
        <v>42</v>
      </c>
      <c r="C56" s="1">
        <v>206.26</v>
      </c>
      <c r="D56" s="1">
        <v>210.9</v>
      </c>
      <c r="E56" s="1">
        <v>4.64</v>
      </c>
      <c r="F56" s="1">
        <v>0.0</v>
      </c>
      <c r="G56" s="1">
        <v>4.64</v>
      </c>
      <c r="H56" s="1">
        <v>80.0</v>
      </c>
      <c r="I56" s="1">
        <v>17.25</v>
      </c>
      <c r="J56" s="1">
        <v>17.25</v>
      </c>
      <c r="K56" s="1" t="s">
        <v>43</v>
      </c>
      <c r="L56" s="1">
        <v>-80.0</v>
      </c>
      <c r="M56" s="1">
        <v>0.0</v>
      </c>
    </row>
    <row r="57">
      <c r="A57" s="1" t="s">
        <v>41</v>
      </c>
      <c r="B57" s="1" t="s">
        <v>42</v>
      </c>
      <c r="C57" s="1">
        <v>210.92</v>
      </c>
      <c r="D57" s="1">
        <v>214.56</v>
      </c>
      <c r="E57" s="1">
        <v>3.64</v>
      </c>
      <c r="F57" s="1">
        <v>0.0</v>
      </c>
      <c r="G57" s="1">
        <v>3.64</v>
      </c>
      <c r="H57" s="1">
        <v>80.0</v>
      </c>
      <c r="I57" s="1">
        <v>21.97</v>
      </c>
      <c r="J57" s="1">
        <v>21.97</v>
      </c>
      <c r="K57" s="1" t="s">
        <v>43</v>
      </c>
      <c r="L57" s="1">
        <v>-80.0</v>
      </c>
      <c r="M57" s="1">
        <v>0.0</v>
      </c>
    </row>
    <row r="58">
      <c r="A58" s="1" t="s">
        <v>41</v>
      </c>
      <c r="B58" s="1" t="s">
        <v>42</v>
      </c>
      <c r="C58" s="1">
        <v>214.82</v>
      </c>
      <c r="D58" s="1">
        <v>219.7</v>
      </c>
      <c r="E58" s="1">
        <v>4.88</v>
      </c>
      <c r="F58" s="1">
        <v>0.0</v>
      </c>
      <c r="G58" s="1">
        <v>4.88</v>
      </c>
      <c r="H58" s="1">
        <v>80.0</v>
      </c>
      <c r="I58" s="1">
        <v>16.39</v>
      </c>
      <c r="J58" s="1">
        <v>16.39</v>
      </c>
      <c r="K58" s="1" t="s">
        <v>43</v>
      </c>
      <c r="L58" s="1">
        <v>-80.0</v>
      </c>
      <c r="M58" s="1">
        <v>0.0</v>
      </c>
    </row>
    <row r="59">
      <c r="A59" s="1" t="s">
        <v>41</v>
      </c>
      <c r="B59" s="1" t="s">
        <v>42</v>
      </c>
      <c r="C59" s="1">
        <v>219.89</v>
      </c>
      <c r="D59" s="1">
        <v>223.48</v>
      </c>
      <c r="E59" s="1">
        <v>3.59</v>
      </c>
      <c r="F59" s="1">
        <v>0.0</v>
      </c>
      <c r="G59" s="1">
        <v>3.59</v>
      </c>
      <c r="H59" s="1">
        <v>80.0</v>
      </c>
      <c r="I59" s="1">
        <v>22.27</v>
      </c>
      <c r="J59" s="1">
        <v>22.27</v>
      </c>
      <c r="K59" s="1" t="s">
        <v>43</v>
      </c>
      <c r="L59" s="1">
        <v>-80.0</v>
      </c>
      <c r="M59" s="1">
        <v>0.0</v>
      </c>
    </row>
    <row r="60">
      <c r="A60" s="1" t="s">
        <v>41</v>
      </c>
      <c r="B60" s="1" t="s">
        <v>42</v>
      </c>
      <c r="C60" s="1">
        <v>223.61</v>
      </c>
      <c r="D60" s="1">
        <v>228.04</v>
      </c>
      <c r="E60" s="1">
        <v>4.43</v>
      </c>
      <c r="F60" s="1">
        <v>0.0</v>
      </c>
      <c r="G60" s="1">
        <v>4.43</v>
      </c>
      <c r="H60" s="1">
        <v>80.0</v>
      </c>
      <c r="I60" s="1">
        <v>18.05</v>
      </c>
      <c r="J60" s="1">
        <v>18.05</v>
      </c>
      <c r="K60" s="1" t="s">
        <v>43</v>
      </c>
      <c r="L60" s="1">
        <v>-80.0</v>
      </c>
      <c r="M60" s="1">
        <v>0.0</v>
      </c>
    </row>
    <row r="61">
      <c r="A61" s="1" t="s">
        <v>41</v>
      </c>
      <c r="B61" s="1" t="s">
        <v>42</v>
      </c>
      <c r="C61" s="1">
        <v>228.26</v>
      </c>
      <c r="D61" s="1">
        <v>231.72</v>
      </c>
      <c r="E61" s="1">
        <v>3.46</v>
      </c>
      <c r="F61" s="1">
        <v>0.0</v>
      </c>
      <c r="G61" s="1">
        <v>3.46</v>
      </c>
      <c r="H61" s="1">
        <v>80.0</v>
      </c>
      <c r="I61" s="1">
        <v>23.12</v>
      </c>
      <c r="J61" s="1">
        <v>23.12</v>
      </c>
      <c r="K61" s="1" t="s">
        <v>43</v>
      </c>
      <c r="L61" s="1">
        <v>-80.0</v>
      </c>
      <c r="M61" s="1">
        <v>0.0</v>
      </c>
    </row>
    <row r="62">
      <c r="A62" s="1" t="s">
        <v>41</v>
      </c>
      <c r="B62" s="1" t="s">
        <v>42</v>
      </c>
      <c r="C62" s="1">
        <v>231.76</v>
      </c>
      <c r="D62" s="1">
        <v>236.36</v>
      </c>
      <c r="E62" s="1">
        <v>4.6</v>
      </c>
      <c r="F62" s="1">
        <v>0.0</v>
      </c>
      <c r="G62" s="1">
        <v>4.6</v>
      </c>
      <c r="H62" s="1">
        <v>80.0</v>
      </c>
      <c r="I62" s="1">
        <v>17.4</v>
      </c>
      <c r="J62" s="1">
        <v>17.4</v>
      </c>
      <c r="K62" s="1" t="s">
        <v>43</v>
      </c>
      <c r="L62" s="1">
        <v>-80.0</v>
      </c>
      <c r="M62" s="1">
        <v>0.0</v>
      </c>
    </row>
    <row r="63">
      <c r="A63" s="1" t="s">
        <v>41</v>
      </c>
      <c r="B63" s="1" t="s">
        <v>42</v>
      </c>
      <c r="C63" s="1">
        <v>236.49</v>
      </c>
      <c r="D63" s="1">
        <v>241.7</v>
      </c>
      <c r="E63" s="1">
        <v>5.21</v>
      </c>
      <c r="F63" s="1">
        <v>0.0</v>
      </c>
      <c r="G63" s="1">
        <v>5.21</v>
      </c>
      <c r="H63" s="1">
        <v>80.0</v>
      </c>
      <c r="I63" s="1">
        <v>15.36</v>
      </c>
      <c r="J63" s="1">
        <v>15.36</v>
      </c>
      <c r="K63" s="1" t="s">
        <v>43</v>
      </c>
      <c r="L63" s="1">
        <v>-80.0</v>
      </c>
      <c r="M63" s="1">
        <v>0.0</v>
      </c>
    </row>
    <row r="64">
      <c r="A64" s="1" t="s">
        <v>41</v>
      </c>
      <c r="B64" s="1" t="s">
        <v>42</v>
      </c>
      <c r="C64" s="1">
        <v>241.75</v>
      </c>
      <c r="D64" s="1">
        <v>245.17</v>
      </c>
      <c r="E64" s="1">
        <v>3.42</v>
      </c>
      <c r="F64" s="1">
        <v>0.0</v>
      </c>
      <c r="G64" s="1">
        <v>3.42</v>
      </c>
      <c r="H64" s="1">
        <v>168.0</v>
      </c>
      <c r="I64" s="1">
        <v>49.07</v>
      </c>
      <c r="J64" s="1">
        <v>49.09</v>
      </c>
      <c r="K64" s="1" t="s">
        <v>44</v>
      </c>
      <c r="L64" s="1">
        <v>84.0</v>
      </c>
      <c r="M64" s="1">
        <v>84.0</v>
      </c>
    </row>
    <row r="65">
      <c r="A65" s="1" t="s">
        <v>41</v>
      </c>
      <c r="B65" s="1" t="s">
        <v>42</v>
      </c>
      <c r="C65" s="1">
        <v>245.5</v>
      </c>
      <c r="D65" s="1">
        <v>248.84</v>
      </c>
      <c r="E65" s="1">
        <v>3.34</v>
      </c>
      <c r="F65" s="1">
        <v>0.0</v>
      </c>
      <c r="G65" s="1">
        <v>3.34</v>
      </c>
      <c r="H65" s="1">
        <v>168.0</v>
      </c>
      <c r="I65" s="1">
        <v>50.34</v>
      </c>
      <c r="J65" s="1">
        <v>50.36</v>
      </c>
      <c r="K65" s="1" t="s">
        <v>44</v>
      </c>
      <c r="L65" s="1">
        <v>84.0</v>
      </c>
      <c r="M65" s="1">
        <v>84.0</v>
      </c>
    </row>
    <row r="66">
      <c r="A66" s="1" t="s">
        <v>41</v>
      </c>
      <c r="B66" s="1" t="s">
        <v>42</v>
      </c>
      <c r="C66" s="1">
        <v>249.09</v>
      </c>
      <c r="D66" s="1">
        <v>252.03</v>
      </c>
      <c r="E66" s="1">
        <v>2.94</v>
      </c>
      <c r="F66" s="1">
        <v>0.0</v>
      </c>
      <c r="G66" s="1">
        <v>2.93</v>
      </c>
      <c r="H66" s="1">
        <v>168.0</v>
      </c>
      <c r="I66" s="1">
        <v>57.22</v>
      </c>
      <c r="J66" s="1">
        <v>57.24</v>
      </c>
      <c r="K66" s="1" t="s">
        <v>44</v>
      </c>
      <c r="L66" s="1">
        <v>84.0</v>
      </c>
      <c r="M66" s="1">
        <v>84.0</v>
      </c>
    </row>
    <row r="67">
      <c r="A67" s="1" t="s">
        <v>41</v>
      </c>
      <c r="B67" s="1" t="s">
        <v>42</v>
      </c>
      <c r="C67" s="1">
        <v>252.18</v>
      </c>
      <c r="D67" s="1">
        <v>256.98</v>
      </c>
      <c r="E67" s="1">
        <v>4.8</v>
      </c>
      <c r="F67" s="1">
        <v>0.0</v>
      </c>
      <c r="G67" s="1">
        <v>4.8</v>
      </c>
      <c r="H67" s="1">
        <v>80.0</v>
      </c>
      <c r="I67" s="1">
        <v>16.66</v>
      </c>
      <c r="J67" s="1">
        <v>16.66</v>
      </c>
      <c r="K67" s="1" t="s">
        <v>43</v>
      </c>
      <c r="L67" s="1">
        <v>-80.0</v>
      </c>
      <c r="M67" s="1">
        <v>0.0</v>
      </c>
    </row>
    <row r="68">
      <c r="A68" s="1" t="s">
        <v>41</v>
      </c>
      <c r="B68" s="1" t="s">
        <v>42</v>
      </c>
      <c r="C68" s="1">
        <v>257.08</v>
      </c>
      <c r="D68" s="1">
        <v>260.26</v>
      </c>
      <c r="E68" s="1">
        <v>3.18</v>
      </c>
      <c r="F68" s="1">
        <v>0.0</v>
      </c>
      <c r="G68" s="1">
        <v>3.18</v>
      </c>
      <c r="H68" s="1">
        <v>80.0</v>
      </c>
      <c r="I68" s="1">
        <v>25.14</v>
      </c>
      <c r="J68" s="1">
        <v>25.14</v>
      </c>
      <c r="K68" s="1" t="s">
        <v>43</v>
      </c>
      <c r="L68" s="1">
        <v>-80.0</v>
      </c>
      <c r="M68" s="1">
        <v>0.0</v>
      </c>
    </row>
    <row r="69">
      <c r="A69" s="1" t="s">
        <v>41</v>
      </c>
      <c r="B69" s="1" t="s">
        <v>42</v>
      </c>
      <c r="C69" s="1">
        <v>260.27</v>
      </c>
      <c r="D69" s="1">
        <v>263.63</v>
      </c>
      <c r="E69" s="1">
        <v>3.36</v>
      </c>
      <c r="F69" s="1">
        <v>0.0</v>
      </c>
      <c r="G69" s="1">
        <v>3.36</v>
      </c>
      <c r="H69" s="1">
        <v>80.0</v>
      </c>
      <c r="I69" s="1">
        <v>23.8</v>
      </c>
      <c r="J69" s="1">
        <v>23.8</v>
      </c>
      <c r="K69" s="1" t="s">
        <v>43</v>
      </c>
      <c r="L69" s="1">
        <v>-80.0</v>
      </c>
      <c r="M69" s="1">
        <v>0.0</v>
      </c>
    </row>
    <row r="70">
      <c r="A70" s="1" t="s">
        <v>41</v>
      </c>
      <c r="B70" s="1" t="s">
        <v>42</v>
      </c>
      <c r="C70" s="1">
        <v>263.75</v>
      </c>
      <c r="D70" s="1">
        <v>267.51</v>
      </c>
      <c r="E70" s="1">
        <v>3.76</v>
      </c>
      <c r="F70" s="1">
        <v>0.0</v>
      </c>
      <c r="G70" s="1">
        <v>3.76</v>
      </c>
      <c r="H70" s="1">
        <v>80.0</v>
      </c>
      <c r="I70" s="1">
        <v>21.29</v>
      </c>
      <c r="J70" s="1">
        <v>21.29</v>
      </c>
      <c r="K70" s="1" t="s">
        <v>43</v>
      </c>
      <c r="L70" s="1">
        <v>-80.0</v>
      </c>
      <c r="M70" s="1">
        <v>0.0</v>
      </c>
    </row>
    <row r="71">
      <c r="A71" s="1" t="s">
        <v>41</v>
      </c>
      <c r="B71" s="1" t="s">
        <v>42</v>
      </c>
      <c r="C71" s="1">
        <v>267.6</v>
      </c>
      <c r="D71" s="1">
        <v>273.28</v>
      </c>
      <c r="E71" s="1">
        <v>5.68</v>
      </c>
      <c r="F71" s="1">
        <v>0.0</v>
      </c>
      <c r="G71" s="1">
        <v>5.68</v>
      </c>
      <c r="H71" s="1">
        <v>80.0</v>
      </c>
      <c r="I71" s="1">
        <v>14.08</v>
      </c>
      <c r="J71" s="1">
        <v>14.08</v>
      </c>
      <c r="K71" s="1" t="s">
        <v>43</v>
      </c>
      <c r="L71" s="1">
        <v>-80.0</v>
      </c>
      <c r="M71" s="1">
        <v>0.0</v>
      </c>
    </row>
    <row r="72">
      <c r="A72" s="1" t="s">
        <v>41</v>
      </c>
      <c r="B72" s="1" t="s">
        <v>42</v>
      </c>
      <c r="C72" s="1">
        <v>273.36</v>
      </c>
      <c r="D72" s="1">
        <v>279.61</v>
      </c>
      <c r="E72" s="1">
        <v>6.25</v>
      </c>
      <c r="F72" s="1">
        <v>0.0</v>
      </c>
      <c r="G72" s="1">
        <v>6.25</v>
      </c>
      <c r="H72" s="1">
        <v>80.0</v>
      </c>
      <c r="I72" s="1">
        <v>12.79</v>
      </c>
      <c r="J72" s="1">
        <v>12.79</v>
      </c>
      <c r="K72" s="1" t="s">
        <v>43</v>
      </c>
      <c r="L72" s="1">
        <v>-80.0</v>
      </c>
      <c r="M72" s="1">
        <v>0.0</v>
      </c>
    </row>
    <row r="73">
      <c r="A73" s="1" t="s">
        <v>41</v>
      </c>
      <c r="B73" s="1" t="s">
        <v>42</v>
      </c>
      <c r="C73" s="1">
        <v>279.65</v>
      </c>
      <c r="D73" s="1">
        <v>283.72</v>
      </c>
      <c r="E73" s="1">
        <v>4.08</v>
      </c>
      <c r="F73" s="1">
        <v>0.0</v>
      </c>
      <c r="G73" s="1">
        <v>4.08</v>
      </c>
      <c r="H73" s="1">
        <v>80.0</v>
      </c>
      <c r="I73" s="1">
        <v>19.63</v>
      </c>
      <c r="J73" s="1">
        <v>19.63</v>
      </c>
      <c r="K73" s="1" t="s">
        <v>43</v>
      </c>
      <c r="L73" s="1">
        <v>-80.0</v>
      </c>
      <c r="M73" s="1">
        <v>0.0</v>
      </c>
    </row>
    <row r="74">
      <c r="A74" s="1" t="s">
        <v>41</v>
      </c>
      <c r="B74" s="1" t="s">
        <v>42</v>
      </c>
      <c r="C74" s="1">
        <v>284.05</v>
      </c>
      <c r="D74" s="1">
        <v>288.38</v>
      </c>
      <c r="E74" s="1">
        <v>4.33</v>
      </c>
      <c r="F74" s="1">
        <v>0.0</v>
      </c>
      <c r="G74" s="1">
        <v>4.33</v>
      </c>
      <c r="H74" s="1">
        <v>80.0</v>
      </c>
      <c r="I74" s="1">
        <v>18.46</v>
      </c>
      <c r="J74" s="1">
        <v>18.46</v>
      </c>
      <c r="K74" s="1" t="s">
        <v>43</v>
      </c>
      <c r="L74" s="1">
        <v>-80.0</v>
      </c>
      <c r="M74" s="1">
        <v>0.0</v>
      </c>
    </row>
    <row r="75">
      <c r="A75" s="1" t="s">
        <v>41</v>
      </c>
      <c r="B75" s="1" t="s">
        <v>42</v>
      </c>
      <c r="C75" s="1">
        <v>288.45</v>
      </c>
      <c r="D75" s="1">
        <v>292.0</v>
      </c>
      <c r="E75" s="1">
        <v>3.55</v>
      </c>
      <c r="F75" s="1">
        <v>0.0</v>
      </c>
      <c r="G75" s="1">
        <v>3.55</v>
      </c>
      <c r="H75" s="1">
        <v>80.0</v>
      </c>
      <c r="I75" s="1">
        <v>22.54</v>
      </c>
      <c r="J75" s="1">
        <v>22.54</v>
      </c>
      <c r="K75" s="1" t="s">
        <v>43</v>
      </c>
      <c r="L75" s="1">
        <v>-80.0</v>
      </c>
      <c r="M75" s="1">
        <v>0.0</v>
      </c>
    </row>
    <row r="76">
      <c r="A76" s="1" t="s">
        <v>41</v>
      </c>
      <c r="B76" s="1" t="s">
        <v>42</v>
      </c>
      <c r="C76" s="1">
        <v>292.06</v>
      </c>
      <c r="D76" s="1">
        <v>296.59</v>
      </c>
      <c r="E76" s="1">
        <v>4.52</v>
      </c>
      <c r="F76" s="1">
        <v>0.0</v>
      </c>
      <c r="G76" s="1">
        <v>4.52</v>
      </c>
      <c r="H76" s="1">
        <v>80.0</v>
      </c>
      <c r="I76" s="1">
        <v>17.69</v>
      </c>
      <c r="J76" s="1">
        <v>17.69</v>
      </c>
      <c r="K76" s="1" t="s">
        <v>43</v>
      </c>
      <c r="L76" s="1">
        <v>-80.0</v>
      </c>
      <c r="M76" s="1">
        <v>0.0</v>
      </c>
    </row>
    <row r="77">
      <c r="A77" s="1" t="s">
        <v>41</v>
      </c>
      <c r="B77" s="1" t="s">
        <v>42</v>
      </c>
      <c r="C77" s="1">
        <v>296.77</v>
      </c>
      <c r="D77" s="1">
        <v>298.81</v>
      </c>
      <c r="E77" s="1">
        <v>2.04</v>
      </c>
      <c r="F77" s="1">
        <v>0.0</v>
      </c>
      <c r="G77" s="1">
        <v>2.04</v>
      </c>
      <c r="H77" s="1">
        <v>168.0</v>
      </c>
      <c r="I77" s="1">
        <v>82.18</v>
      </c>
      <c r="J77" s="1">
        <v>82.25</v>
      </c>
      <c r="K77" s="1" t="s">
        <v>44</v>
      </c>
      <c r="L77" s="1">
        <v>84.0</v>
      </c>
      <c r="M77" s="1">
        <v>84.0</v>
      </c>
    </row>
    <row r="78">
      <c r="A78" s="1" t="s">
        <v>41</v>
      </c>
      <c r="B78" s="1" t="s">
        <v>42</v>
      </c>
      <c r="C78" s="1">
        <v>299.13</v>
      </c>
      <c r="D78" s="1">
        <v>302.57</v>
      </c>
      <c r="E78" s="1">
        <v>3.44</v>
      </c>
      <c r="F78" s="1">
        <v>0.0</v>
      </c>
      <c r="G78" s="1">
        <v>3.43</v>
      </c>
      <c r="H78" s="1">
        <v>168.0</v>
      </c>
      <c r="I78" s="1">
        <v>48.9</v>
      </c>
      <c r="J78" s="1">
        <v>48.92</v>
      </c>
      <c r="K78" s="1" t="s">
        <v>44</v>
      </c>
      <c r="L78" s="1">
        <v>84.0</v>
      </c>
      <c r="M78" s="1">
        <v>84.0</v>
      </c>
    </row>
    <row r="79">
      <c r="A79" s="1" t="s">
        <v>41</v>
      </c>
      <c r="B79" s="1" t="s">
        <v>42</v>
      </c>
      <c r="C79" s="1">
        <v>302.89</v>
      </c>
      <c r="D79" s="1">
        <v>305.78</v>
      </c>
      <c r="E79" s="1">
        <v>2.89</v>
      </c>
      <c r="F79" s="1">
        <v>0.0</v>
      </c>
      <c r="G79" s="1">
        <v>2.89</v>
      </c>
      <c r="H79" s="1">
        <v>168.0</v>
      </c>
      <c r="I79" s="1">
        <v>58.09</v>
      </c>
      <c r="J79" s="1">
        <v>58.12</v>
      </c>
      <c r="K79" s="1" t="s">
        <v>44</v>
      </c>
      <c r="L79" s="1">
        <v>84.0</v>
      </c>
      <c r="M79" s="1">
        <v>84.0</v>
      </c>
    </row>
    <row r="80">
      <c r="A80" s="1" t="s">
        <v>41</v>
      </c>
      <c r="B80" s="1" t="s">
        <v>42</v>
      </c>
      <c r="C80" s="1">
        <v>305.87</v>
      </c>
      <c r="D80" s="1">
        <v>310.08</v>
      </c>
      <c r="E80" s="1">
        <v>4.21</v>
      </c>
      <c r="F80" s="1">
        <v>0.0</v>
      </c>
      <c r="G80" s="1">
        <v>4.21</v>
      </c>
      <c r="H80" s="1">
        <v>80.0</v>
      </c>
      <c r="I80" s="1">
        <v>18.99</v>
      </c>
      <c r="J80" s="1">
        <v>18.99</v>
      </c>
      <c r="K80" s="1" t="s">
        <v>43</v>
      </c>
      <c r="L80" s="1">
        <v>-80.0</v>
      </c>
      <c r="M80" s="1">
        <v>0.0</v>
      </c>
    </row>
    <row r="81">
      <c r="A81" s="1" t="s">
        <v>41</v>
      </c>
      <c r="B81" s="1" t="s">
        <v>42</v>
      </c>
      <c r="C81" s="1">
        <v>310.17</v>
      </c>
      <c r="D81" s="1">
        <v>315.51</v>
      </c>
      <c r="E81" s="1">
        <v>5.35</v>
      </c>
      <c r="F81" s="1">
        <v>0.0</v>
      </c>
      <c r="G81" s="1">
        <v>5.35</v>
      </c>
      <c r="H81" s="1">
        <v>80.0</v>
      </c>
      <c r="I81" s="1">
        <v>14.97</v>
      </c>
      <c r="J81" s="1">
        <v>14.97</v>
      </c>
      <c r="K81" s="1" t="s">
        <v>43</v>
      </c>
      <c r="L81" s="1">
        <v>-80.0</v>
      </c>
      <c r="M81" s="1">
        <v>0.0</v>
      </c>
    </row>
    <row r="82">
      <c r="A82" s="1" t="s">
        <v>41</v>
      </c>
      <c r="B82" s="1" t="s">
        <v>42</v>
      </c>
      <c r="C82" s="1">
        <v>315.64</v>
      </c>
      <c r="D82" s="1">
        <v>322.3</v>
      </c>
      <c r="E82" s="1">
        <v>6.66</v>
      </c>
      <c r="F82" s="1">
        <v>0.0</v>
      </c>
      <c r="G82" s="1">
        <v>6.66</v>
      </c>
      <c r="H82" s="1">
        <v>80.0</v>
      </c>
      <c r="I82" s="1">
        <v>12.01</v>
      </c>
      <c r="J82" s="1">
        <v>12.01</v>
      </c>
      <c r="K82" s="1" t="s">
        <v>43</v>
      </c>
      <c r="L82" s="1">
        <v>-80.0</v>
      </c>
      <c r="M82" s="1">
        <v>0.0</v>
      </c>
    </row>
    <row r="83">
      <c r="A83" s="1" t="s">
        <v>41</v>
      </c>
      <c r="B83" s="1" t="s">
        <v>42</v>
      </c>
      <c r="C83" s="1">
        <v>322.47</v>
      </c>
      <c r="D83" s="1">
        <v>326.62</v>
      </c>
      <c r="E83" s="1">
        <v>4.16</v>
      </c>
      <c r="F83" s="1">
        <v>0.0</v>
      </c>
      <c r="G83" s="1">
        <v>4.16</v>
      </c>
      <c r="H83" s="1">
        <v>80.0</v>
      </c>
      <c r="I83" s="1">
        <v>19.24</v>
      </c>
      <c r="J83" s="1">
        <v>19.24</v>
      </c>
      <c r="K83" s="1" t="s">
        <v>43</v>
      </c>
      <c r="L83" s="1">
        <v>-80.0</v>
      </c>
      <c r="M83" s="1">
        <v>0.0</v>
      </c>
    </row>
    <row r="84">
      <c r="A84" s="1" t="s">
        <v>41</v>
      </c>
      <c r="B84" s="1" t="s">
        <v>42</v>
      </c>
      <c r="C84" s="1">
        <v>326.68</v>
      </c>
      <c r="D84" s="1">
        <v>330.35</v>
      </c>
      <c r="E84" s="1">
        <v>3.67</v>
      </c>
      <c r="F84" s="1">
        <v>0.0</v>
      </c>
      <c r="G84" s="1">
        <v>3.67</v>
      </c>
      <c r="H84" s="1">
        <v>80.0</v>
      </c>
      <c r="I84" s="1">
        <v>21.79</v>
      </c>
      <c r="J84" s="1">
        <v>21.79</v>
      </c>
      <c r="K84" s="1" t="s">
        <v>43</v>
      </c>
      <c r="L84" s="1">
        <v>-80.0</v>
      </c>
      <c r="M84" s="1">
        <v>0.0</v>
      </c>
    </row>
    <row r="85">
      <c r="A85" s="1" t="s">
        <v>41</v>
      </c>
      <c r="B85" s="1" t="s">
        <v>42</v>
      </c>
      <c r="C85" s="1">
        <v>330.47</v>
      </c>
      <c r="D85" s="1">
        <v>334.37</v>
      </c>
      <c r="E85" s="1">
        <v>3.9</v>
      </c>
      <c r="F85" s="1">
        <v>0.0</v>
      </c>
      <c r="G85" s="1">
        <v>3.9</v>
      </c>
      <c r="H85" s="1">
        <v>80.0</v>
      </c>
      <c r="I85" s="1">
        <v>20.53</v>
      </c>
      <c r="J85" s="1">
        <v>20.53</v>
      </c>
      <c r="K85" s="1" t="s">
        <v>43</v>
      </c>
      <c r="L85" s="1">
        <v>-80.0</v>
      </c>
      <c r="M85" s="1">
        <v>0.0</v>
      </c>
    </row>
    <row r="86">
      <c r="A86" s="1" t="s">
        <v>41</v>
      </c>
      <c r="B86" s="1" t="s">
        <v>42</v>
      </c>
      <c r="C86" s="1">
        <v>334.56</v>
      </c>
      <c r="D86" s="1">
        <v>338.05</v>
      </c>
      <c r="E86" s="1">
        <v>3.5</v>
      </c>
      <c r="F86" s="1">
        <v>0.0</v>
      </c>
      <c r="G86" s="1">
        <v>3.5</v>
      </c>
      <c r="H86" s="1">
        <v>80.0</v>
      </c>
      <c r="I86" s="1">
        <v>22.89</v>
      </c>
      <c r="J86" s="1">
        <v>22.89</v>
      </c>
      <c r="K86" s="1" t="s">
        <v>43</v>
      </c>
      <c r="L86" s="1">
        <v>-80.0</v>
      </c>
      <c r="M86" s="1">
        <v>0.0</v>
      </c>
    </row>
    <row r="87">
      <c r="A87" s="1" t="s">
        <v>41</v>
      </c>
      <c r="B87" s="1" t="s">
        <v>42</v>
      </c>
      <c r="C87" s="1">
        <v>338.21</v>
      </c>
      <c r="D87" s="1">
        <v>341.18</v>
      </c>
      <c r="E87" s="1">
        <v>2.97</v>
      </c>
      <c r="F87" s="1">
        <v>0.0</v>
      </c>
      <c r="G87" s="1">
        <v>2.97</v>
      </c>
      <c r="H87" s="1">
        <v>80.0</v>
      </c>
      <c r="I87" s="1">
        <v>26.92</v>
      </c>
      <c r="J87" s="1">
        <v>26.92</v>
      </c>
      <c r="K87" s="1" t="s">
        <v>43</v>
      </c>
      <c r="L87" s="1">
        <v>-80.0</v>
      </c>
      <c r="M87" s="1">
        <v>0.0</v>
      </c>
    </row>
    <row r="88">
      <c r="A88" s="1" t="s">
        <v>41</v>
      </c>
      <c r="B88" s="1" t="s">
        <v>42</v>
      </c>
      <c r="C88" s="1">
        <v>341.45</v>
      </c>
      <c r="D88" s="1">
        <v>347.09</v>
      </c>
      <c r="E88" s="1">
        <v>5.64</v>
      </c>
      <c r="F88" s="1">
        <v>0.0</v>
      </c>
      <c r="G88" s="1">
        <v>5.64</v>
      </c>
      <c r="H88" s="1">
        <v>80.0</v>
      </c>
      <c r="I88" s="1">
        <v>14.18</v>
      </c>
      <c r="J88" s="1">
        <v>14.18</v>
      </c>
      <c r="K88" s="1" t="s">
        <v>43</v>
      </c>
      <c r="L88" s="1">
        <v>-80.0</v>
      </c>
      <c r="M88" s="1">
        <v>0.0</v>
      </c>
    </row>
    <row r="89">
      <c r="A89" s="1" t="s">
        <v>41</v>
      </c>
      <c r="B89" s="1" t="s">
        <v>42</v>
      </c>
      <c r="C89" s="1">
        <v>347.24</v>
      </c>
      <c r="D89" s="1">
        <v>352.51</v>
      </c>
      <c r="E89" s="1">
        <v>5.27</v>
      </c>
      <c r="F89" s="1">
        <v>0.0</v>
      </c>
      <c r="G89" s="1">
        <v>5.27</v>
      </c>
      <c r="H89" s="1">
        <v>80.0</v>
      </c>
      <c r="I89" s="1">
        <v>15.19</v>
      </c>
      <c r="J89" s="1">
        <v>15.19</v>
      </c>
      <c r="K89" s="1" t="s">
        <v>43</v>
      </c>
      <c r="L89" s="1">
        <v>-80.0</v>
      </c>
      <c r="M89" s="1">
        <v>0.0</v>
      </c>
    </row>
    <row r="90">
      <c r="A90" s="1" t="s">
        <v>41</v>
      </c>
      <c r="B90" s="1" t="s">
        <v>42</v>
      </c>
      <c r="C90" s="1">
        <v>352.54</v>
      </c>
      <c r="D90" s="1">
        <v>355.7</v>
      </c>
      <c r="E90" s="1">
        <v>3.17</v>
      </c>
      <c r="F90" s="1">
        <v>0.0</v>
      </c>
      <c r="G90" s="1">
        <v>3.17</v>
      </c>
      <c r="H90" s="1">
        <v>168.0</v>
      </c>
      <c r="I90" s="1">
        <v>53.05</v>
      </c>
      <c r="J90" s="1">
        <v>53.07</v>
      </c>
      <c r="K90" s="1" t="s">
        <v>44</v>
      </c>
      <c r="L90" s="1">
        <v>84.0</v>
      </c>
      <c r="M90" s="1">
        <v>84.0</v>
      </c>
    </row>
    <row r="91">
      <c r="A91" s="1" t="s">
        <v>41</v>
      </c>
      <c r="B91" s="1" t="s">
        <v>42</v>
      </c>
      <c r="C91" s="1">
        <v>356.49</v>
      </c>
      <c r="D91" s="1">
        <v>359.05</v>
      </c>
      <c r="E91" s="1">
        <v>2.56</v>
      </c>
      <c r="F91" s="1">
        <v>0.0</v>
      </c>
      <c r="G91" s="1">
        <v>2.55</v>
      </c>
      <c r="H91" s="1">
        <v>168.0</v>
      </c>
      <c r="I91" s="1">
        <v>65.73</v>
      </c>
      <c r="J91" s="1">
        <v>65.76</v>
      </c>
      <c r="K91" s="1" t="s">
        <v>44</v>
      </c>
      <c r="L91" s="1">
        <v>84.0</v>
      </c>
      <c r="M91" s="1">
        <v>84.0</v>
      </c>
    </row>
    <row r="92">
      <c r="A92" s="1" t="s">
        <v>41</v>
      </c>
      <c r="B92" s="1" t="s">
        <v>42</v>
      </c>
      <c r="C92" s="1">
        <v>359.33</v>
      </c>
      <c r="D92" s="1">
        <v>361.96</v>
      </c>
      <c r="E92" s="1">
        <v>2.63</v>
      </c>
      <c r="F92" s="1">
        <v>0.0</v>
      </c>
      <c r="G92" s="1">
        <v>2.63</v>
      </c>
      <c r="H92" s="1">
        <v>168.0</v>
      </c>
      <c r="I92" s="1">
        <v>63.83</v>
      </c>
      <c r="J92" s="1">
        <v>63.86</v>
      </c>
      <c r="K92" s="1" t="s">
        <v>44</v>
      </c>
      <c r="L92" s="1">
        <v>84.0</v>
      </c>
      <c r="M92" s="1">
        <v>84.0</v>
      </c>
    </row>
    <row r="93">
      <c r="A93" s="1" t="s">
        <v>41</v>
      </c>
      <c r="B93" s="1" t="s">
        <v>42</v>
      </c>
      <c r="C93" s="1">
        <v>362.19</v>
      </c>
      <c r="D93" s="1">
        <v>365.8</v>
      </c>
      <c r="E93" s="1">
        <v>3.61</v>
      </c>
      <c r="F93" s="1">
        <v>0.0</v>
      </c>
      <c r="G93" s="1">
        <v>3.61</v>
      </c>
      <c r="H93" s="1">
        <v>80.0</v>
      </c>
      <c r="I93" s="1">
        <v>22.16</v>
      </c>
      <c r="J93" s="1">
        <v>22.16</v>
      </c>
      <c r="K93" s="1" t="s">
        <v>43</v>
      </c>
      <c r="L93" s="1">
        <v>-80.0</v>
      </c>
      <c r="M93" s="1">
        <v>0.0</v>
      </c>
    </row>
    <row r="94">
      <c r="A94" s="1" t="s">
        <v>41</v>
      </c>
      <c r="B94" s="1" t="s">
        <v>42</v>
      </c>
      <c r="C94" s="1">
        <v>365.87</v>
      </c>
      <c r="D94" s="1">
        <v>370.18</v>
      </c>
      <c r="E94" s="1">
        <v>4.32</v>
      </c>
      <c r="F94" s="1">
        <v>0.0</v>
      </c>
      <c r="G94" s="1">
        <v>4.32</v>
      </c>
      <c r="H94" s="1">
        <v>80.0</v>
      </c>
      <c r="I94" s="1">
        <v>18.54</v>
      </c>
      <c r="J94" s="1">
        <v>18.54</v>
      </c>
      <c r="K94" s="1" t="s">
        <v>43</v>
      </c>
      <c r="L94" s="1">
        <v>-80.0</v>
      </c>
      <c r="M94" s="1">
        <v>0.0</v>
      </c>
    </row>
    <row r="95">
      <c r="A95" s="1" t="s">
        <v>41</v>
      </c>
      <c r="B95" s="1" t="s">
        <v>42</v>
      </c>
      <c r="C95" s="1">
        <v>370.44</v>
      </c>
      <c r="D95" s="1">
        <v>374.03</v>
      </c>
      <c r="E95" s="1">
        <v>3.59</v>
      </c>
      <c r="F95" s="1">
        <v>0.0</v>
      </c>
      <c r="G95" s="1">
        <v>3.59</v>
      </c>
      <c r="H95" s="1">
        <v>80.0</v>
      </c>
      <c r="I95" s="1">
        <v>22.27</v>
      </c>
      <c r="J95" s="1">
        <v>22.27</v>
      </c>
      <c r="K95" s="1" t="s">
        <v>43</v>
      </c>
      <c r="L95" s="1">
        <v>-80.0</v>
      </c>
      <c r="M95" s="1">
        <v>0.0</v>
      </c>
    </row>
    <row r="96">
      <c r="A96" s="1" t="s">
        <v>41</v>
      </c>
      <c r="B96" s="1" t="s">
        <v>42</v>
      </c>
      <c r="C96" s="1">
        <v>374.16</v>
      </c>
      <c r="D96" s="1">
        <v>377.81</v>
      </c>
      <c r="E96" s="1">
        <v>3.64</v>
      </c>
      <c r="F96" s="1">
        <v>0.0</v>
      </c>
      <c r="G96" s="1">
        <v>3.64</v>
      </c>
      <c r="H96" s="1">
        <v>80.0</v>
      </c>
      <c r="I96" s="1">
        <v>21.95</v>
      </c>
      <c r="J96" s="1">
        <v>21.95</v>
      </c>
      <c r="K96" s="1" t="s">
        <v>43</v>
      </c>
      <c r="L96" s="1">
        <v>-80.0</v>
      </c>
      <c r="M96" s="1">
        <v>0.0</v>
      </c>
    </row>
    <row r="97">
      <c r="A97" s="1" t="s">
        <v>41</v>
      </c>
      <c r="B97" s="1" t="s">
        <v>42</v>
      </c>
      <c r="C97" s="1">
        <v>377.93</v>
      </c>
      <c r="D97" s="1">
        <v>380.89</v>
      </c>
      <c r="E97" s="1">
        <v>2.95</v>
      </c>
      <c r="F97" s="1">
        <v>0.0</v>
      </c>
      <c r="G97" s="1">
        <v>2.95</v>
      </c>
      <c r="H97" s="1">
        <v>80.0</v>
      </c>
      <c r="I97" s="1">
        <v>27.09</v>
      </c>
      <c r="J97" s="1">
        <v>27.09</v>
      </c>
      <c r="K97" s="1" t="s">
        <v>43</v>
      </c>
      <c r="L97" s="1">
        <v>-80.0</v>
      </c>
      <c r="M97" s="1">
        <v>0.0</v>
      </c>
    </row>
    <row r="98">
      <c r="A98" s="1" t="s">
        <v>41</v>
      </c>
      <c r="B98" s="1" t="s">
        <v>42</v>
      </c>
      <c r="C98" s="1">
        <v>381.1</v>
      </c>
      <c r="D98" s="1">
        <v>383.11</v>
      </c>
      <c r="E98" s="1">
        <v>2.01</v>
      </c>
      <c r="F98" s="1">
        <v>0.0</v>
      </c>
      <c r="G98" s="1">
        <v>2.01</v>
      </c>
      <c r="H98" s="1">
        <v>80.0</v>
      </c>
      <c r="I98" s="1">
        <v>39.84</v>
      </c>
      <c r="J98" s="1">
        <v>39.84</v>
      </c>
      <c r="K98" s="1" t="s">
        <v>43</v>
      </c>
      <c r="L98" s="1">
        <v>-80.0</v>
      </c>
      <c r="M98" s="1">
        <v>0.0</v>
      </c>
    </row>
    <row r="99">
      <c r="A99" s="1" t="s">
        <v>41</v>
      </c>
      <c r="B99" s="1" t="s">
        <v>42</v>
      </c>
      <c r="C99" s="1">
        <v>383.13</v>
      </c>
      <c r="D99" s="1">
        <v>388.33</v>
      </c>
      <c r="E99" s="1">
        <v>5.2</v>
      </c>
      <c r="F99" s="1">
        <v>0.0</v>
      </c>
      <c r="G99" s="1">
        <v>5.2</v>
      </c>
      <c r="H99" s="1">
        <v>80.0</v>
      </c>
      <c r="I99" s="1">
        <v>15.39</v>
      </c>
      <c r="J99" s="1">
        <v>15.39</v>
      </c>
      <c r="K99" s="1" t="s">
        <v>43</v>
      </c>
      <c r="L99" s="1">
        <v>-80.0</v>
      </c>
      <c r="M99" s="1">
        <v>0.0</v>
      </c>
    </row>
    <row r="100">
      <c r="A100" s="1" t="s">
        <v>41</v>
      </c>
      <c r="B100" s="1" t="s">
        <v>42</v>
      </c>
      <c r="C100" s="1">
        <v>388.36</v>
      </c>
      <c r="D100" s="1">
        <v>392.25</v>
      </c>
      <c r="E100" s="1">
        <v>3.88</v>
      </c>
      <c r="F100" s="1">
        <v>0.0</v>
      </c>
      <c r="G100" s="1">
        <v>3.88</v>
      </c>
      <c r="H100" s="1">
        <v>80.0</v>
      </c>
      <c r="I100" s="1">
        <v>20.6</v>
      </c>
      <c r="J100" s="1">
        <v>20.6</v>
      </c>
      <c r="K100" s="1" t="s">
        <v>43</v>
      </c>
      <c r="L100" s="1">
        <v>-80.0</v>
      </c>
      <c r="M100" s="1">
        <v>0.0</v>
      </c>
    </row>
    <row r="101">
      <c r="A101" s="1" t="s">
        <v>41</v>
      </c>
      <c r="B101" s="1" t="s">
        <v>42</v>
      </c>
      <c r="C101" s="1">
        <v>392.29</v>
      </c>
      <c r="D101" s="1">
        <v>395.38</v>
      </c>
      <c r="E101" s="1">
        <v>3.09</v>
      </c>
      <c r="F101" s="1">
        <v>0.0</v>
      </c>
      <c r="G101" s="1">
        <v>3.09</v>
      </c>
      <c r="H101" s="1">
        <v>80.0</v>
      </c>
      <c r="I101" s="1">
        <v>25.89</v>
      </c>
      <c r="J101" s="1">
        <v>25.89</v>
      </c>
      <c r="K101" s="1" t="s">
        <v>43</v>
      </c>
      <c r="L101" s="1">
        <v>-80.0</v>
      </c>
      <c r="M101" s="1">
        <v>0.0</v>
      </c>
    </row>
    <row r="102">
      <c r="A102" s="1" t="s">
        <v>41</v>
      </c>
      <c r="B102" s="1" t="s">
        <v>42</v>
      </c>
      <c r="C102" s="1">
        <v>395.56</v>
      </c>
      <c r="D102" s="1">
        <v>397.88</v>
      </c>
      <c r="E102" s="1">
        <v>2.33</v>
      </c>
      <c r="F102" s="1">
        <v>0.0</v>
      </c>
      <c r="G102" s="1">
        <v>2.33</v>
      </c>
      <c r="H102" s="1">
        <v>80.0</v>
      </c>
      <c r="I102" s="1">
        <v>34.4</v>
      </c>
      <c r="J102" s="1">
        <v>34.4</v>
      </c>
      <c r="K102" s="1" t="s">
        <v>43</v>
      </c>
      <c r="L102" s="1">
        <v>-80.0</v>
      </c>
      <c r="M102" s="1">
        <v>0.0</v>
      </c>
    </row>
    <row r="103">
      <c r="A103" s="1" t="s">
        <v>41</v>
      </c>
      <c r="B103" s="1" t="s">
        <v>42</v>
      </c>
      <c r="C103" s="1">
        <v>397.89</v>
      </c>
      <c r="D103" s="1">
        <v>400.12</v>
      </c>
      <c r="E103" s="1">
        <v>2.23</v>
      </c>
      <c r="F103" s="1">
        <v>0.0</v>
      </c>
      <c r="G103" s="1">
        <v>2.23</v>
      </c>
      <c r="H103" s="1">
        <v>168.0</v>
      </c>
      <c r="I103" s="1">
        <v>75.17</v>
      </c>
      <c r="J103" s="1">
        <v>75.21</v>
      </c>
      <c r="K103" s="1" t="s">
        <v>44</v>
      </c>
      <c r="L103" s="1">
        <v>84.0</v>
      </c>
      <c r="M103" s="1">
        <v>84.0</v>
      </c>
    </row>
    <row r="130">
      <c r="A130" s="77" t="s">
        <v>53</v>
      </c>
      <c r="B130" s="3">
        <f>SUMIF(K2:K103, "epr",H2:H103)</f>
        <v>6400</v>
      </c>
    </row>
    <row r="131">
      <c r="A131" s="77" t="s">
        <v>54</v>
      </c>
      <c r="B131" s="3">
        <f>SUM(H2:H103)-B130</f>
        <v>3696</v>
      </c>
    </row>
    <row r="132">
      <c r="A132" s="77" t="s">
        <v>55</v>
      </c>
      <c r="B132" s="3">
        <f>SUM(M2:M103)</f>
        <v>1848</v>
      </c>
    </row>
    <row r="133">
      <c r="A133" s="77" t="s">
        <v>56</v>
      </c>
      <c r="B133" s="3">
        <f>B131/B132</f>
        <v>2</v>
      </c>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1.42</v>
      </c>
      <c r="D2" s="1">
        <v>5.39</v>
      </c>
      <c r="E2" s="1">
        <v>3.97</v>
      </c>
      <c r="F2" s="1">
        <v>0.0</v>
      </c>
      <c r="G2" s="1">
        <v>3.97</v>
      </c>
      <c r="H2" s="1">
        <v>88.0</v>
      </c>
      <c r="I2" s="1">
        <v>22.18</v>
      </c>
      <c r="J2" s="1">
        <v>22.18</v>
      </c>
      <c r="K2" s="1" t="s">
        <v>43</v>
      </c>
      <c r="L2" s="1">
        <v>-88.0</v>
      </c>
      <c r="M2" s="1">
        <v>0.0</v>
      </c>
    </row>
    <row r="3">
      <c r="A3" s="1" t="s">
        <v>41</v>
      </c>
      <c r="B3" s="1" t="s">
        <v>42</v>
      </c>
      <c r="C3" s="1">
        <v>5.47</v>
      </c>
      <c r="D3" s="1">
        <v>9.35</v>
      </c>
      <c r="E3" s="1">
        <v>3.88</v>
      </c>
      <c r="F3" s="1">
        <v>0.0</v>
      </c>
      <c r="G3" s="1">
        <v>3.88</v>
      </c>
      <c r="H3" s="1">
        <v>88.0</v>
      </c>
      <c r="I3" s="1">
        <v>22.67</v>
      </c>
      <c r="J3" s="1">
        <v>22.67</v>
      </c>
      <c r="K3" s="1" t="s">
        <v>43</v>
      </c>
      <c r="L3" s="1">
        <v>-88.0</v>
      </c>
      <c r="M3" s="1">
        <v>0.0</v>
      </c>
    </row>
    <row r="4">
      <c r="A4" s="1" t="s">
        <v>41</v>
      </c>
      <c r="B4" s="1" t="s">
        <v>42</v>
      </c>
      <c r="C4" s="1">
        <v>9.41</v>
      </c>
      <c r="D4" s="1">
        <v>14.71</v>
      </c>
      <c r="E4" s="1">
        <v>5.31</v>
      </c>
      <c r="F4" s="1">
        <v>0.0</v>
      </c>
      <c r="G4" s="1">
        <v>5.31</v>
      </c>
      <c r="H4" s="1">
        <v>88.0</v>
      </c>
      <c r="I4" s="1">
        <v>16.58</v>
      </c>
      <c r="J4" s="1">
        <v>16.58</v>
      </c>
      <c r="K4" s="1" t="s">
        <v>43</v>
      </c>
      <c r="L4" s="1">
        <v>-88.0</v>
      </c>
      <c r="M4" s="1">
        <v>0.0</v>
      </c>
    </row>
    <row r="5">
      <c r="A5" s="1" t="s">
        <v>41</v>
      </c>
      <c r="B5" s="1" t="s">
        <v>42</v>
      </c>
      <c r="C5" s="1">
        <v>14.73</v>
      </c>
      <c r="D5" s="1">
        <v>18.25</v>
      </c>
      <c r="E5" s="1">
        <v>3.52</v>
      </c>
      <c r="F5" s="1">
        <v>0.0</v>
      </c>
      <c r="G5" s="1">
        <v>3.52</v>
      </c>
      <c r="H5" s="1">
        <v>88.0</v>
      </c>
      <c r="I5" s="1">
        <v>24.97</v>
      </c>
      <c r="J5" s="1">
        <v>24.97</v>
      </c>
      <c r="K5" s="1" t="s">
        <v>43</v>
      </c>
      <c r="L5" s="1">
        <v>-88.0</v>
      </c>
      <c r="M5" s="1">
        <v>0.0</v>
      </c>
    </row>
    <row r="6">
      <c r="A6" s="1" t="s">
        <v>41</v>
      </c>
      <c r="B6" s="1" t="s">
        <v>42</v>
      </c>
      <c r="C6" s="1">
        <v>18.33</v>
      </c>
      <c r="D6" s="1">
        <v>22.02</v>
      </c>
      <c r="E6" s="1">
        <v>3.69</v>
      </c>
      <c r="F6" s="1">
        <v>0.0</v>
      </c>
      <c r="G6" s="1">
        <v>3.69</v>
      </c>
      <c r="H6" s="1">
        <v>88.0</v>
      </c>
      <c r="I6" s="1">
        <v>23.82</v>
      </c>
      <c r="J6" s="1">
        <v>23.82</v>
      </c>
      <c r="K6" s="1" t="s">
        <v>43</v>
      </c>
      <c r="L6" s="1">
        <v>-88.0</v>
      </c>
      <c r="M6" s="1">
        <v>0.0</v>
      </c>
    </row>
    <row r="7">
      <c r="A7" s="1" t="s">
        <v>41</v>
      </c>
      <c r="B7" s="1" t="s">
        <v>42</v>
      </c>
      <c r="C7" s="1">
        <v>22.11</v>
      </c>
      <c r="D7" s="1">
        <v>26.58</v>
      </c>
      <c r="E7" s="1">
        <v>4.47</v>
      </c>
      <c r="F7" s="1">
        <v>0.0</v>
      </c>
      <c r="G7" s="1">
        <v>4.47</v>
      </c>
      <c r="H7" s="1">
        <v>88.0</v>
      </c>
      <c r="I7" s="1">
        <v>19.68</v>
      </c>
      <c r="J7" s="1">
        <v>19.68</v>
      </c>
      <c r="K7" s="1" t="s">
        <v>43</v>
      </c>
      <c r="L7" s="1">
        <v>-88.0</v>
      </c>
      <c r="M7" s="1">
        <v>0.0</v>
      </c>
    </row>
    <row r="8">
      <c r="A8" s="1" t="s">
        <v>41</v>
      </c>
      <c r="B8" s="1" t="s">
        <v>42</v>
      </c>
      <c r="C8" s="1">
        <v>26.58</v>
      </c>
      <c r="D8" s="1">
        <v>30.02</v>
      </c>
      <c r="E8" s="1">
        <v>3.44</v>
      </c>
      <c r="F8" s="1">
        <v>0.0</v>
      </c>
      <c r="G8" s="1">
        <v>3.44</v>
      </c>
      <c r="H8" s="1">
        <v>88.0</v>
      </c>
      <c r="I8" s="1">
        <v>25.58</v>
      </c>
      <c r="J8" s="1">
        <v>25.58</v>
      </c>
      <c r="K8" s="1" t="s">
        <v>43</v>
      </c>
      <c r="L8" s="1">
        <v>-88.0</v>
      </c>
      <c r="M8" s="1">
        <v>0.0</v>
      </c>
    </row>
    <row r="9">
      <c r="A9" s="1" t="s">
        <v>41</v>
      </c>
      <c r="B9" s="1" t="s">
        <v>42</v>
      </c>
      <c r="C9" s="1">
        <v>30.11</v>
      </c>
      <c r="D9" s="1">
        <v>33.39</v>
      </c>
      <c r="E9" s="1">
        <v>3.28</v>
      </c>
      <c r="F9" s="1">
        <v>0.0</v>
      </c>
      <c r="G9" s="1">
        <v>3.28</v>
      </c>
      <c r="H9" s="1">
        <v>88.0</v>
      </c>
      <c r="I9" s="1">
        <v>26.81</v>
      </c>
      <c r="J9" s="1">
        <v>26.81</v>
      </c>
      <c r="K9" s="1" t="s">
        <v>43</v>
      </c>
      <c r="L9" s="1">
        <v>-88.0</v>
      </c>
      <c r="M9" s="1">
        <v>0.0</v>
      </c>
    </row>
    <row r="10">
      <c r="A10" s="1" t="s">
        <v>41</v>
      </c>
      <c r="B10" s="1" t="s">
        <v>42</v>
      </c>
      <c r="C10" s="1">
        <v>33.46</v>
      </c>
      <c r="D10" s="1">
        <v>39.28</v>
      </c>
      <c r="E10" s="1">
        <v>5.82</v>
      </c>
      <c r="F10" s="1">
        <v>0.0</v>
      </c>
      <c r="G10" s="1">
        <v>5.82</v>
      </c>
      <c r="H10" s="1">
        <v>88.0</v>
      </c>
      <c r="I10" s="1">
        <v>15.13</v>
      </c>
      <c r="J10" s="1">
        <v>15.13</v>
      </c>
      <c r="K10" s="1" t="s">
        <v>43</v>
      </c>
      <c r="L10" s="1">
        <v>-88.0</v>
      </c>
      <c r="M10" s="1">
        <v>0.0</v>
      </c>
    </row>
    <row r="11">
      <c r="A11" s="1" t="s">
        <v>41</v>
      </c>
      <c r="B11" s="1" t="s">
        <v>42</v>
      </c>
      <c r="C11" s="1">
        <v>39.35</v>
      </c>
      <c r="D11" s="1">
        <v>43.72</v>
      </c>
      <c r="E11" s="1">
        <v>4.36</v>
      </c>
      <c r="F11" s="1">
        <v>0.0</v>
      </c>
      <c r="G11" s="1">
        <v>4.36</v>
      </c>
      <c r="H11" s="1">
        <v>88.0</v>
      </c>
      <c r="I11" s="1">
        <v>20.17</v>
      </c>
      <c r="J11" s="1">
        <v>20.17</v>
      </c>
      <c r="K11" s="1" t="s">
        <v>43</v>
      </c>
      <c r="L11" s="1">
        <v>-88.0</v>
      </c>
      <c r="M11" s="1">
        <v>0.0</v>
      </c>
    </row>
    <row r="12">
      <c r="A12" s="1" t="s">
        <v>41</v>
      </c>
      <c r="B12" s="1" t="s">
        <v>42</v>
      </c>
      <c r="C12" s="1">
        <v>43.79</v>
      </c>
      <c r="D12" s="1">
        <v>47.17</v>
      </c>
      <c r="E12" s="1">
        <v>3.38</v>
      </c>
      <c r="F12" s="1">
        <v>0.0</v>
      </c>
      <c r="G12" s="1">
        <v>3.38</v>
      </c>
      <c r="H12" s="1">
        <v>168.0</v>
      </c>
      <c r="I12" s="1">
        <v>49.68</v>
      </c>
      <c r="J12" s="1">
        <v>49.7</v>
      </c>
      <c r="K12" s="1" t="s">
        <v>44</v>
      </c>
      <c r="L12" s="1">
        <v>84.0</v>
      </c>
      <c r="M12" s="1">
        <v>84.0</v>
      </c>
    </row>
    <row r="13">
      <c r="A13" s="1" t="s">
        <v>41</v>
      </c>
      <c r="B13" s="1" t="s">
        <v>42</v>
      </c>
      <c r="C13" s="1">
        <v>47.63</v>
      </c>
      <c r="D13" s="1">
        <v>49.93</v>
      </c>
      <c r="E13" s="1">
        <v>2.3</v>
      </c>
      <c r="F13" s="1">
        <v>0.0</v>
      </c>
      <c r="G13" s="1">
        <v>2.29</v>
      </c>
      <c r="H13" s="1">
        <v>168.0</v>
      </c>
      <c r="I13" s="1">
        <v>73.2</v>
      </c>
      <c r="J13" s="1">
        <v>73.25</v>
      </c>
      <c r="K13" s="1" t="s">
        <v>44</v>
      </c>
      <c r="L13" s="1">
        <v>84.0</v>
      </c>
      <c r="M13" s="1">
        <v>84.0</v>
      </c>
    </row>
    <row r="14">
      <c r="A14" s="1" t="s">
        <v>41</v>
      </c>
      <c r="B14" s="1" t="s">
        <v>42</v>
      </c>
      <c r="C14" s="1">
        <v>50.29</v>
      </c>
      <c r="D14" s="1">
        <v>53.36</v>
      </c>
      <c r="E14" s="1">
        <v>3.07</v>
      </c>
      <c r="F14" s="1">
        <v>0.0</v>
      </c>
      <c r="G14" s="1">
        <v>3.07</v>
      </c>
      <c r="H14" s="1">
        <v>168.0</v>
      </c>
      <c r="I14" s="1">
        <v>54.73</v>
      </c>
      <c r="J14" s="1">
        <v>54.75</v>
      </c>
      <c r="K14" s="1" t="s">
        <v>44</v>
      </c>
      <c r="L14" s="1">
        <v>84.0</v>
      </c>
      <c r="M14" s="1">
        <v>84.0</v>
      </c>
    </row>
    <row r="15">
      <c r="A15" s="1" t="s">
        <v>41</v>
      </c>
      <c r="B15" s="1" t="s">
        <v>42</v>
      </c>
      <c r="C15" s="1">
        <v>53.61</v>
      </c>
      <c r="D15" s="1">
        <v>56.2</v>
      </c>
      <c r="E15" s="1">
        <v>2.59</v>
      </c>
      <c r="F15" s="1">
        <v>0.0</v>
      </c>
      <c r="G15" s="1">
        <v>2.59</v>
      </c>
      <c r="H15" s="1">
        <v>88.0</v>
      </c>
      <c r="I15" s="1">
        <v>34.04</v>
      </c>
      <c r="J15" s="1">
        <v>34.04</v>
      </c>
      <c r="K15" s="1" t="s">
        <v>43</v>
      </c>
      <c r="L15" s="1">
        <v>-88.0</v>
      </c>
      <c r="M15" s="1">
        <v>0.0</v>
      </c>
    </row>
    <row r="16">
      <c r="A16" s="1" t="s">
        <v>41</v>
      </c>
      <c r="B16" s="1" t="s">
        <v>42</v>
      </c>
      <c r="C16" s="1">
        <v>56.22</v>
      </c>
      <c r="D16" s="1">
        <v>60.11</v>
      </c>
      <c r="E16" s="1">
        <v>3.89</v>
      </c>
      <c r="F16" s="1">
        <v>0.0</v>
      </c>
      <c r="G16" s="1">
        <v>3.89</v>
      </c>
      <c r="H16" s="1">
        <v>88.0</v>
      </c>
      <c r="I16" s="1">
        <v>22.62</v>
      </c>
      <c r="J16" s="1">
        <v>22.62</v>
      </c>
      <c r="K16" s="1" t="s">
        <v>43</v>
      </c>
      <c r="L16" s="1">
        <v>-88.0</v>
      </c>
      <c r="M16" s="1">
        <v>0.0</v>
      </c>
    </row>
    <row r="17">
      <c r="A17" s="1" t="s">
        <v>41</v>
      </c>
      <c r="B17" s="1" t="s">
        <v>42</v>
      </c>
      <c r="C17" s="1">
        <v>60.22</v>
      </c>
      <c r="D17" s="1">
        <v>65.55</v>
      </c>
      <c r="E17" s="1">
        <v>5.33</v>
      </c>
      <c r="F17" s="1">
        <v>0.0</v>
      </c>
      <c r="G17" s="1">
        <v>5.33</v>
      </c>
      <c r="H17" s="1">
        <v>88.0</v>
      </c>
      <c r="I17" s="1">
        <v>16.52</v>
      </c>
      <c r="J17" s="1">
        <v>16.52</v>
      </c>
      <c r="K17" s="1" t="s">
        <v>43</v>
      </c>
      <c r="L17" s="1">
        <v>-88.0</v>
      </c>
      <c r="M17" s="1">
        <v>0.0</v>
      </c>
    </row>
    <row r="18">
      <c r="A18" s="1" t="s">
        <v>41</v>
      </c>
      <c r="B18" s="1" t="s">
        <v>42</v>
      </c>
      <c r="C18" s="1">
        <v>65.64</v>
      </c>
      <c r="D18" s="1">
        <v>69.94</v>
      </c>
      <c r="E18" s="1">
        <v>4.3</v>
      </c>
      <c r="F18" s="1">
        <v>0.0</v>
      </c>
      <c r="G18" s="1">
        <v>4.3</v>
      </c>
      <c r="H18" s="1">
        <v>88.0</v>
      </c>
      <c r="I18" s="1">
        <v>20.47</v>
      </c>
      <c r="J18" s="1">
        <v>20.47</v>
      </c>
      <c r="K18" s="1" t="s">
        <v>43</v>
      </c>
      <c r="L18" s="1">
        <v>-88.0</v>
      </c>
      <c r="M18" s="1">
        <v>0.0</v>
      </c>
    </row>
    <row r="19">
      <c r="A19" s="1" t="s">
        <v>41</v>
      </c>
      <c r="B19" s="1" t="s">
        <v>42</v>
      </c>
      <c r="C19" s="1">
        <v>69.97</v>
      </c>
      <c r="D19" s="1">
        <v>74.69</v>
      </c>
      <c r="E19" s="1">
        <v>4.72</v>
      </c>
      <c r="F19" s="1">
        <v>0.0</v>
      </c>
      <c r="G19" s="1">
        <v>4.72</v>
      </c>
      <c r="H19" s="1">
        <v>88.0</v>
      </c>
      <c r="I19" s="1">
        <v>18.64</v>
      </c>
      <c r="J19" s="1">
        <v>18.64</v>
      </c>
      <c r="K19" s="1" t="s">
        <v>43</v>
      </c>
      <c r="L19" s="1">
        <v>-88.0</v>
      </c>
      <c r="M19" s="1">
        <v>0.0</v>
      </c>
    </row>
    <row r="20">
      <c r="A20" s="1" t="s">
        <v>41</v>
      </c>
      <c r="B20" s="1" t="s">
        <v>42</v>
      </c>
      <c r="C20" s="1">
        <v>74.79</v>
      </c>
      <c r="D20" s="1">
        <v>80.04</v>
      </c>
      <c r="E20" s="1">
        <v>5.25</v>
      </c>
      <c r="F20" s="1">
        <v>0.0</v>
      </c>
      <c r="G20" s="1">
        <v>5.25</v>
      </c>
      <c r="H20" s="1">
        <v>88.0</v>
      </c>
      <c r="I20" s="1">
        <v>16.77</v>
      </c>
      <c r="J20" s="1">
        <v>16.77</v>
      </c>
      <c r="K20" s="1" t="s">
        <v>43</v>
      </c>
      <c r="L20" s="1">
        <v>-88.0</v>
      </c>
      <c r="M20" s="1">
        <v>0.0</v>
      </c>
    </row>
    <row r="21">
      <c r="A21" s="1" t="s">
        <v>41</v>
      </c>
      <c r="B21" s="1" t="s">
        <v>42</v>
      </c>
      <c r="C21" s="1">
        <v>80.14</v>
      </c>
      <c r="D21" s="1">
        <v>84.09</v>
      </c>
      <c r="E21" s="1">
        <v>3.95</v>
      </c>
      <c r="F21" s="1">
        <v>0.0</v>
      </c>
      <c r="G21" s="1">
        <v>3.95</v>
      </c>
      <c r="H21" s="1">
        <v>88.0</v>
      </c>
      <c r="I21" s="1">
        <v>22.29</v>
      </c>
      <c r="J21" s="1">
        <v>22.29</v>
      </c>
      <c r="K21" s="1" t="s">
        <v>43</v>
      </c>
      <c r="L21" s="1">
        <v>-88.0</v>
      </c>
      <c r="M21" s="1">
        <v>0.0</v>
      </c>
    </row>
    <row r="22">
      <c r="A22" s="1" t="s">
        <v>41</v>
      </c>
      <c r="B22" s="1" t="s">
        <v>42</v>
      </c>
      <c r="C22" s="1">
        <v>84.15</v>
      </c>
      <c r="D22" s="1">
        <v>89.25</v>
      </c>
      <c r="E22" s="1">
        <v>5.1</v>
      </c>
      <c r="F22" s="1">
        <v>0.0</v>
      </c>
      <c r="G22" s="1">
        <v>5.1</v>
      </c>
      <c r="H22" s="1">
        <v>88.0</v>
      </c>
      <c r="I22" s="1">
        <v>17.25</v>
      </c>
      <c r="J22" s="1">
        <v>17.25</v>
      </c>
      <c r="K22" s="1" t="s">
        <v>43</v>
      </c>
      <c r="L22" s="1">
        <v>-88.0</v>
      </c>
      <c r="M22" s="1">
        <v>0.0</v>
      </c>
    </row>
    <row r="23">
      <c r="A23" s="1" t="s">
        <v>41</v>
      </c>
      <c r="B23" s="1" t="s">
        <v>42</v>
      </c>
      <c r="C23" s="1">
        <v>89.34</v>
      </c>
      <c r="D23" s="1">
        <v>95.05</v>
      </c>
      <c r="E23" s="1">
        <v>5.72</v>
      </c>
      <c r="F23" s="1">
        <v>0.0</v>
      </c>
      <c r="G23" s="1">
        <v>5.72</v>
      </c>
      <c r="H23" s="1">
        <v>88.0</v>
      </c>
      <c r="I23" s="1">
        <v>15.39</v>
      </c>
      <c r="J23" s="1">
        <v>15.39</v>
      </c>
      <c r="K23" s="1" t="s">
        <v>43</v>
      </c>
      <c r="L23" s="1">
        <v>-88.0</v>
      </c>
      <c r="M23" s="1">
        <v>0.0</v>
      </c>
    </row>
    <row r="24">
      <c r="A24" s="1" t="s">
        <v>41</v>
      </c>
      <c r="B24" s="1" t="s">
        <v>42</v>
      </c>
      <c r="C24" s="1">
        <v>95.09</v>
      </c>
      <c r="D24" s="1">
        <v>99.23</v>
      </c>
      <c r="E24" s="1">
        <v>4.14</v>
      </c>
      <c r="F24" s="1">
        <v>0.0</v>
      </c>
      <c r="G24" s="1">
        <v>4.14</v>
      </c>
      <c r="H24" s="1">
        <v>88.0</v>
      </c>
      <c r="I24" s="1">
        <v>21.25</v>
      </c>
      <c r="J24" s="1">
        <v>21.25</v>
      </c>
      <c r="K24" s="1" t="s">
        <v>43</v>
      </c>
      <c r="L24" s="1">
        <v>-88.0</v>
      </c>
      <c r="M24" s="1">
        <v>0.0</v>
      </c>
    </row>
    <row r="25">
      <c r="A25" s="1" t="s">
        <v>41</v>
      </c>
      <c r="B25" s="1" t="s">
        <v>42</v>
      </c>
      <c r="C25" s="1">
        <v>99.3</v>
      </c>
      <c r="D25" s="1">
        <v>102.03</v>
      </c>
      <c r="E25" s="1">
        <v>2.72</v>
      </c>
      <c r="F25" s="1">
        <v>0.0</v>
      </c>
      <c r="G25" s="1">
        <v>2.72</v>
      </c>
      <c r="H25" s="1">
        <v>168.0</v>
      </c>
      <c r="I25" s="1">
        <v>61.67</v>
      </c>
      <c r="J25" s="1">
        <v>61.7</v>
      </c>
      <c r="K25" s="1" t="s">
        <v>44</v>
      </c>
      <c r="L25" s="1">
        <v>84.0</v>
      </c>
      <c r="M25" s="1">
        <v>84.0</v>
      </c>
    </row>
    <row r="26">
      <c r="A26" s="1" t="s">
        <v>41</v>
      </c>
      <c r="B26" s="1" t="s">
        <v>42</v>
      </c>
      <c r="C26" s="1">
        <v>102.37</v>
      </c>
      <c r="D26" s="1">
        <v>105.48</v>
      </c>
      <c r="E26" s="1">
        <v>3.11</v>
      </c>
      <c r="F26" s="1">
        <v>0.0</v>
      </c>
      <c r="G26" s="1">
        <v>3.11</v>
      </c>
      <c r="H26" s="1">
        <v>168.0</v>
      </c>
      <c r="I26" s="1">
        <v>54.04</v>
      </c>
      <c r="J26" s="1">
        <v>54.06</v>
      </c>
      <c r="K26" s="1" t="s">
        <v>44</v>
      </c>
      <c r="L26" s="1">
        <v>84.0</v>
      </c>
      <c r="M26" s="1">
        <v>84.0</v>
      </c>
    </row>
    <row r="27">
      <c r="A27" s="1" t="s">
        <v>41</v>
      </c>
      <c r="B27" s="1" t="s">
        <v>42</v>
      </c>
      <c r="C27" s="1">
        <v>105.6</v>
      </c>
      <c r="D27" s="1">
        <v>108.28</v>
      </c>
      <c r="E27" s="1">
        <v>2.67</v>
      </c>
      <c r="F27" s="1">
        <v>0.0</v>
      </c>
      <c r="G27" s="1">
        <v>2.67</v>
      </c>
      <c r="H27" s="1">
        <v>168.0</v>
      </c>
      <c r="I27" s="1">
        <v>62.86</v>
      </c>
      <c r="J27" s="1">
        <v>62.89</v>
      </c>
      <c r="K27" s="1" t="s">
        <v>44</v>
      </c>
      <c r="L27" s="1">
        <v>84.0</v>
      </c>
      <c r="M27" s="1">
        <v>84.0</v>
      </c>
    </row>
    <row r="28">
      <c r="A28" s="1" t="s">
        <v>41</v>
      </c>
      <c r="B28" s="1" t="s">
        <v>42</v>
      </c>
      <c r="C28" s="1">
        <v>108.69</v>
      </c>
      <c r="D28" s="1">
        <v>117.01</v>
      </c>
      <c r="E28" s="1">
        <v>8.32</v>
      </c>
      <c r="F28" s="1">
        <v>0.0</v>
      </c>
      <c r="G28" s="1">
        <v>8.32</v>
      </c>
      <c r="H28" s="1">
        <v>88.0</v>
      </c>
      <c r="I28" s="1">
        <v>10.58</v>
      </c>
      <c r="J28" s="1">
        <v>10.58</v>
      </c>
      <c r="K28" s="1" t="s">
        <v>43</v>
      </c>
      <c r="L28" s="1">
        <v>-88.0</v>
      </c>
      <c r="M28" s="1">
        <v>0.0</v>
      </c>
    </row>
    <row r="29">
      <c r="A29" s="1" t="s">
        <v>41</v>
      </c>
      <c r="B29" s="1" t="s">
        <v>42</v>
      </c>
      <c r="C29" s="1">
        <v>117.05</v>
      </c>
      <c r="D29" s="1">
        <v>121.27</v>
      </c>
      <c r="E29" s="1">
        <v>4.22</v>
      </c>
      <c r="F29" s="1">
        <v>0.0</v>
      </c>
      <c r="G29" s="1">
        <v>4.22</v>
      </c>
      <c r="H29" s="1">
        <v>88.0</v>
      </c>
      <c r="I29" s="1">
        <v>20.84</v>
      </c>
      <c r="J29" s="1">
        <v>20.84</v>
      </c>
      <c r="K29" s="1" t="s">
        <v>43</v>
      </c>
      <c r="L29" s="1">
        <v>-88.0</v>
      </c>
      <c r="M29" s="1">
        <v>0.0</v>
      </c>
    </row>
    <row r="30">
      <c r="A30" s="1" t="s">
        <v>41</v>
      </c>
      <c r="B30" s="1" t="s">
        <v>42</v>
      </c>
      <c r="C30" s="1">
        <v>121.32</v>
      </c>
      <c r="D30" s="1">
        <v>126.32</v>
      </c>
      <c r="E30" s="1">
        <v>5.0</v>
      </c>
      <c r="F30" s="1">
        <v>0.0</v>
      </c>
      <c r="G30" s="1">
        <v>5.0</v>
      </c>
      <c r="H30" s="1">
        <v>88.0</v>
      </c>
      <c r="I30" s="1">
        <v>17.6</v>
      </c>
      <c r="J30" s="1">
        <v>17.6</v>
      </c>
      <c r="K30" s="1" t="s">
        <v>43</v>
      </c>
      <c r="L30" s="1">
        <v>-88.0</v>
      </c>
      <c r="M30" s="1">
        <v>0.0</v>
      </c>
    </row>
    <row r="31">
      <c r="A31" s="1" t="s">
        <v>41</v>
      </c>
      <c r="B31" s="1" t="s">
        <v>42</v>
      </c>
      <c r="C31" s="1">
        <v>126.6</v>
      </c>
      <c r="D31" s="1">
        <v>129.81</v>
      </c>
      <c r="E31" s="1">
        <v>3.21</v>
      </c>
      <c r="F31" s="1">
        <v>0.0</v>
      </c>
      <c r="G31" s="1">
        <v>3.21</v>
      </c>
      <c r="H31" s="1">
        <v>88.0</v>
      </c>
      <c r="I31" s="1">
        <v>27.41</v>
      </c>
      <c r="J31" s="1">
        <v>27.41</v>
      </c>
      <c r="K31" s="1" t="s">
        <v>43</v>
      </c>
      <c r="L31" s="1">
        <v>-88.0</v>
      </c>
      <c r="M31" s="1">
        <v>0.0</v>
      </c>
    </row>
    <row r="32">
      <c r="A32" s="1" t="s">
        <v>41</v>
      </c>
      <c r="B32" s="1" t="s">
        <v>42</v>
      </c>
      <c r="C32" s="1">
        <v>130.36</v>
      </c>
      <c r="D32" s="1">
        <v>134.8</v>
      </c>
      <c r="E32" s="1">
        <v>4.44</v>
      </c>
      <c r="F32" s="1">
        <v>0.0</v>
      </c>
      <c r="G32" s="1">
        <v>4.44</v>
      </c>
      <c r="H32" s="1">
        <v>88.0</v>
      </c>
      <c r="I32" s="1">
        <v>19.8</v>
      </c>
      <c r="J32" s="1">
        <v>19.8</v>
      </c>
      <c r="K32" s="1" t="s">
        <v>43</v>
      </c>
      <c r="L32" s="1">
        <v>-88.0</v>
      </c>
      <c r="M32" s="1">
        <v>0.0</v>
      </c>
    </row>
    <row r="33">
      <c r="A33" s="1" t="s">
        <v>41</v>
      </c>
      <c r="B33" s="1" t="s">
        <v>42</v>
      </c>
      <c r="C33" s="1">
        <v>134.83</v>
      </c>
      <c r="D33" s="1">
        <v>140.15</v>
      </c>
      <c r="E33" s="1">
        <v>5.32</v>
      </c>
      <c r="F33" s="1">
        <v>0.0</v>
      </c>
      <c r="G33" s="1">
        <v>5.32</v>
      </c>
      <c r="H33" s="1">
        <v>88.0</v>
      </c>
      <c r="I33" s="1">
        <v>16.54</v>
      </c>
      <c r="J33" s="1">
        <v>16.54</v>
      </c>
      <c r="K33" s="1" t="s">
        <v>43</v>
      </c>
      <c r="L33" s="1">
        <v>-88.0</v>
      </c>
      <c r="M33" s="1">
        <v>0.0</v>
      </c>
    </row>
    <row r="34">
      <c r="A34" s="1" t="s">
        <v>41</v>
      </c>
      <c r="B34" s="1" t="s">
        <v>42</v>
      </c>
      <c r="C34" s="1">
        <v>140.23</v>
      </c>
      <c r="D34" s="1">
        <v>143.86</v>
      </c>
      <c r="E34" s="1">
        <v>3.63</v>
      </c>
      <c r="F34" s="1">
        <v>0.0</v>
      </c>
      <c r="G34" s="1">
        <v>3.63</v>
      </c>
      <c r="H34" s="1">
        <v>88.0</v>
      </c>
      <c r="I34" s="1">
        <v>24.23</v>
      </c>
      <c r="J34" s="1">
        <v>24.23</v>
      </c>
      <c r="K34" s="1" t="s">
        <v>43</v>
      </c>
      <c r="L34" s="1">
        <v>-88.0</v>
      </c>
      <c r="M34" s="1">
        <v>0.0</v>
      </c>
    </row>
    <row r="35">
      <c r="A35" s="1" t="s">
        <v>41</v>
      </c>
      <c r="B35" s="1" t="s">
        <v>42</v>
      </c>
      <c r="C35" s="1">
        <v>143.91</v>
      </c>
      <c r="D35" s="1">
        <v>150.42</v>
      </c>
      <c r="E35" s="1">
        <v>6.51</v>
      </c>
      <c r="F35" s="1">
        <v>0.0</v>
      </c>
      <c r="G35" s="1">
        <v>6.51</v>
      </c>
      <c r="H35" s="1">
        <v>88.0</v>
      </c>
      <c r="I35" s="1">
        <v>13.51</v>
      </c>
      <c r="J35" s="1">
        <v>13.51</v>
      </c>
      <c r="K35" s="1" t="s">
        <v>43</v>
      </c>
      <c r="L35" s="1">
        <v>-88.0</v>
      </c>
      <c r="M35" s="1">
        <v>0.0</v>
      </c>
    </row>
    <row r="36">
      <c r="A36" s="1" t="s">
        <v>41</v>
      </c>
      <c r="B36" s="1" t="s">
        <v>42</v>
      </c>
      <c r="C36" s="1">
        <v>150.47</v>
      </c>
      <c r="D36" s="1">
        <v>155.7</v>
      </c>
      <c r="E36" s="1">
        <v>5.23</v>
      </c>
      <c r="F36" s="1">
        <v>0.0</v>
      </c>
      <c r="G36" s="1">
        <v>5.23</v>
      </c>
      <c r="H36" s="1">
        <v>88.0</v>
      </c>
      <c r="I36" s="1">
        <v>16.81</v>
      </c>
      <c r="J36" s="1">
        <v>16.81</v>
      </c>
      <c r="K36" s="1" t="s">
        <v>43</v>
      </c>
      <c r="L36" s="1">
        <v>-88.0</v>
      </c>
      <c r="M36" s="1">
        <v>0.0</v>
      </c>
    </row>
    <row r="37">
      <c r="A37" s="1" t="s">
        <v>41</v>
      </c>
      <c r="B37" s="1" t="s">
        <v>42</v>
      </c>
      <c r="C37" s="1">
        <v>155.89</v>
      </c>
      <c r="D37" s="1">
        <v>160.39</v>
      </c>
      <c r="E37" s="1">
        <v>4.49</v>
      </c>
      <c r="F37" s="1">
        <v>0.0</v>
      </c>
      <c r="G37" s="1">
        <v>4.49</v>
      </c>
      <c r="H37" s="1">
        <v>88.0</v>
      </c>
      <c r="I37" s="1">
        <v>19.58</v>
      </c>
      <c r="J37" s="1">
        <v>19.58</v>
      </c>
      <c r="K37" s="1" t="s">
        <v>43</v>
      </c>
      <c r="L37" s="1">
        <v>-88.0</v>
      </c>
      <c r="M37" s="1">
        <v>0.0</v>
      </c>
    </row>
    <row r="38">
      <c r="A38" s="1" t="s">
        <v>41</v>
      </c>
      <c r="B38" s="1" t="s">
        <v>42</v>
      </c>
      <c r="C38" s="1">
        <v>160.65</v>
      </c>
      <c r="D38" s="1">
        <v>164.61</v>
      </c>
      <c r="E38" s="1">
        <v>3.96</v>
      </c>
      <c r="F38" s="1">
        <v>0.0</v>
      </c>
      <c r="G38" s="1">
        <v>3.96</v>
      </c>
      <c r="H38" s="1">
        <v>168.0</v>
      </c>
      <c r="I38" s="1">
        <v>42.37</v>
      </c>
      <c r="J38" s="1">
        <v>42.38</v>
      </c>
      <c r="K38" s="1" t="s">
        <v>44</v>
      </c>
      <c r="L38" s="1">
        <v>84.0</v>
      </c>
      <c r="M38" s="1">
        <v>84.0</v>
      </c>
    </row>
    <row r="39">
      <c r="A39" s="1" t="s">
        <v>41</v>
      </c>
      <c r="B39" s="1" t="s">
        <v>42</v>
      </c>
      <c r="C39" s="1">
        <v>164.97</v>
      </c>
      <c r="D39" s="1">
        <v>168.06</v>
      </c>
      <c r="E39" s="1">
        <v>3.08</v>
      </c>
      <c r="F39" s="1">
        <v>0.0</v>
      </c>
      <c r="G39" s="1">
        <v>3.08</v>
      </c>
      <c r="H39" s="1">
        <v>168.0</v>
      </c>
      <c r="I39" s="1">
        <v>54.49</v>
      </c>
      <c r="J39" s="1">
        <v>54.51</v>
      </c>
      <c r="K39" s="1" t="s">
        <v>44</v>
      </c>
      <c r="L39" s="1">
        <v>84.0</v>
      </c>
      <c r="M39" s="1">
        <v>84.0</v>
      </c>
    </row>
    <row r="40">
      <c r="A40" s="1" t="s">
        <v>41</v>
      </c>
      <c r="B40" s="1" t="s">
        <v>42</v>
      </c>
      <c r="C40" s="1">
        <v>168.83</v>
      </c>
      <c r="D40" s="1">
        <v>171.97</v>
      </c>
      <c r="E40" s="1">
        <v>3.14</v>
      </c>
      <c r="F40" s="1">
        <v>0.0</v>
      </c>
      <c r="G40" s="1">
        <v>3.14</v>
      </c>
      <c r="H40" s="1">
        <v>168.0</v>
      </c>
      <c r="I40" s="1">
        <v>53.55</v>
      </c>
      <c r="J40" s="1">
        <v>53.57</v>
      </c>
      <c r="K40" s="1" t="s">
        <v>44</v>
      </c>
      <c r="L40" s="1">
        <v>84.0</v>
      </c>
      <c r="M40" s="1">
        <v>84.0</v>
      </c>
    </row>
    <row r="41">
      <c r="A41" s="1" t="s">
        <v>41</v>
      </c>
      <c r="B41" s="1" t="s">
        <v>42</v>
      </c>
      <c r="C41" s="1">
        <v>172.55</v>
      </c>
      <c r="D41" s="1">
        <v>178.16</v>
      </c>
      <c r="E41" s="1">
        <v>5.61</v>
      </c>
      <c r="F41" s="1">
        <v>0.0</v>
      </c>
      <c r="G41" s="1">
        <v>5.61</v>
      </c>
      <c r="H41" s="1">
        <v>88.0</v>
      </c>
      <c r="I41" s="1">
        <v>15.69</v>
      </c>
      <c r="J41" s="1">
        <v>15.69</v>
      </c>
      <c r="K41" s="1" t="s">
        <v>43</v>
      </c>
      <c r="L41" s="1">
        <v>-88.0</v>
      </c>
      <c r="M41" s="1">
        <v>0.0</v>
      </c>
    </row>
    <row r="42">
      <c r="A42" s="1" t="s">
        <v>41</v>
      </c>
      <c r="B42" s="1" t="s">
        <v>42</v>
      </c>
      <c r="C42" s="1">
        <v>178.34</v>
      </c>
      <c r="D42" s="1">
        <v>182.24</v>
      </c>
      <c r="E42" s="1">
        <v>3.9</v>
      </c>
      <c r="F42" s="1">
        <v>0.0</v>
      </c>
      <c r="G42" s="1">
        <v>3.9</v>
      </c>
      <c r="H42" s="1">
        <v>88.0</v>
      </c>
      <c r="I42" s="1">
        <v>22.55</v>
      </c>
      <c r="J42" s="1">
        <v>22.55</v>
      </c>
      <c r="K42" s="1" t="s">
        <v>43</v>
      </c>
      <c r="L42" s="1">
        <v>-88.0</v>
      </c>
      <c r="M42" s="1">
        <v>0.0</v>
      </c>
    </row>
    <row r="43">
      <c r="A43" s="1" t="s">
        <v>41</v>
      </c>
      <c r="B43" s="1" t="s">
        <v>42</v>
      </c>
      <c r="C43" s="1">
        <v>182.61</v>
      </c>
      <c r="D43" s="1">
        <v>188.24</v>
      </c>
      <c r="E43" s="1">
        <v>5.63</v>
      </c>
      <c r="F43" s="1">
        <v>0.0</v>
      </c>
      <c r="G43" s="1">
        <v>5.63</v>
      </c>
      <c r="H43" s="1">
        <v>88.0</v>
      </c>
      <c r="I43" s="1">
        <v>15.63</v>
      </c>
      <c r="J43" s="1">
        <v>15.63</v>
      </c>
      <c r="K43" s="1" t="s">
        <v>43</v>
      </c>
      <c r="L43" s="1">
        <v>-88.0</v>
      </c>
      <c r="M43" s="1">
        <v>0.0</v>
      </c>
    </row>
    <row r="44">
      <c r="A44" s="1" t="s">
        <v>41</v>
      </c>
      <c r="B44" s="1" t="s">
        <v>42</v>
      </c>
      <c r="C44" s="1">
        <v>188.32</v>
      </c>
      <c r="D44" s="1">
        <v>192.6</v>
      </c>
      <c r="E44" s="1">
        <v>4.28</v>
      </c>
      <c r="F44" s="1">
        <v>0.0</v>
      </c>
      <c r="G44" s="1">
        <v>4.28</v>
      </c>
      <c r="H44" s="1">
        <v>88.0</v>
      </c>
      <c r="I44" s="1">
        <v>20.54</v>
      </c>
      <c r="J44" s="1">
        <v>20.54</v>
      </c>
      <c r="K44" s="1" t="s">
        <v>43</v>
      </c>
      <c r="L44" s="1">
        <v>-88.0</v>
      </c>
      <c r="M44" s="1">
        <v>0.0</v>
      </c>
    </row>
    <row r="45">
      <c r="A45" s="1" t="s">
        <v>41</v>
      </c>
      <c r="B45" s="1" t="s">
        <v>42</v>
      </c>
      <c r="C45" s="1">
        <v>192.76</v>
      </c>
      <c r="D45" s="1">
        <v>197.93</v>
      </c>
      <c r="E45" s="1">
        <v>5.17</v>
      </c>
      <c r="F45" s="1">
        <v>0.0</v>
      </c>
      <c r="G45" s="1">
        <v>5.17</v>
      </c>
      <c r="H45" s="1">
        <v>88.0</v>
      </c>
      <c r="I45" s="1">
        <v>17.02</v>
      </c>
      <c r="J45" s="1">
        <v>17.02</v>
      </c>
      <c r="K45" s="1" t="s">
        <v>43</v>
      </c>
      <c r="L45" s="1">
        <v>-88.0</v>
      </c>
      <c r="M45" s="1">
        <v>0.0</v>
      </c>
    </row>
    <row r="46">
      <c r="A46" s="1" t="s">
        <v>41</v>
      </c>
      <c r="B46" s="1" t="s">
        <v>42</v>
      </c>
      <c r="C46" s="1">
        <v>197.96</v>
      </c>
      <c r="D46" s="1">
        <v>202.7</v>
      </c>
      <c r="E46" s="1">
        <v>4.73</v>
      </c>
      <c r="F46" s="1">
        <v>0.0</v>
      </c>
      <c r="G46" s="1">
        <v>4.73</v>
      </c>
      <c r="H46" s="1">
        <v>88.0</v>
      </c>
      <c r="I46" s="1">
        <v>18.59</v>
      </c>
      <c r="J46" s="1">
        <v>18.59</v>
      </c>
      <c r="K46" s="1" t="s">
        <v>43</v>
      </c>
      <c r="L46" s="1">
        <v>-88.0</v>
      </c>
      <c r="M46" s="1">
        <v>0.0</v>
      </c>
    </row>
    <row r="47">
      <c r="A47" s="1" t="s">
        <v>41</v>
      </c>
      <c r="B47" s="1" t="s">
        <v>42</v>
      </c>
      <c r="C47" s="1">
        <v>202.75</v>
      </c>
      <c r="D47" s="1">
        <v>207.6</v>
      </c>
      <c r="E47" s="1">
        <v>4.85</v>
      </c>
      <c r="F47" s="1">
        <v>0.0</v>
      </c>
      <c r="G47" s="1">
        <v>4.85</v>
      </c>
      <c r="H47" s="1">
        <v>88.0</v>
      </c>
      <c r="I47" s="1">
        <v>18.16</v>
      </c>
      <c r="J47" s="1">
        <v>18.16</v>
      </c>
      <c r="K47" s="1" t="s">
        <v>43</v>
      </c>
      <c r="L47" s="1">
        <v>-88.0</v>
      </c>
      <c r="M47" s="1">
        <v>0.0</v>
      </c>
    </row>
    <row r="48">
      <c r="A48" s="1" t="s">
        <v>41</v>
      </c>
      <c r="B48" s="1" t="s">
        <v>42</v>
      </c>
      <c r="C48" s="1">
        <v>207.79</v>
      </c>
      <c r="D48" s="1">
        <v>212.86</v>
      </c>
      <c r="E48" s="1">
        <v>5.07</v>
      </c>
      <c r="F48" s="1">
        <v>0.0</v>
      </c>
      <c r="G48" s="1">
        <v>5.07</v>
      </c>
      <c r="H48" s="1">
        <v>88.0</v>
      </c>
      <c r="I48" s="1">
        <v>17.37</v>
      </c>
      <c r="J48" s="1">
        <v>17.37</v>
      </c>
      <c r="K48" s="1" t="s">
        <v>43</v>
      </c>
      <c r="L48" s="1">
        <v>-88.0</v>
      </c>
      <c r="M48" s="1">
        <v>0.0</v>
      </c>
    </row>
    <row r="49">
      <c r="A49" s="1" t="s">
        <v>41</v>
      </c>
      <c r="B49" s="1" t="s">
        <v>42</v>
      </c>
      <c r="C49" s="1">
        <v>212.91</v>
      </c>
      <c r="D49" s="1">
        <v>220.61</v>
      </c>
      <c r="E49" s="1">
        <v>7.7</v>
      </c>
      <c r="F49" s="1">
        <v>0.0</v>
      </c>
      <c r="G49" s="1">
        <v>7.7</v>
      </c>
      <c r="H49" s="1">
        <v>88.0</v>
      </c>
      <c r="I49" s="1">
        <v>11.42</v>
      </c>
      <c r="J49" s="1">
        <v>11.42</v>
      </c>
      <c r="K49" s="1" t="s">
        <v>43</v>
      </c>
      <c r="L49" s="1">
        <v>-88.0</v>
      </c>
      <c r="M49" s="1">
        <v>0.0</v>
      </c>
    </row>
    <row r="50">
      <c r="A50" s="1" t="s">
        <v>41</v>
      </c>
      <c r="B50" s="1" t="s">
        <v>42</v>
      </c>
      <c r="C50" s="1">
        <v>220.88</v>
      </c>
      <c r="D50" s="1">
        <v>224.37</v>
      </c>
      <c r="E50" s="1">
        <v>3.49</v>
      </c>
      <c r="F50" s="1">
        <v>0.0</v>
      </c>
      <c r="G50" s="1">
        <v>3.49</v>
      </c>
      <c r="H50" s="1">
        <v>88.0</v>
      </c>
      <c r="I50" s="1">
        <v>25.23</v>
      </c>
      <c r="J50" s="1">
        <v>25.23</v>
      </c>
      <c r="K50" s="1" t="s">
        <v>43</v>
      </c>
      <c r="L50" s="1">
        <v>-88.0</v>
      </c>
      <c r="M50" s="1">
        <v>0.0</v>
      </c>
    </row>
    <row r="51">
      <c r="A51" s="1" t="s">
        <v>41</v>
      </c>
      <c r="B51" s="1" t="s">
        <v>42</v>
      </c>
      <c r="C51" s="1">
        <v>224.41</v>
      </c>
      <c r="D51" s="1">
        <v>227.28</v>
      </c>
      <c r="E51" s="1">
        <v>2.87</v>
      </c>
      <c r="F51" s="1">
        <v>0.0</v>
      </c>
      <c r="G51" s="1">
        <v>2.87</v>
      </c>
      <c r="H51" s="1">
        <v>168.0</v>
      </c>
      <c r="I51" s="1">
        <v>58.57</v>
      </c>
      <c r="J51" s="1">
        <v>58.59</v>
      </c>
      <c r="K51" s="1" t="s">
        <v>44</v>
      </c>
      <c r="L51" s="1">
        <v>84.0</v>
      </c>
      <c r="M51" s="1">
        <v>84.0</v>
      </c>
    </row>
    <row r="52">
      <c r="A52" s="1" t="s">
        <v>41</v>
      </c>
      <c r="B52" s="1" t="s">
        <v>42</v>
      </c>
      <c r="C52" s="1">
        <v>227.53</v>
      </c>
      <c r="D52" s="1">
        <v>230.19</v>
      </c>
      <c r="E52" s="1">
        <v>2.66</v>
      </c>
      <c r="F52" s="1">
        <v>0.0</v>
      </c>
      <c r="G52" s="1">
        <v>2.66</v>
      </c>
      <c r="H52" s="1">
        <v>168.0</v>
      </c>
      <c r="I52" s="1">
        <v>63.15</v>
      </c>
      <c r="J52" s="1">
        <v>63.17</v>
      </c>
      <c r="K52" s="1" t="s">
        <v>44</v>
      </c>
      <c r="L52" s="1">
        <v>84.0</v>
      </c>
      <c r="M52" s="1">
        <v>84.0</v>
      </c>
    </row>
    <row r="53">
      <c r="A53" s="1" t="s">
        <v>41</v>
      </c>
      <c r="B53" s="1" t="s">
        <v>42</v>
      </c>
      <c r="C53" s="1">
        <v>230.57</v>
      </c>
      <c r="D53" s="1">
        <v>234.2</v>
      </c>
      <c r="E53" s="1">
        <v>3.63</v>
      </c>
      <c r="F53" s="1">
        <v>0.0</v>
      </c>
      <c r="G53" s="1">
        <v>3.63</v>
      </c>
      <c r="H53" s="1">
        <v>168.0</v>
      </c>
      <c r="I53" s="1">
        <v>46.29</v>
      </c>
      <c r="J53" s="1">
        <v>46.31</v>
      </c>
      <c r="K53" s="1" t="s">
        <v>44</v>
      </c>
      <c r="L53" s="1">
        <v>84.0</v>
      </c>
      <c r="M53" s="1">
        <v>84.0</v>
      </c>
    </row>
    <row r="54">
      <c r="A54" s="1" t="s">
        <v>41</v>
      </c>
      <c r="B54" s="1" t="s">
        <v>42</v>
      </c>
      <c r="C54" s="1">
        <v>234.48</v>
      </c>
      <c r="D54" s="1">
        <v>238.73</v>
      </c>
      <c r="E54" s="1">
        <v>4.26</v>
      </c>
      <c r="F54" s="1">
        <v>0.0</v>
      </c>
      <c r="G54" s="1">
        <v>4.26</v>
      </c>
      <c r="H54" s="1">
        <v>88.0</v>
      </c>
      <c r="I54" s="1">
        <v>20.68</v>
      </c>
      <c r="J54" s="1">
        <v>20.68</v>
      </c>
      <c r="K54" s="1" t="s">
        <v>43</v>
      </c>
      <c r="L54" s="1">
        <v>-88.0</v>
      </c>
      <c r="M54" s="1">
        <v>0.0</v>
      </c>
    </row>
    <row r="55">
      <c r="A55" s="1" t="s">
        <v>41</v>
      </c>
      <c r="B55" s="1" t="s">
        <v>42</v>
      </c>
      <c r="C55" s="1">
        <v>238.82</v>
      </c>
      <c r="D55" s="1">
        <v>243.72</v>
      </c>
      <c r="E55" s="1">
        <v>4.9</v>
      </c>
      <c r="F55" s="1">
        <v>0.0</v>
      </c>
      <c r="G55" s="1">
        <v>4.9</v>
      </c>
      <c r="H55" s="1">
        <v>88.0</v>
      </c>
      <c r="I55" s="1">
        <v>17.94</v>
      </c>
      <c r="J55" s="1">
        <v>17.94</v>
      </c>
      <c r="K55" s="1" t="s">
        <v>43</v>
      </c>
      <c r="L55" s="1">
        <v>-88.0</v>
      </c>
      <c r="M55" s="1">
        <v>0.0</v>
      </c>
    </row>
    <row r="56">
      <c r="A56" s="1" t="s">
        <v>41</v>
      </c>
      <c r="B56" s="1" t="s">
        <v>42</v>
      </c>
      <c r="C56" s="1">
        <v>243.84</v>
      </c>
      <c r="D56" s="1">
        <v>249.8</v>
      </c>
      <c r="E56" s="1">
        <v>5.96</v>
      </c>
      <c r="F56" s="1">
        <v>0.0</v>
      </c>
      <c r="G56" s="1">
        <v>5.96</v>
      </c>
      <c r="H56" s="1">
        <v>88.0</v>
      </c>
      <c r="I56" s="1">
        <v>14.76</v>
      </c>
      <c r="J56" s="1">
        <v>14.76</v>
      </c>
      <c r="K56" s="1" t="s">
        <v>43</v>
      </c>
      <c r="L56" s="1">
        <v>-88.0</v>
      </c>
      <c r="M56" s="1">
        <v>0.0</v>
      </c>
    </row>
    <row r="57">
      <c r="A57" s="1" t="s">
        <v>41</v>
      </c>
      <c r="B57" s="1" t="s">
        <v>42</v>
      </c>
      <c r="C57" s="1">
        <v>249.86</v>
      </c>
      <c r="D57" s="1">
        <v>253.54</v>
      </c>
      <c r="E57" s="1">
        <v>3.67</v>
      </c>
      <c r="F57" s="1">
        <v>0.0</v>
      </c>
      <c r="G57" s="1">
        <v>3.67</v>
      </c>
      <c r="H57" s="1">
        <v>88.0</v>
      </c>
      <c r="I57" s="1">
        <v>23.95</v>
      </c>
      <c r="J57" s="1">
        <v>23.95</v>
      </c>
      <c r="K57" s="1" t="s">
        <v>43</v>
      </c>
      <c r="L57" s="1">
        <v>-88.0</v>
      </c>
      <c r="M57" s="1">
        <v>0.0</v>
      </c>
    </row>
    <row r="58">
      <c r="A58" s="1" t="s">
        <v>41</v>
      </c>
      <c r="B58" s="1" t="s">
        <v>42</v>
      </c>
      <c r="C58" s="1">
        <v>253.54</v>
      </c>
      <c r="D58" s="1">
        <v>257.92</v>
      </c>
      <c r="E58" s="1">
        <v>4.39</v>
      </c>
      <c r="F58" s="1">
        <v>0.0</v>
      </c>
      <c r="G58" s="1">
        <v>4.39</v>
      </c>
      <c r="H58" s="1">
        <v>88.0</v>
      </c>
      <c r="I58" s="1">
        <v>20.06</v>
      </c>
      <c r="J58" s="1">
        <v>20.06</v>
      </c>
      <c r="K58" s="1" t="s">
        <v>43</v>
      </c>
      <c r="L58" s="1">
        <v>-88.0</v>
      </c>
      <c r="M58" s="1">
        <v>0.0</v>
      </c>
    </row>
    <row r="59">
      <c r="A59" s="1" t="s">
        <v>41</v>
      </c>
      <c r="B59" s="1" t="s">
        <v>42</v>
      </c>
      <c r="C59" s="1">
        <v>257.99</v>
      </c>
      <c r="D59" s="1">
        <v>263.53</v>
      </c>
      <c r="E59" s="1">
        <v>5.53</v>
      </c>
      <c r="F59" s="1">
        <v>0.0</v>
      </c>
      <c r="G59" s="1">
        <v>5.53</v>
      </c>
      <c r="H59" s="1">
        <v>88.0</v>
      </c>
      <c r="I59" s="1">
        <v>15.9</v>
      </c>
      <c r="J59" s="1">
        <v>15.9</v>
      </c>
      <c r="K59" s="1" t="s">
        <v>43</v>
      </c>
      <c r="L59" s="1">
        <v>-88.0</v>
      </c>
      <c r="M59" s="1">
        <v>0.0</v>
      </c>
    </row>
    <row r="60">
      <c r="A60" s="1" t="s">
        <v>41</v>
      </c>
      <c r="B60" s="1" t="s">
        <v>42</v>
      </c>
      <c r="C60" s="1">
        <v>263.59</v>
      </c>
      <c r="D60" s="1">
        <v>267.62</v>
      </c>
      <c r="E60" s="1">
        <v>4.03</v>
      </c>
      <c r="F60" s="1">
        <v>0.0</v>
      </c>
      <c r="G60" s="1">
        <v>4.03</v>
      </c>
      <c r="H60" s="1">
        <v>88.0</v>
      </c>
      <c r="I60" s="1">
        <v>21.82</v>
      </c>
      <c r="J60" s="1">
        <v>21.82</v>
      </c>
      <c r="K60" s="1" t="s">
        <v>43</v>
      </c>
      <c r="L60" s="1">
        <v>-88.0</v>
      </c>
      <c r="M60" s="1">
        <v>0.0</v>
      </c>
    </row>
    <row r="61">
      <c r="A61" s="1" t="s">
        <v>41</v>
      </c>
      <c r="B61" s="1" t="s">
        <v>42</v>
      </c>
      <c r="C61" s="1">
        <v>267.7</v>
      </c>
      <c r="D61" s="1">
        <v>272.23</v>
      </c>
      <c r="E61" s="1">
        <v>4.52</v>
      </c>
      <c r="F61" s="1">
        <v>0.0</v>
      </c>
      <c r="G61" s="1">
        <v>4.52</v>
      </c>
      <c r="H61" s="1">
        <v>88.0</v>
      </c>
      <c r="I61" s="1">
        <v>19.45</v>
      </c>
      <c r="J61" s="1">
        <v>19.45</v>
      </c>
      <c r="K61" s="1" t="s">
        <v>43</v>
      </c>
      <c r="L61" s="1">
        <v>-88.0</v>
      </c>
      <c r="M61" s="1">
        <v>0.0</v>
      </c>
    </row>
    <row r="62">
      <c r="A62" s="1" t="s">
        <v>41</v>
      </c>
      <c r="B62" s="1" t="s">
        <v>42</v>
      </c>
      <c r="C62" s="1">
        <v>272.71</v>
      </c>
      <c r="D62" s="1">
        <v>278.26</v>
      </c>
      <c r="E62" s="1">
        <v>5.55</v>
      </c>
      <c r="F62" s="1">
        <v>0.0</v>
      </c>
      <c r="G62" s="1">
        <v>5.55</v>
      </c>
      <c r="H62" s="1">
        <v>88.0</v>
      </c>
      <c r="I62" s="1">
        <v>15.85</v>
      </c>
      <c r="J62" s="1">
        <v>15.85</v>
      </c>
      <c r="K62" s="1" t="s">
        <v>43</v>
      </c>
      <c r="L62" s="1">
        <v>-88.0</v>
      </c>
      <c r="M62" s="1">
        <v>0.0</v>
      </c>
    </row>
    <row r="63">
      <c r="A63" s="1" t="s">
        <v>41</v>
      </c>
      <c r="B63" s="1" t="s">
        <v>42</v>
      </c>
      <c r="C63" s="1">
        <v>278.37</v>
      </c>
      <c r="D63" s="1">
        <v>282.3</v>
      </c>
      <c r="E63" s="1">
        <v>3.93</v>
      </c>
      <c r="F63" s="1">
        <v>0.0</v>
      </c>
      <c r="G63" s="1">
        <v>3.93</v>
      </c>
      <c r="H63" s="1">
        <v>88.0</v>
      </c>
      <c r="I63" s="1">
        <v>22.4</v>
      </c>
      <c r="J63" s="1">
        <v>22.4</v>
      </c>
      <c r="K63" s="1" t="s">
        <v>43</v>
      </c>
      <c r="L63" s="1">
        <v>-88.0</v>
      </c>
      <c r="M63" s="1">
        <v>0.0</v>
      </c>
    </row>
    <row r="64">
      <c r="A64" s="1" t="s">
        <v>41</v>
      </c>
      <c r="B64" s="1" t="s">
        <v>42</v>
      </c>
      <c r="C64" s="1">
        <v>282.59</v>
      </c>
      <c r="D64" s="1">
        <v>285.42</v>
      </c>
      <c r="E64" s="1">
        <v>2.83</v>
      </c>
      <c r="F64" s="1">
        <v>0.0</v>
      </c>
      <c r="G64" s="1">
        <v>2.83</v>
      </c>
      <c r="H64" s="1">
        <v>168.0</v>
      </c>
      <c r="I64" s="1">
        <v>59.4</v>
      </c>
      <c r="J64" s="1">
        <v>59.42</v>
      </c>
      <c r="K64" s="1" t="s">
        <v>44</v>
      </c>
      <c r="L64" s="1">
        <v>84.0</v>
      </c>
      <c r="M64" s="1">
        <v>84.0</v>
      </c>
    </row>
    <row r="65">
      <c r="A65" s="1" t="s">
        <v>41</v>
      </c>
      <c r="B65" s="1" t="s">
        <v>42</v>
      </c>
      <c r="C65" s="1">
        <v>285.74</v>
      </c>
      <c r="D65" s="1">
        <v>288.67</v>
      </c>
      <c r="E65" s="1">
        <v>2.93</v>
      </c>
      <c r="F65" s="1">
        <v>0.0</v>
      </c>
      <c r="G65" s="1">
        <v>2.93</v>
      </c>
      <c r="H65" s="1">
        <v>168.0</v>
      </c>
      <c r="I65" s="1">
        <v>57.25</v>
      </c>
      <c r="J65" s="1">
        <v>57.27</v>
      </c>
      <c r="K65" s="1" t="s">
        <v>44</v>
      </c>
      <c r="L65" s="1">
        <v>84.0</v>
      </c>
      <c r="M65" s="1">
        <v>84.0</v>
      </c>
    </row>
    <row r="66">
      <c r="A66" s="1" t="s">
        <v>41</v>
      </c>
      <c r="B66" s="1" t="s">
        <v>42</v>
      </c>
      <c r="C66" s="1">
        <v>289.4</v>
      </c>
      <c r="D66" s="1">
        <v>291.88</v>
      </c>
      <c r="E66" s="1">
        <v>2.48</v>
      </c>
      <c r="F66" s="1">
        <v>0.0</v>
      </c>
      <c r="G66" s="1">
        <v>2.48</v>
      </c>
      <c r="H66" s="1">
        <v>168.0</v>
      </c>
      <c r="I66" s="1">
        <v>67.75</v>
      </c>
      <c r="J66" s="1">
        <v>67.77</v>
      </c>
      <c r="K66" s="1" t="s">
        <v>44</v>
      </c>
      <c r="L66" s="1">
        <v>84.0</v>
      </c>
      <c r="M66" s="1">
        <v>84.0</v>
      </c>
    </row>
    <row r="67">
      <c r="A67" s="1" t="s">
        <v>41</v>
      </c>
      <c r="B67" s="1" t="s">
        <v>42</v>
      </c>
      <c r="C67" s="1">
        <v>292.22</v>
      </c>
      <c r="D67" s="1">
        <v>297.05</v>
      </c>
      <c r="E67" s="1">
        <v>4.83</v>
      </c>
      <c r="F67" s="1">
        <v>0.0</v>
      </c>
      <c r="G67" s="1">
        <v>4.83</v>
      </c>
      <c r="H67" s="1">
        <v>88.0</v>
      </c>
      <c r="I67" s="1">
        <v>18.21</v>
      </c>
      <c r="J67" s="1">
        <v>18.21</v>
      </c>
      <c r="K67" s="1" t="s">
        <v>43</v>
      </c>
      <c r="L67" s="1">
        <v>-88.0</v>
      </c>
      <c r="M67" s="1">
        <v>0.0</v>
      </c>
    </row>
    <row r="68">
      <c r="A68" s="1" t="s">
        <v>41</v>
      </c>
      <c r="B68" s="1" t="s">
        <v>42</v>
      </c>
      <c r="C68" s="1">
        <v>297.11</v>
      </c>
      <c r="D68" s="1">
        <v>301.64</v>
      </c>
      <c r="E68" s="1">
        <v>4.53</v>
      </c>
      <c r="F68" s="1">
        <v>0.0</v>
      </c>
      <c r="G68" s="1">
        <v>4.53</v>
      </c>
      <c r="H68" s="1">
        <v>88.0</v>
      </c>
      <c r="I68" s="1">
        <v>19.42</v>
      </c>
      <c r="J68" s="1">
        <v>19.42</v>
      </c>
      <c r="K68" s="1" t="s">
        <v>43</v>
      </c>
      <c r="L68" s="1">
        <v>-88.0</v>
      </c>
      <c r="M68" s="1">
        <v>0.0</v>
      </c>
    </row>
    <row r="69">
      <c r="A69" s="1" t="s">
        <v>41</v>
      </c>
      <c r="B69" s="1" t="s">
        <v>42</v>
      </c>
      <c r="C69" s="1">
        <v>301.77</v>
      </c>
      <c r="D69" s="1">
        <v>307.01</v>
      </c>
      <c r="E69" s="1">
        <v>5.24</v>
      </c>
      <c r="F69" s="1">
        <v>0.0</v>
      </c>
      <c r="G69" s="1">
        <v>5.24</v>
      </c>
      <c r="H69" s="1">
        <v>88.0</v>
      </c>
      <c r="I69" s="1">
        <v>16.78</v>
      </c>
      <c r="J69" s="1">
        <v>16.78</v>
      </c>
      <c r="K69" s="1" t="s">
        <v>43</v>
      </c>
      <c r="L69" s="1">
        <v>-88.0</v>
      </c>
      <c r="M69" s="1">
        <v>0.0</v>
      </c>
    </row>
    <row r="70">
      <c r="A70" s="1" t="s">
        <v>41</v>
      </c>
      <c r="B70" s="1" t="s">
        <v>42</v>
      </c>
      <c r="C70" s="1">
        <v>307.26</v>
      </c>
      <c r="D70" s="1">
        <v>310.91</v>
      </c>
      <c r="E70" s="1">
        <v>3.66</v>
      </c>
      <c r="F70" s="1">
        <v>0.0</v>
      </c>
      <c r="G70" s="1">
        <v>3.66</v>
      </c>
      <c r="H70" s="1">
        <v>88.0</v>
      </c>
      <c r="I70" s="1">
        <v>24.08</v>
      </c>
      <c r="J70" s="1">
        <v>24.08</v>
      </c>
      <c r="K70" s="1" t="s">
        <v>43</v>
      </c>
      <c r="L70" s="1">
        <v>-88.0</v>
      </c>
      <c r="M70" s="1">
        <v>0.0</v>
      </c>
    </row>
    <row r="71">
      <c r="A71" s="1" t="s">
        <v>41</v>
      </c>
      <c r="B71" s="1" t="s">
        <v>42</v>
      </c>
      <c r="C71" s="1">
        <v>310.97</v>
      </c>
      <c r="D71" s="1">
        <v>314.77</v>
      </c>
      <c r="E71" s="1">
        <v>3.8</v>
      </c>
      <c r="F71" s="1">
        <v>0.0</v>
      </c>
      <c r="G71" s="1">
        <v>3.8</v>
      </c>
      <c r="H71" s="1">
        <v>88.0</v>
      </c>
      <c r="I71" s="1">
        <v>23.13</v>
      </c>
      <c r="J71" s="1">
        <v>23.13</v>
      </c>
      <c r="K71" s="1" t="s">
        <v>43</v>
      </c>
      <c r="L71" s="1">
        <v>-88.0</v>
      </c>
      <c r="M71" s="1">
        <v>0.0</v>
      </c>
    </row>
    <row r="72">
      <c r="A72" s="1" t="s">
        <v>41</v>
      </c>
      <c r="B72" s="1" t="s">
        <v>42</v>
      </c>
      <c r="C72" s="1">
        <v>314.84</v>
      </c>
      <c r="D72" s="1">
        <v>319.39</v>
      </c>
      <c r="E72" s="1">
        <v>4.55</v>
      </c>
      <c r="F72" s="1">
        <v>0.0</v>
      </c>
      <c r="G72" s="1">
        <v>4.55</v>
      </c>
      <c r="H72" s="1">
        <v>88.0</v>
      </c>
      <c r="I72" s="1">
        <v>19.35</v>
      </c>
      <c r="J72" s="1">
        <v>19.35</v>
      </c>
      <c r="K72" s="1" t="s">
        <v>43</v>
      </c>
      <c r="L72" s="1">
        <v>-88.0</v>
      </c>
      <c r="M72" s="1">
        <v>0.0</v>
      </c>
    </row>
    <row r="73">
      <c r="A73" s="1" t="s">
        <v>41</v>
      </c>
      <c r="B73" s="1" t="s">
        <v>42</v>
      </c>
      <c r="C73" s="1">
        <v>319.42</v>
      </c>
      <c r="D73" s="1">
        <v>322.23</v>
      </c>
      <c r="E73" s="1">
        <v>2.81</v>
      </c>
      <c r="F73" s="1">
        <v>0.0</v>
      </c>
      <c r="G73" s="1">
        <v>2.81</v>
      </c>
      <c r="H73" s="1">
        <v>88.0</v>
      </c>
      <c r="I73" s="1">
        <v>31.34</v>
      </c>
      <c r="J73" s="1">
        <v>31.34</v>
      </c>
      <c r="K73" s="1" t="s">
        <v>43</v>
      </c>
      <c r="L73" s="1">
        <v>-88.0</v>
      </c>
      <c r="M73" s="1">
        <v>0.0</v>
      </c>
    </row>
    <row r="74">
      <c r="A74" s="1" t="s">
        <v>41</v>
      </c>
      <c r="B74" s="1" t="s">
        <v>42</v>
      </c>
      <c r="C74" s="1">
        <v>322.69</v>
      </c>
      <c r="D74" s="1">
        <v>326.18</v>
      </c>
      <c r="E74" s="1">
        <v>3.49</v>
      </c>
      <c r="F74" s="1">
        <v>0.0</v>
      </c>
      <c r="G74" s="1">
        <v>3.49</v>
      </c>
      <c r="H74" s="1">
        <v>88.0</v>
      </c>
      <c r="I74" s="1">
        <v>25.23</v>
      </c>
      <c r="J74" s="1">
        <v>25.23</v>
      </c>
      <c r="K74" s="1" t="s">
        <v>43</v>
      </c>
      <c r="L74" s="1">
        <v>-88.0</v>
      </c>
      <c r="M74" s="1">
        <v>0.0</v>
      </c>
    </row>
    <row r="75">
      <c r="A75" s="1" t="s">
        <v>41</v>
      </c>
      <c r="B75" s="1" t="s">
        <v>42</v>
      </c>
      <c r="C75" s="1">
        <v>326.28</v>
      </c>
      <c r="D75" s="1">
        <v>332.08</v>
      </c>
      <c r="E75" s="1">
        <v>5.81</v>
      </c>
      <c r="F75" s="1">
        <v>0.0</v>
      </c>
      <c r="G75" s="1">
        <v>5.81</v>
      </c>
      <c r="H75" s="1">
        <v>88.0</v>
      </c>
      <c r="I75" s="1">
        <v>15.15</v>
      </c>
      <c r="J75" s="1">
        <v>15.15</v>
      </c>
      <c r="K75" s="1" t="s">
        <v>43</v>
      </c>
      <c r="L75" s="1">
        <v>-88.0</v>
      </c>
      <c r="M75" s="1">
        <v>0.0</v>
      </c>
    </row>
    <row r="76">
      <c r="A76" s="1" t="s">
        <v>41</v>
      </c>
      <c r="B76" s="1" t="s">
        <v>42</v>
      </c>
      <c r="C76" s="1">
        <v>332.11</v>
      </c>
      <c r="D76" s="1">
        <v>337.75</v>
      </c>
      <c r="E76" s="1">
        <v>5.65</v>
      </c>
      <c r="F76" s="1">
        <v>0.0</v>
      </c>
      <c r="G76" s="1">
        <v>5.65</v>
      </c>
      <c r="H76" s="1">
        <v>88.0</v>
      </c>
      <c r="I76" s="1">
        <v>15.58</v>
      </c>
      <c r="J76" s="1">
        <v>15.58</v>
      </c>
      <c r="K76" s="1" t="s">
        <v>43</v>
      </c>
      <c r="L76" s="1">
        <v>-88.0</v>
      </c>
      <c r="M76" s="1">
        <v>0.0</v>
      </c>
    </row>
    <row r="77">
      <c r="A77" s="1" t="s">
        <v>41</v>
      </c>
      <c r="B77" s="1" t="s">
        <v>42</v>
      </c>
      <c r="C77" s="1">
        <v>337.78</v>
      </c>
      <c r="D77" s="1">
        <v>339.74</v>
      </c>
      <c r="E77" s="1">
        <v>1.97</v>
      </c>
      <c r="F77" s="1">
        <v>0.0</v>
      </c>
      <c r="G77" s="1">
        <v>1.96</v>
      </c>
      <c r="H77" s="1">
        <v>168.0</v>
      </c>
      <c r="I77" s="1">
        <v>85.47</v>
      </c>
      <c r="J77" s="1">
        <v>85.5</v>
      </c>
      <c r="K77" s="1" t="s">
        <v>44</v>
      </c>
      <c r="L77" s="1">
        <v>84.0</v>
      </c>
      <c r="M77" s="1">
        <v>84.0</v>
      </c>
    </row>
    <row r="78">
      <c r="A78" s="1" t="s">
        <v>41</v>
      </c>
      <c r="B78" s="1" t="s">
        <v>42</v>
      </c>
      <c r="C78" s="1">
        <v>339.91</v>
      </c>
      <c r="D78" s="1">
        <v>342.97</v>
      </c>
      <c r="E78" s="1">
        <v>3.06</v>
      </c>
      <c r="F78" s="1">
        <v>0.0</v>
      </c>
      <c r="G78" s="1">
        <v>3.06</v>
      </c>
      <c r="H78" s="1">
        <v>168.0</v>
      </c>
      <c r="I78" s="1">
        <v>54.82</v>
      </c>
      <c r="J78" s="1">
        <v>54.83</v>
      </c>
      <c r="K78" s="1" t="s">
        <v>44</v>
      </c>
      <c r="L78" s="1">
        <v>84.0</v>
      </c>
      <c r="M78" s="1">
        <v>84.0</v>
      </c>
    </row>
    <row r="79">
      <c r="A79" s="1" t="s">
        <v>41</v>
      </c>
      <c r="B79" s="1" t="s">
        <v>42</v>
      </c>
      <c r="C79" s="1">
        <v>344.08</v>
      </c>
      <c r="D79" s="1">
        <v>346.36</v>
      </c>
      <c r="E79" s="1">
        <v>2.27</v>
      </c>
      <c r="F79" s="1">
        <v>0.0</v>
      </c>
      <c r="G79" s="1">
        <v>2.27</v>
      </c>
      <c r="H79" s="1">
        <v>168.0</v>
      </c>
      <c r="I79" s="1">
        <v>73.95</v>
      </c>
      <c r="J79" s="1">
        <v>73.98</v>
      </c>
      <c r="K79" s="1" t="s">
        <v>44</v>
      </c>
      <c r="L79" s="1">
        <v>84.0</v>
      </c>
      <c r="M79" s="1">
        <v>84.0</v>
      </c>
    </row>
    <row r="80">
      <c r="A80" s="1" t="s">
        <v>41</v>
      </c>
      <c r="B80" s="1" t="s">
        <v>42</v>
      </c>
      <c r="C80" s="1">
        <v>346.77</v>
      </c>
      <c r="D80" s="1">
        <v>353.51</v>
      </c>
      <c r="E80" s="1">
        <v>6.74</v>
      </c>
      <c r="F80" s="1">
        <v>0.0</v>
      </c>
      <c r="G80" s="1">
        <v>6.74</v>
      </c>
      <c r="H80" s="1">
        <v>88.0</v>
      </c>
      <c r="I80" s="1">
        <v>13.06</v>
      </c>
      <c r="J80" s="1">
        <v>13.06</v>
      </c>
      <c r="K80" s="1" t="s">
        <v>43</v>
      </c>
      <c r="L80" s="1">
        <v>-88.0</v>
      </c>
      <c r="M80" s="1">
        <v>0.0</v>
      </c>
    </row>
    <row r="81">
      <c r="A81" s="1" t="s">
        <v>41</v>
      </c>
      <c r="B81" s="1" t="s">
        <v>42</v>
      </c>
      <c r="C81" s="1">
        <v>353.56</v>
      </c>
      <c r="D81" s="1">
        <v>357.87</v>
      </c>
      <c r="E81" s="1">
        <v>4.31</v>
      </c>
      <c r="F81" s="1">
        <v>0.0</v>
      </c>
      <c r="G81" s="1">
        <v>4.31</v>
      </c>
      <c r="H81" s="1">
        <v>88.0</v>
      </c>
      <c r="I81" s="1">
        <v>20.42</v>
      </c>
      <c r="J81" s="1">
        <v>20.42</v>
      </c>
      <c r="K81" s="1" t="s">
        <v>43</v>
      </c>
      <c r="L81" s="1">
        <v>-88.0</v>
      </c>
      <c r="M81" s="1">
        <v>0.0</v>
      </c>
    </row>
    <row r="82">
      <c r="A82" s="1" t="s">
        <v>41</v>
      </c>
      <c r="B82" s="1" t="s">
        <v>42</v>
      </c>
      <c r="C82" s="1">
        <v>357.96</v>
      </c>
      <c r="D82" s="1">
        <v>363.08</v>
      </c>
      <c r="E82" s="1">
        <v>5.12</v>
      </c>
      <c r="F82" s="1">
        <v>0.0</v>
      </c>
      <c r="G82" s="1">
        <v>5.12</v>
      </c>
      <c r="H82" s="1">
        <v>88.0</v>
      </c>
      <c r="I82" s="1">
        <v>17.18</v>
      </c>
      <c r="J82" s="1">
        <v>17.18</v>
      </c>
      <c r="K82" s="1" t="s">
        <v>43</v>
      </c>
      <c r="L82" s="1">
        <v>-88.0</v>
      </c>
      <c r="M82" s="1">
        <v>0.0</v>
      </c>
    </row>
    <row r="83">
      <c r="A83" s="1" t="s">
        <v>41</v>
      </c>
      <c r="B83" s="1" t="s">
        <v>42</v>
      </c>
      <c r="C83" s="1">
        <v>363.2</v>
      </c>
      <c r="D83" s="1">
        <v>367.16</v>
      </c>
      <c r="E83" s="1">
        <v>3.96</v>
      </c>
      <c r="F83" s="1">
        <v>0.0</v>
      </c>
      <c r="G83" s="1">
        <v>3.96</v>
      </c>
      <c r="H83" s="1">
        <v>88.0</v>
      </c>
      <c r="I83" s="1">
        <v>22.23</v>
      </c>
      <c r="J83" s="1">
        <v>22.23</v>
      </c>
      <c r="K83" s="1" t="s">
        <v>43</v>
      </c>
      <c r="L83" s="1">
        <v>-88.0</v>
      </c>
      <c r="M83" s="1">
        <v>0.0</v>
      </c>
    </row>
    <row r="84">
      <c r="A84" s="1" t="s">
        <v>41</v>
      </c>
      <c r="B84" s="1" t="s">
        <v>42</v>
      </c>
      <c r="C84" s="1">
        <v>367.2</v>
      </c>
      <c r="D84" s="1">
        <v>372.08</v>
      </c>
      <c r="E84" s="1">
        <v>4.87</v>
      </c>
      <c r="F84" s="1">
        <v>0.0</v>
      </c>
      <c r="G84" s="1">
        <v>4.87</v>
      </c>
      <c r="H84" s="1">
        <v>88.0</v>
      </c>
      <c r="I84" s="1">
        <v>18.06</v>
      </c>
      <c r="J84" s="1">
        <v>18.06</v>
      </c>
      <c r="K84" s="1" t="s">
        <v>43</v>
      </c>
      <c r="L84" s="1">
        <v>-88.0</v>
      </c>
      <c r="M84" s="1">
        <v>0.0</v>
      </c>
    </row>
    <row r="85">
      <c r="A85" s="1" t="s">
        <v>41</v>
      </c>
      <c r="B85" s="1" t="s">
        <v>42</v>
      </c>
      <c r="C85" s="1">
        <v>372.24</v>
      </c>
      <c r="D85" s="1">
        <v>376.1</v>
      </c>
      <c r="E85" s="1">
        <v>3.86</v>
      </c>
      <c r="F85" s="1">
        <v>0.0</v>
      </c>
      <c r="G85" s="1">
        <v>3.86</v>
      </c>
      <c r="H85" s="1">
        <v>88.0</v>
      </c>
      <c r="I85" s="1">
        <v>22.79</v>
      </c>
      <c r="J85" s="1">
        <v>22.79</v>
      </c>
      <c r="K85" s="1" t="s">
        <v>43</v>
      </c>
      <c r="L85" s="1">
        <v>-88.0</v>
      </c>
      <c r="M85" s="1">
        <v>0.0</v>
      </c>
    </row>
    <row r="86">
      <c r="A86" s="1" t="s">
        <v>41</v>
      </c>
      <c r="B86" s="1" t="s">
        <v>42</v>
      </c>
      <c r="C86" s="1">
        <v>376.25</v>
      </c>
      <c r="D86" s="1">
        <v>380.76</v>
      </c>
      <c r="E86" s="1">
        <v>4.51</v>
      </c>
      <c r="F86" s="1">
        <v>0.0</v>
      </c>
      <c r="G86" s="1">
        <v>4.51</v>
      </c>
      <c r="H86" s="1">
        <v>88.0</v>
      </c>
      <c r="I86" s="1">
        <v>19.52</v>
      </c>
      <c r="J86" s="1">
        <v>19.52</v>
      </c>
      <c r="K86" s="1" t="s">
        <v>43</v>
      </c>
      <c r="L86" s="1">
        <v>-88.0</v>
      </c>
      <c r="M86" s="1">
        <v>0.0</v>
      </c>
    </row>
    <row r="87">
      <c r="A87" s="1" t="s">
        <v>41</v>
      </c>
      <c r="B87" s="1" t="s">
        <v>42</v>
      </c>
      <c r="C87" s="1">
        <v>380.94</v>
      </c>
      <c r="D87" s="1">
        <v>385.43</v>
      </c>
      <c r="E87" s="1">
        <v>4.49</v>
      </c>
      <c r="F87" s="1">
        <v>0.0</v>
      </c>
      <c r="G87" s="1">
        <v>4.49</v>
      </c>
      <c r="H87" s="1">
        <v>88.0</v>
      </c>
      <c r="I87" s="1">
        <v>19.6</v>
      </c>
      <c r="J87" s="1">
        <v>19.6</v>
      </c>
      <c r="K87" s="1" t="s">
        <v>43</v>
      </c>
      <c r="L87" s="1">
        <v>-88.0</v>
      </c>
      <c r="M87" s="1">
        <v>0.0</v>
      </c>
    </row>
    <row r="88">
      <c r="A88" s="1" t="s">
        <v>41</v>
      </c>
      <c r="B88" s="1" t="s">
        <v>42</v>
      </c>
      <c r="C88" s="1">
        <v>385.73</v>
      </c>
      <c r="D88" s="1">
        <v>390.43</v>
      </c>
      <c r="E88" s="1">
        <v>4.7</v>
      </c>
      <c r="F88" s="1">
        <v>0.0</v>
      </c>
      <c r="G88" s="1">
        <v>4.7</v>
      </c>
      <c r="H88" s="1">
        <v>88.0</v>
      </c>
      <c r="I88" s="1">
        <v>18.71</v>
      </c>
      <c r="J88" s="1">
        <v>18.71</v>
      </c>
      <c r="K88" s="1" t="s">
        <v>43</v>
      </c>
      <c r="L88" s="1">
        <v>-88.0</v>
      </c>
      <c r="M88" s="1">
        <v>0.0</v>
      </c>
    </row>
    <row r="89">
      <c r="A89" s="1" t="s">
        <v>41</v>
      </c>
      <c r="B89" s="1" t="s">
        <v>42</v>
      </c>
      <c r="C89" s="1">
        <v>390.5</v>
      </c>
      <c r="D89" s="1">
        <v>396.49</v>
      </c>
      <c r="E89" s="1">
        <v>5.99</v>
      </c>
      <c r="F89" s="1">
        <v>0.0</v>
      </c>
      <c r="G89" s="1">
        <v>5.99</v>
      </c>
      <c r="H89" s="1">
        <v>88.0</v>
      </c>
      <c r="I89" s="1">
        <v>14.69</v>
      </c>
      <c r="J89" s="1">
        <v>14.69</v>
      </c>
      <c r="K89" s="1" t="s">
        <v>43</v>
      </c>
      <c r="L89" s="1">
        <v>-88.0</v>
      </c>
      <c r="M89" s="1">
        <v>0.0</v>
      </c>
    </row>
    <row r="90">
      <c r="A90" s="1" t="s">
        <v>41</v>
      </c>
      <c r="B90" s="1" t="s">
        <v>42</v>
      </c>
      <c r="C90" s="1">
        <v>396.52</v>
      </c>
      <c r="D90" s="1">
        <v>400.73</v>
      </c>
      <c r="E90" s="1">
        <v>4.2</v>
      </c>
      <c r="F90" s="1">
        <v>0.0</v>
      </c>
      <c r="G90" s="1">
        <v>4.2</v>
      </c>
      <c r="H90" s="1">
        <v>168.0</v>
      </c>
      <c r="I90" s="1">
        <v>39.96</v>
      </c>
      <c r="J90" s="1">
        <v>39.97</v>
      </c>
      <c r="K90" s="1" t="s">
        <v>44</v>
      </c>
      <c r="L90" s="1">
        <v>84.0</v>
      </c>
      <c r="M90" s="1">
        <v>84.0</v>
      </c>
    </row>
    <row r="91">
      <c r="A91" s="1" t="s">
        <v>41</v>
      </c>
      <c r="B91" s="1" t="s">
        <v>42</v>
      </c>
      <c r="C91" s="1">
        <v>400.96</v>
      </c>
      <c r="D91" s="1">
        <v>404.69</v>
      </c>
      <c r="E91" s="1">
        <v>3.72</v>
      </c>
      <c r="F91" s="1">
        <v>0.0</v>
      </c>
      <c r="G91" s="1">
        <v>3.72</v>
      </c>
      <c r="H91" s="1">
        <v>168.0</v>
      </c>
      <c r="I91" s="1">
        <v>45.15</v>
      </c>
      <c r="J91" s="1">
        <v>45.16</v>
      </c>
      <c r="K91" s="1" t="s">
        <v>44</v>
      </c>
      <c r="L91" s="1">
        <v>84.0</v>
      </c>
      <c r="M91" s="1">
        <v>84.0</v>
      </c>
    </row>
    <row r="92">
      <c r="A92" s="1" t="s">
        <v>41</v>
      </c>
      <c r="B92" s="1" t="s">
        <v>42</v>
      </c>
      <c r="C92" s="1">
        <v>404.87</v>
      </c>
      <c r="D92" s="1">
        <v>407.25</v>
      </c>
      <c r="E92" s="1">
        <v>2.38</v>
      </c>
      <c r="F92" s="1">
        <v>0.0</v>
      </c>
      <c r="G92" s="1">
        <v>2.38</v>
      </c>
      <c r="H92" s="1">
        <v>168.0</v>
      </c>
      <c r="I92" s="1">
        <v>70.57</v>
      </c>
      <c r="J92" s="1">
        <v>70.6</v>
      </c>
      <c r="K92" s="1" t="s">
        <v>44</v>
      </c>
      <c r="L92" s="1">
        <v>84.0</v>
      </c>
      <c r="M92" s="1">
        <v>84.0</v>
      </c>
    </row>
    <row r="93">
      <c r="A93" s="1" t="s">
        <v>41</v>
      </c>
      <c r="B93" s="1" t="s">
        <v>42</v>
      </c>
      <c r="C93" s="1">
        <v>407.68</v>
      </c>
      <c r="D93" s="1">
        <v>414.79</v>
      </c>
      <c r="E93" s="1">
        <v>7.11</v>
      </c>
      <c r="F93" s="1">
        <v>0.0</v>
      </c>
      <c r="G93" s="1">
        <v>7.11</v>
      </c>
      <c r="H93" s="1">
        <v>88.0</v>
      </c>
      <c r="I93" s="1">
        <v>12.38</v>
      </c>
      <c r="J93" s="1">
        <v>12.38</v>
      </c>
      <c r="K93" s="1" t="s">
        <v>43</v>
      </c>
      <c r="L93" s="1">
        <v>-88.0</v>
      </c>
      <c r="M93" s="1">
        <v>0.0</v>
      </c>
    </row>
    <row r="94">
      <c r="A94" s="1" t="s">
        <v>41</v>
      </c>
      <c r="B94" s="1" t="s">
        <v>42</v>
      </c>
      <c r="C94" s="1">
        <v>415.08</v>
      </c>
      <c r="D94" s="1">
        <v>418.56</v>
      </c>
      <c r="E94" s="1">
        <v>3.49</v>
      </c>
      <c r="F94" s="1">
        <v>0.0</v>
      </c>
      <c r="G94" s="1">
        <v>3.49</v>
      </c>
      <c r="H94" s="1">
        <v>88.0</v>
      </c>
      <c r="I94" s="1">
        <v>25.25</v>
      </c>
      <c r="J94" s="1">
        <v>25.25</v>
      </c>
      <c r="K94" s="1" t="s">
        <v>43</v>
      </c>
      <c r="L94" s="1">
        <v>-88.0</v>
      </c>
      <c r="M94" s="1">
        <v>0.0</v>
      </c>
    </row>
    <row r="95">
      <c r="A95" s="1" t="s">
        <v>41</v>
      </c>
      <c r="B95" s="1" t="s">
        <v>42</v>
      </c>
      <c r="C95" s="1">
        <v>418.64</v>
      </c>
      <c r="D95" s="1">
        <v>423.42</v>
      </c>
      <c r="E95" s="1">
        <v>4.78</v>
      </c>
      <c r="F95" s="1">
        <v>0.0</v>
      </c>
      <c r="G95" s="1">
        <v>4.78</v>
      </c>
      <c r="H95" s="1">
        <v>88.0</v>
      </c>
      <c r="I95" s="1">
        <v>18.39</v>
      </c>
      <c r="J95" s="1">
        <v>18.39</v>
      </c>
      <c r="K95" s="1" t="s">
        <v>43</v>
      </c>
      <c r="L95" s="1">
        <v>-88.0</v>
      </c>
      <c r="M95" s="1">
        <v>0.0</v>
      </c>
    </row>
    <row r="96">
      <c r="A96" s="1" t="s">
        <v>41</v>
      </c>
      <c r="B96" s="1" t="s">
        <v>42</v>
      </c>
      <c r="C96" s="1">
        <v>423.45</v>
      </c>
      <c r="D96" s="1">
        <v>427.5</v>
      </c>
      <c r="E96" s="1">
        <v>4.05</v>
      </c>
      <c r="F96" s="1">
        <v>0.0</v>
      </c>
      <c r="G96" s="1">
        <v>4.05</v>
      </c>
      <c r="H96" s="1">
        <v>88.0</v>
      </c>
      <c r="I96" s="1">
        <v>21.73</v>
      </c>
      <c r="J96" s="1">
        <v>21.73</v>
      </c>
      <c r="K96" s="1" t="s">
        <v>43</v>
      </c>
      <c r="L96" s="1">
        <v>-88.0</v>
      </c>
      <c r="M96" s="1">
        <v>0.0</v>
      </c>
    </row>
    <row r="97">
      <c r="A97" s="1" t="s">
        <v>41</v>
      </c>
      <c r="B97" s="1" t="s">
        <v>42</v>
      </c>
      <c r="C97" s="1">
        <v>427.61</v>
      </c>
      <c r="D97" s="1">
        <v>431.21</v>
      </c>
      <c r="E97" s="1">
        <v>3.59</v>
      </c>
      <c r="F97" s="1">
        <v>0.0</v>
      </c>
      <c r="G97" s="1">
        <v>3.59</v>
      </c>
      <c r="H97" s="1">
        <v>88.0</v>
      </c>
      <c r="I97" s="1">
        <v>24.49</v>
      </c>
      <c r="J97" s="1">
        <v>24.49</v>
      </c>
      <c r="K97" s="1" t="s">
        <v>43</v>
      </c>
      <c r="L97" s="1">
        <v>-88.0</v>
      </c>
      <c r="M97" s="1">
        <v>0.0</v>
      </c>
    </row>
    <row r="98">
      <c r="A98" s="1" t="s">
        <v>41</v>
      </c>
      <c r="B98" s="1" t="s">
        <v>42</v>
      </c>
      <c r="C98" s="1">
        <v>431.24</v>
      </c>
      <c r="D98" s="1">
        <v>436.4</v>
      </c>
      <c r="E98" s="1">
        <v>5.16</v>
      </c>
      <c r="F98" s="1">
        <v>0.0</v>
      </c>
      <c r="G98" s="1">
        <v>5.16</v>
      </c>
      <c r="H98" s="1">
        <v>88.0</v>
      </c>
      <c r="I98" s="1">
        <v>17.05</v>
      </c>
      <c r="J98" s="1">
        <v>17.05</v>
      </c>
      <c r="K98" s="1" t="s">
        <v>43</v>
      </c>
      <c r="L98" s="1">
        <v>-88.0</v>
      </c>
      <c r="M98" s="1">
        <v>0.0</v>
      </c>
    </row>
    <row r="99">
      <c r="A99" s="1" t="s">
        <v>41</v>
      </c>
      <c r="B99" s="1" t="s">
        <v>42</v>
      </c>
      <c r="C99" s="1">
        <v>436.43</v>
      </c>
      <c r="D99" s="1">
        <v>441.2</v>
      </c>
      <c r="E99" s="1">
        <v>4.77</v>
      </c>
      <c r="F99" s="1">
        <v>0.0</v>
      </c>
      <c r="G99" s="1">
        <v>4.77</v>
      </c>
      <c r="H99" s="1">
        <v>88.0</v>
      </c>
      <c r="I99" s="1">
        <v>18.44</v>
      </c>
      <c r="J99" s="1">
        <v>18.44</v>
      </c>
      <c r="K99" s="1" t="s">
        <v>43</v>
      </c>
      <c r="L99" s="1">
        <v>-88.0</v>
      </c>
      <c r="M99" s="1">
        <v>0.0</v>
      </c>
    </row>
    <row r="100">
      <c r="A100" s="1" t="s">
        <v>41</v>
      </c>
      <c r="B100" s="1" t="s">
        <v>42</v>
      </c>
      <c r="C100" s="1">
        <v>441.36</v>
      </c>
      <c r="D100" s="1">
        <v>447.38</v>
      </c>
      <c r="E100" s="1">
        <v>6.02</v>
      </c>
      <c r="F100" s="1">
        <v>0.0</v>
      </c>
      <c r="G100" s="1">
        <v>6.02</v>
      </c>
      <c r="H100" s="1">
        <v>88.0</v>
      </c>
      <c r="I100" s="1">
        <v>14.63</v>
      </c>
      <c r="J100" s="1">
        <v>14.63</v>
      </c>
      <c r="K100" s="1" t="s">
        <v>43</v>
      </c>
      <c r="L100" s="1">
        <v>-88.0</v>
      </c>
      <c r="M100" s="1">
        <v>0.0</v>
      </c>
    </row>
    <row r="101">
      <c r="A101" s="1" t="s">
        <v>41</v>
      </c>
      <c r="B101" s="1" t="s">
        <v>42</v>
      </c>
      <c r="C101" s="1">
        <v>447.69</v>
      </c>
      <c r="D101" s="1">
        <v>450.54</v>
      </c>
      <c r="E101" s="1">
        <v>2.85</v>
      </c>
      <c r="F101" s="1">
        <v>0.0</v>
      </c>
      <c r="G101" s="1">
        <v>2.85</v>
      </c>
      <c r="H101" s="1">
        <v>88.0</v>
      </c>
      <c r="I101" s="1">
        <v>30.89</v>
      </c>
      <c r="J101" s="1">
        <v>30.89</v>
      </c>
      <c r="K101" s="1" t="s">
        <v>43</v>
      </c>
      <c r="L101" s="1">
        <v>-88.0</v>
      </c>
      <c r="M101" s="1">
        <v>0.0</v>
      </c>
    </row>
    <row r="102">
      <c r="A102" s="1" t="s">
        <v>41</v>
      </c>
      <c r="B102" s="1" t="s">
        <v>42</v>
      </c>
      <c r="C102" s="1">
        <v>450.58</v>
      </c>
      <c r="D102" s="1">
        <v>453.96</v>
      </c>
      <c r="E102" s="1">
        <v>3.38</v>
      </c>
      <c r="F102" s="1">
        <v>0.0</v>
      </c>
      <c r="G102" s="1">
        <v>3.38</v>
      </c>
      <c r="H102" s="1">
        <v>88.0</v>
      </c>
      <c r="I102" s="1">
        <v>26.04</v>
      </c>
      <c r="J102" s="1">
        <v>26.04</v>
      </c>
      <c r="K102" s="1" t="s">
        <v>43</v>
      </c>
      <c r="L102" s="1">
        <v>-88.0</v>
      </c>
      <c r="M102" s="1">
        <v>0.0</v>
      </c>
    </row>
    <row r="103">
      <c r="A103" s="1" t="s">
        <v>41</v>
      </c>
      <c r="B103" s="1" t="s">
        <v>42</v>
      </c>
      <c r="C103" s="1">
        <v>454.01</v>
      </c>
      <c r="D103" s="1">
        <v>457.77</v>
      </c>
      <c r="E103" s="1">
        <v>3.77</v>
      </c>
      <c r="F103" s="1">
        <v>0.0</v>
      </c>
      <c r="G103" s="1">
        <v>3.77</v>
      </c>
      <c r="H103" s="1">
        <v>168.0</v>
      </c>
      <c r="I103" s="1">
        <v>44.59</v>
      </c>
      <c r="J103" s="1">
        <v>44.6</v>
      </c>
      <c r="K103" s="1" t="s">
        <v>44</v>
      </c>
      <c r="L103" s="1">
        <v>84.0</v>
      </c>
      <c r="M103" s="1">
        <v>84.0</v>
      </c>
    </row>
    <row r="104">
      <c r="A104" s="1" t="s">
        <v>41</v>
      </c>
      <c r="B104" s="1" t="s">
        <v>42</v>
      </c>
      <c r="C104" s="1">
        <v>458.59</v>
      </c>
      <c r="D104" s="1">
        <v>460.95</v>
      </c>
      <c r="E104" s="1">
        <v>2.37</v>
      </c>
      <c r="F104" s="1">
        <v>0.0</v>
      </c>
      <c r="G104" s="1">
        <v>2.37</v>
      </c>
      <c r="H104" s="1">
        <v>168.0</v>
      </c>
      <c r="I104" s="1">
        <v>70.96</v>
      </c>
      <c r="J104" s="1">
        <v>70.99</v>
      </c>
      <c r="K104" s="1" t="s">
        <v>44</v>
      </c>
      <c r="L104" s="1">
        <v>84.0</v>
      </c>
      <c r="M104" s="1">
        <v>84.0</v>
      </c>
    </row>
    <row r="130">
      <c r="A130" s="77" t="s">
        <v>53</v>
      </c>
      <c r="B130" s="3">
        <f>SUMIF(K2:K103, "epr",H2:H103)</f>
        <v>7040</v>
      </c>
    </row>
    <row r="131">
      <c r="A131" s="77" t="s">
        <v>54</v>
      </c>
      <c r="B131" s="3">
        <f>SUM(H2:H103)-B130</f>
        <v>3696</v>
      </c>
    </row>
    <row r="132">
      <c r="A132" s="77" t="s">
        <v>55</v>
      </c>
      <c r="B132" s="3">
        <f>SUM(M2:M103)</f>
        <v>1848</v>
      </c>
    </row>
    <row r="133">
      <c r="A133" s="77" t="s">
        <v>56</v>
      </c>
      <c r="B133" s="3">
        <f>B131/B132</f>
        <v>2</v>
      </c>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1.31</v>
      </c>
      <c r="D2" s="1">
        <v>2.35</v>
      </c>
      <c r="E2" s="1">
        <v>1.04</v>
      </c>
      <c r="F2" s="1">
        <v>0.0</v>
      </c>
      <c r="G2" s="1">
        <v>1.04</v>
      </c>
      <c r="H2" s="1">
        <v>8.0</v>
      </c>
      <c r="I2" s="1">
        <v>7.7</v>
      </c>
      <c r="J2" s="1">
        <v>7.7</v>
      </c>
      <c r="K2" s="1" t="s">
        <v>43</v>
      </c>
      <c r="L2" s="1">
        <v>-8.0</v>
      </c>
      <c r="M2" s="1">
        <v>0.0</v>
      </c>
    </row>
    <row r="3">
      <c r="A3" s="1" t="s">
        <v>41</v>
      </c>
      <c r="B3" s="1" t="s">
        <v>42</v>
      </c>
      <c r="C3" s="1">
        <v>2.41</v>
      </c>
      <c r="D3" s="1">
        <v>2.58</v>
      </c>
      <c r="E3" s="1">
        <v>0.17</v>
      </c>
      <c r="F3" s="1">
        <v>0.0</v>
      </c>
      <c r="G3" s="1">
        <v>0.17</v>
      </c>
      <c r="H3" s="1">
        <v>8.0</v>
      </c>
      <c r="I3" s="1">
        <v>48.01</v>
      </c>
      <c r="J3" s="1">
        <v>48.01</v>
      </c>
      <c r="K3" s="1" t="s">
        <v>43</v>
      </c>
      <c r="L3" s="1">
        <v>-8.0</v>
      </c>
      <c r="M3" s="1">
        <v>0.0</v>
      </c>
    </row>
    <row r="4">
      <c r="A4" s="1" t="s">
        <v>41</v>
      </c>
      <c r="B4" s="1" t="s">
        <v>42</v>
      </c>
      <c r="C4" s="1">
        <v>2.6</v>
      </c>
      <c r="D4" s="1">
        <v>3.3</v>
      </c>
      <c r="E4" s="1">
        <v>0.7</v>
      </c>
      <c r="F4" s="1">
        <v>0.0</v>
      </c>
      <c r="G4" s="1">
        <v>0.7</v>
      </c>
      <c r="H4" s="1">
        <v>8.0</v>
      </c>
      <c r="I4" s="1">
        <v>11.37</v>
      </c>
      <c r="J4" s="1">
        <v>11.37</v>
      </c>
      <c r="K4" s="1" t="s">
        <v>43</v>
      </c>
      <c r="L4" s="1">
        <v>-8.0</v>
      </c>
      <c r="M4" s="1">
        <v>0.0</v>
      </c>
    </row>
    <row r="5">
      <c r="A5" s="1" t="s">
        <v>41</v>
      </c>
      <c r="B5" s="1" t="s">
        <v>42</v>
      </c>
      <c r="C5" s="1">
        <v>3.31</v>
      </c>
      <c r="D5" s="1">
        <v>3.59</v>
      </c>
      <c r="E5" s="1">
        <v>0.28</v>
      </c>
      <c r="F5" s="1">
        <v>0.0</v>
      </c>
      <c r="G5" s="1">
        <v>0.28</v>
      </c>
      <c r="H5" s="1">
        <v>8.0</v>
      </c>
      <c r="I5" s="1">
        <v>28.71</v>
      </c>
      <c r="J5" s="1">
        <v>28.71</v>
      </c>
      <c r="K5" s="1" t="s">
        <v>43</v>
      </c>
      <c r="L5" s="1">
        <v>-8.0</v>
      </c>
      <c r="M5" s="1">
        <v>0.0</v>
      </c>
    </row>
    <row r="6">
      <c r="A6" s="1" t="s">
        <v>41</v>
      </c>
      <c r="B6" s="1" t="s">
        <v>42</v>
      </c>
      <c r="C6" s="1">
        <v>3.65</v>
      </c>
      <c r="D6" s="1">
        <v>4.14</v>
      </c>
      <c r="E6" s="1">
        <v>0.49</v>
      </c>
      <c r="F6" s="1">
        <v>0.0</v>
      </c>
      <c r="G6" s="1">
        <v>0.49</v>
      </c>
      <c r="H6" s="1">
        <v>8.0</v>
      </c>
      <c r="I6" s="1">
        <v>16.25</v>
      </c>
      <c r="J6" s="1">
        <v>16.25</v>
      </c>
      <c r="K6" s="1" t="s">
        <v>43</v>
      </c>
      <c r="L6" s="1">
        <v>-8.0</v>
      </c>
      <c r="M6" s="1">
        <v>0.0</v>
      </c>
    </row>
    <row r="7">
      <c r="A7" s="1" t="s">
        <v>41</v>
      </c>
      <c r="B7" s="1" t="s">
        <v>42</v>
      </c>
      <c r="C7" s="1">
        <v>4.28</v>
      </c>
      <c r="D7" s="1">
        <v>4.87</v>
      </c>
      <c r="E7" s="1">
        <v>0.59</v>
      </c>
      <c r="F7" s="1">
        <v>0.0</v>
      </c>
      <c r="G7" s="1">
        <v>0.59</v>
      </c>
      <c r="H7" s="1">
        <v>8.0</v>
      </c>
      <c r="I7" s="1">
        <v>13.56</v>
      </c>
      <c r="J7" s="1">
        <v>13.56</v>
      </c>
      <c r="K7" s="1" t="s">
        <v>43</v>
      </c>
      <c r="L7" s="1">
        <v>-8.0</v>
      </c>
      <c r="M7" s="1">
        <v>0.0</v>
      </c>
    </row>
    <row r="8">
      <c r="A8" s="1" t="s">
        <v>41</v>
      </c>
      <c r="B8" s="1" t="s">
        <v>42</v>
      </c>
      <c r="C8" s="1">
        <v>5.05</v>
      </c>
      <c r="D8" s="1">
        <v>5.69</v>
      </c>
      <c r="E8" s="1">
        <v>0.64</v>
      </c>
      <c r="F8" s="1">
        <v>0.0</v>
      </c>
      <c r="G8" s="1">
        <v>0.64</v>
      </c>
      <c r="H8" s="1">
        <v>8.0</v>
      </c>
      <c r="I8" s="1">
        <v>12.52</v>
      </c>
      <c r="J8" s="1">
        <v>12.52</v>
      </c>
      <c r="K8" s="1" t="s">
        <v>43</v>
      </c>
      <c r="L8" s="1">
        <v>-8.0</v>
      </c>
      <c r="M8" s="1">
        <v>0.0</v>
      </c>
    </row>
    <row r="9">
      <c r="A9" s="1" t="s">
        <v>41</v>
      </c>
      <c r="B9" s="1" t="s">
        <v>42</v>
      </c>
      <c r="C9" s="1">
        <v>5.83</v>
      </c>
      <c r="D9" s="1">
        <v>6.43</v>
      </c>
      <c r="E9" s="1">
        <v>0.6</v>
      </c>
      <c r="F9" s="1">
        <v>0.0</v>
      </c>
      <c r="G9" s="1">
        <v>0.6</v>
      </c>
      <c r="H9" s="1">
        <v>8.0</v>
      </c>
      <c r="I9" s="1">
        <v>13.25</v>
      </c>
      <c r="J9" s="1">
        <v>13.25</v>
      </c>
      <c r="K9" s="1" t="s">
        <v>43</v>
      </c>
      <c r="L9" s="1">
        <v>-8.0</v>
      </c>
      <c r="M9" s="1">
        <v>0.0</v>
      </c>
    </row>
    <row r="10">
      <c r="A10" s="1" t="s">
        <v>41</v>
      </c>
      <c r="B10" s="1" t="s">
        <v>42</v>
      </c>
      <c r="C10" s="1">
        <v>6.46</v>
      </c>
      <c r="D10" s="1">
        <v>6.7</v>
      </c>
      <c r="E10" s="1">
        <v>0.25</v>
      </c>
      <c r="F10" s="1">
        <v>0.0</v>
      </c>
      <c r="G10" s="1">
        <v>0.25</v>
      </c>
      <c r="H10" s="1">
        <v>8.0</v>
      </c>
      <c r="I10" s="1">
        <v>32.55</v>
      </c>
      <c r="J10" s="1">
        <v>32.55</v>
      </c>
      <c r="K10" s="1" t="s">
        <v>43</v>
      </c>
      <c r="L10" s="1">
        <v>-8.0</v>
      </c>
      <c r="M10" s="1">
        <v>0.0</v>
      </c>
    </row>
    <row r="11">
      <c r="A11" s="1" t="s">
        <v>41</v>
      </c>
      <c r="B11" s="1" t="s">
        <v>42</v>
      </c>
      <c r="C11" s="1">
        <v>6.71</v>
      </c>
      <c r="D11" s="1">
        <v>7.45</v>
      </c>
      <c r="E11" s="1">
        <v>0.73</v>
      </c>
      <c r="F11" s="1">
        <v>0.0</v>
      </c>
      <c r="G11" s="1">
        <v>0.73</v>
      </c>
      <c r="H11" s="1">
        <v>8.0</v>
      </c>
      <c r="I11" s="1">
        <v>10.92</v>
      </c>
      <c r="J11" s="1">
        <v>10.92</v>
      </c>
      <c r="K11" s="1" t="s">
        <v>43</v>
      </c>
      <c r="L11" s="1">
        <v>-8.0</v>
      </c>
      <c r="M11" s="1">
        <v>0.0</v>
      </c>
    </row>
    <row r="12">
      <c r="A12" s="1" t="s">
        <v>41</v>
      </c>
      <c r="B12" s="1" t="s">
        <v>42</v>
      </c>
      <c r="C12" s="1">
        <v>7.46</v>
      </c>
      <c r="D12" s="1">
        <v>10.73</v>
      </c>
      <c r="E12" s="1">
        <v>3.26</v>
      </c>
      <c r="F12" s="1">
        <v>0.0</v>
      </c>
      <c r="G12" s="1">
        <v>3.26</v>
      </c>
      <c r="H12" s="1">
        <v>168.0</v>
      </c>
      <c r="I12" s="1">
        <v>51.48</v>
      </c>
      <c r="J12" s="1">
        <v>51.5</v>
      </c>
      <c r="K12" s="1" t="s">
        <v>57</v>
      </c>
      <c r="L12" s="1">
        <v>80.0</v>
      </c>
      <c r="M12" s="1">
        <v>88.0</v>
      </c>
    </row>
    <row r="13">
      <c r="A13" s="1" t="s">
        <v>41</v>
      </c>
      <c r="B13" s="1" t="s">
        <v>42</v>
      </c>
      <c r="C13" s="1">
        <v>11.83</v>
      </c>
      <c r="D13" s="1">
        <v>17.48</v>
      </c>
      <c r="E13" s="1">
        <v>5.65</v>
      </c>
      <c r="F13" s="1">
        <v>0.0</v>
      </c>
      <c r="G13" s="1">
        <v>5.65</v>
      </c>
      <c r="H13" s="1">
        <v>168.0</v>
      </c>
      <c r="I13" s="1">
        <v>29.72</v>
      </c>
      <c r="J13" s="1">
        <v>29.73</v>
      </c>
      <c r="K13" s="1" t="s">
        <v>59</v>
      </c>
      <c r="L13" s="1">
        <v>0.0</v>
      </c>
      <c r="M13" s="1">
        <v>168.0</v>
      </c>
    </row>
    <row r="14">
      <c r="A14" s="1" t="s">
        <v>41</v>
      </c>
      <c r="B14" s="1" t="s">
        <v>42</v>
      </c>
      <c r="C14" s="1">
        <v>17.65</v>
      </c>
      <c r="D14" s="1">
        <v>23.42</v>
      </c>
      <c r="E14" s="1">
        <v>5.77</v>
      </c>
      <c r="F14" s="1">
        <v>0.0</v>
      </c>
      <c r="G14" s="1">
        <v>5.77</v>
      </c>
      <c r="H14" s="1">
        <v>168.0</v>
      </c>
      <c r="I14" s="1">
        <v>29.11</v>
      </c>
      <c r="J14" s="1">
        <v>29.12</v>
      </c>
      <c r="K14" s="1" t="s">
        <v>59</v>
      </c>
      <c r="L14" s="1">
        <v>0.0</v>
      </c>
      <c r="M14" s="1">
        <v>168.0</v>
      </c>
    </row>
    <row r="15">
      <c r="A15" s="1" t="s">
        <v>41</v>
      </c>
      <c r="B15" s="1" t="s">
        <v>42</v>
      </c>
      <c r="C15" s="1">
        <v>23.7</v>
      </c>
      <c r="D15" s="1">
        <v>29.2</v>
      </c>
      <c r="E15" s="1">
        <v>5.49</v>
      </c>
      <c r="F15" s="1">
        <v>0.0</v>
      </c>
      <c r="G15" s="1">
        <v>5.49</v>
      </c>
      <c r="H15" s="1">
        <v>168.0</v>
      </c>
      <c r="I15" s="1">
        <v>30.58</v>
      </c>
      <c r="J15" s="1">
        <v>30.59</v>
      </c>
      <c r="K15" s="1" t="s">
        <v>59</v>
      </c>
      <c r="L15" s="1">
        <v>0.0</v>
      </c>
      <c r="M15" s="1">
        <v>168.0</v>
      </c>
    </row>
    <row r="16">
      <c r="A16" s="1" t="s">
        <v>41</v>
      </c>
      <c r="B16" s="1" t="s">
        <v>42</v>
      </c>
      <c r="C16" s="1">
        <v>29.41</v>
      </c>
      <c r="D16" s="1">
        <v>36.24</v>
      </c>
      <c r="E16" s="1">
        <v>6.83</v>
      </c>
      <c r="F16" s="1">
        <v>0.0</v>
      </c>
      <c r="G16" s="1">
        <v>6.83</v>
      </c>
      <c r="H16" s="1">
        <v>168.0</v>
      </c>
      <c r="I16" s="1">
        <v>24.59</v>
      </c>
      <c r="J16" s="1">
        <v>24.59</v>
      </c>
      <c r="K16" s="1" t="s">
        <v>59</v>
      </c>
      <c r="L16" s="1">
        <v>0.0</v>
      </c>
      <c r="M16" s="1">
        <v>168.0</v>
      </c>
    </row>
    <row r="17">
      <c r="A17" s="1" t="s">
        <v>41</v>
      </c>
      <c r="B17" s="1" t="s">
        <v>42</v>
      </c>
      <c r="C17" s="1">
        <v>36.48</v>
      </c>
      <c r="D17" s="1">
        <v>37.23</v>
      </c>
      <c r="E17" s="1">
        <v>0.75</v>
      </c>
      <c r="F17" s="1">
        <v>0.0</v>
      </c>
      <c r="G17" s="1">
        <v>0.75</v>
      </c>
      <c r="H17" s="1">
        <v>8.0</v>
      </c>
      <c r="I17" s="1">
        <v>10.61</v>
      </c>
      <c r="J17" s="1">
        <v>10.61</v>
      </c>
      <c r="K17" s="1" t="s">
        <v>43</v>
      </c>
      <c r="L17" s="1">
        <v>-8.0</v>
      </c>
      <c r="M17" s="1">
        <v>0.0</v>
      </c>
    </row>
    <row r="18">
      <c r="A18" s="1" t="s">
        <v>41</v>
      </c>
      <c r="B18" s="1" t="s">
        <v>42</v>
      </c>
      <c r="C18" s="1">
        <v>37.25</v>
      </c>
      <c r="D18" s="1">
        <v>38.05</v>
      </c>
      <c r="E18" s="1">
        <v>0.8</v>
      </c>
      <c r="F18" s="1">
        <v>0.0</v>
      </c>
      <c r="G18" s="1">
        <v>0.8</v>
      </c>
      <c r="H18" s="1">
        <v>8.0</v>
      </c>
      <c r="I18" s="1">
        <v>10.04</v>
      </c>
      <c r="J18" s="1">
        <v>10.04</v>
      </c>
      <c r="K18" s="1" t="s">
        <v>43</v>
      </c>
      <c r="L18" s="1">
        <v>-8.0</v>
      </c>
      <c r="M18" s="1">
        <v>0.0</v>
      </c>
    </row>
    <row r="19">
      <c r="A19" s="1" t="s">
        <v>41</v>
      </c>
      <c r="B19" s="1" t="s">
        <v>42</v>
      </c>
      <c r="C19" s="1">
        <v>38.13</v>
      </c>
      <c r="D19" s="1">
        <v>38.59</v>
      </c>
      <c r="E19" s="1">
        <v>0.46</v>
      </c>
      <c r="F19" s="1">
        <v>0.0</v>
      </c>
      <c r="G19" s="1">
        <v>0.46</v>
      </c>
      <c r="H19" s="1">
        <v>8.0</v>
      </c>
      <c r="I19" s="1">
        <v>17.26</v>
      </c>
      <c r="J19" s="1">
        <v>17.26</v>
      </c>
      <c r="K19" s="1" t="s">
        <v>43</v>
      </c>
      <c r="L19" s="1">
        <v>-8.0</v>
      </c>
      <c r="M19" s="1">
        <v>0.0</v>
      </c>
    </row>
    <row r="20">
      <c r="A20" s="1" t="s">
        <v>41</v>
      </c>
      <c r="B20" s="1" t="s">
        <v>42</v>
      </c>
      <c r="C20" s="1">
        <v>38.68</v>
      </c>
      <c r="D20" s="1">
        <v>39.12</v>
      </c>
      <c r="E20" s="1">
        <v>0.44</v>
      </c>
      <c r="F20" s="1">
        <v>0.0</v>
      </c>
      <c r="G20" s="1">
        <v>0.44</v>
      </c>
      <c r="H20" s="1">
        <v>8.0</v>
      </c>
      <c r="I20" s="1">
        <v>18.22</v>
      </c>
      <c r="J20" s="1">
        <v>18.22</v>
      </c>
      <c r="K20" s="1" t="s">
        <v>43</v>
      </c>
      <c r="L20" s="1">
        <v>-8.0</v>
      </c>
      <c r="M20" s="1">
        <v>0.0</v>
      </c>
    </row>
    <row r="21">
      <c r="A21" s="1" t="s">
        <v>41</v>
      </c>
      <c r="B21" s="1" t="s">
        <v>42</v>
      </c>
      <c r="C21" s="1">
        <v>39.32</v>
      </c>
      <c r="D21" s="1">
        <v>39.59</v>
      </c>
      <c r="E21" s="1">
        <v>0.27</v>
      </c>
      <c r="F21" s="1">
        <v>0.0</v>
      </c>
      <c r="G21" s="1">
        <v>0.27</v>
      </c>
      <c r="H21" s="1">
        <v>8.0</v>
      </c>
      <c r="I21" s="1">
        <v>29.7</v>
      </c>
      <c r="J21" s="1">
        <v>29.7</v>
      </c>
      <c r="K21" s="1" t="s">
        <v>43</v>
      </c>
      <c r="L21" s="1">
        <v>-8.0</v>
      </c>
      <c r="M21" s="1">
        <v>0.0</v>
      </c>
    </row>
    <row r="22">
      <c r="A22" s="1" t="s">
        <v>41</v>
      </c>
      <c r="B22" s="1" t="s">
        <v>42</v>
      </c>
      <c r="C22" s="1">
        <v>39.66</v>
      </c>
      <c r="D22" s="1">
        <v>40.18</v>
      </c>
      <c r="E22" s="1">
        <v>0.52</v>
      </c>
      <c r="F22" s="1">
        <v>0.0</v>
      </c>
      <c r="G22" s="1">
        <v>0.52</v>
      </c>
      <c r="H22" s="1">
        <v>8.0</v>
      </c>
      <c r="I22" s="1">
        <v>15.25</v>
      </c>
      <c r="J22" s="1">
        <v>15.25</v>
      </c>
      <c r="K22" s="1" t="s">
        <v>43</v>
      </c>
      <c r="L22" s="1">
        <v>-8.0</v>
      </c>
      <c r="M22" s="1">
        <v>0.0</v>
      </c>
    </row>
    <row r="23">
      <c r="A23" s="1" t="s">
        <v>41</v>
      </c>
      <c r="B23" s="1" t="s">
        <v>42</v>
      </c>
      <c r="C23" s="1">
        <v>40.2</v>
      </c>
      <c r="D23" s="1">
        <v>40.52</v>
      </c>
      <c r="E23" s="1">
        <v>0.31</v>
      </c>
      <c r="F23" s="1">
        <v>0.0</v>
      </c>
      <c r="G23" s="1">
        <v>0.31</v>
      </c>
      <c r="H23" s="1">
        <v>8.0</v>
      </c>
      <c r="I23" s="1">
        <v>25.62</v>
      </c>
      <c r="J23" s="1">
        <v>25.62</v>
      </c>
      <c r="K23" s="1" t="s">
        <v>43</v>
      </c>
      <c r="L23" s="1">
        <v>-8.0</v>
      </c>
      <c r="M23" s="1">
        <v>0.0</v>
      </c>
    </row>
    <row r="24">
      <c r="A24" s="1" t="s">
        <v>41</v>
      </c>
      <c r="B24" s="1" t="s">
        <v>42</v>
      </c>
      <c r="C24" s="1">
        <v>40.8</v>
      </c>
      <c r="D24" s="1">
        <v>41.26</v>
      </c>
      <c r="E24" s="1">
        <v>0.46</v>
      </c>
      <c r="F24" s="1">
        <v>0.0</v>
      </c>
      <c r="G24" s="1">
        <v>0.46</v>
      </c>
      <c r="H24" s="1">
        <v>8.0</v>
      </c>
      <c r="I24" s="1">
        <v>17.51</v>
      </c>
      <c r="J24" s="1">
        <v>17.51</v>
      </c>
      <c r="K24" s="1" t="s">
        <v>43</v>
      </c>
      <c r="L24" s="1">
        <v>-8.0</v>
      </c>
      <c r="M24" s="1">
        <v>0.0</v>
      </c>
    </row>
    <row r="25">
      <c r="A25" s="1" t="s">
        <v>41</v>
      </c>
      <c r="B25" s="1" t="s">
        <v>42</v>
      </c>
      <c r="C25" s="1">
        <v>41.36</v>
      </c>
      <c r="D25" s="1">
        <v>41.95</v>
      </c>
      <c r="E25" s="1">
        <v>0.6</v>
      </c>
      <c r="F25" s="1">
        <v>0.0</v>
      </c>
      <c r="G25" s="1">
        <v>0.6</v>
      </c>
      <c r="H25" s="1">
        <v>8.0</v>
      </c>
      <c r="I25" s="1">
        <v>13.38</v>
      </c>
      <c r="J25" s="1">
        <v>13.38</v>
      </c>
      <c r="K25" s="1" t="s">
        <v>43</v>
      </c>
      <c r="L25" s="1">
        <v>-8.0</v>
      </c>
      <c r="M25" s="1">
        <v>0.0</v>
      </c>
    </row>
    <row r="26">
      <c r="A26" s="1" t="s">
        <v>41</v>
      </c>
      <c r="B26" s="1" t="s">
        <v>42</v>
      </c>
      <c r="C26" s="1">
        <v>41.97</v>
      </c>
      <c r="D26" s="1">
        <v>42.54</v>
      </c>
      <c r="E26" s="1">
        <v>0.57</v>
      </c>
      <c r="F26" s="1">
        <v>0.0</v>
      </c>
      <c r="G26" s="1">
        <v>0.57</v>
      </c>
      <c r="H26" s="1">
        <v>8.0</v>
      </c>
      <c r="I26" s="1">
        <v>13.93</v>
      </c>
      <c r="J26" s="1">
        <v>13.93</v>
      </c>
      <c r="K26" s="1" t="s">
        <v>43</v>
      </c>
      <c r="L26" s="1">
        <v>-8.0</v>
      </c>
      <c r="M26" s="1">
        <v>0.0</v>
      </c>
    </row>
    <row r="27">
      <c r="A27" s="1" t="s">
        <v>41</v>
      </c>
      <c r="B27" s="1" t="s">
        <v>42</v>
      </c>
      <c r="C27" s="1">
        <v>42.57</v>
      </c>
      <c r="D27" s="1">
        <v>46.49</v>
      </c>
      <c r="E27" s="1">
        <v>3.91</v>
      </c>
      <c r="F27" s="1">
        <v>0.0</v>
      </c>
      <c r="G27" s="1">
        <v>3.91</v>
      </c>
      <c r="H27" s="1">
        <v>168.0</v>
      </c>
      <c r="I27" s="1">
        <v>42.91</v>
      </c>
      <c r="J27" s="1">
        <v>42.93</v>
      </c>
      <c r="K27" s="1" t="s">
        <v>57</v>
      </c>
      <c r="L27" s="1">
        <v>80.0</v>
      </c>
      <c r="M27" s="1">
        <v>88.0</v>
      </c>
    </row>
    <row r="28">
      <c r="A28" s="1" t="s">
        <v>41</v>
      </c>
      <c r="B28" s="1" t="s">
        <v>42</v>
      </c>
      <c r="C28" s="1">
        <v>46.8</v>
      </c>
      <c r="D28" s="1">
        <v>53.05</v>
      </c>
      <c r="E28" s="1">
        <v>6.26</v>
      </c>
      <c r="F28" s="1">
        <v>0.0</v>
      </c>
      <c r="G28" s="1">
        <v>6.26</v>
      </c>
      <c r="H28" s="1">
        <v>168.0</v>
      </c>
      <c r="I28" s="1">
        <v>26.84</v>
      </c>
      <c r="J28" s="1">
        <v>26.85</v>
      </c>
      <c r="K28" s="1" t="s">
        <v>59</v>
      </c>
      <c r="L28" s="1">
        <v>0.0</v>
      </c>
      <c r="M28" s="1">
        <v>168.0</v>
      </c>
    </row>
    <row r="29">
      <c r="A29" s="1" t="s">
        <v>41</v>
      </c>
      <c r="B29" s="1" t="s">
        <v>42</v>
      </c>
      <c r="C29" s="1">
        <v>53.21</v>
      </c>
      <c r="D29" s="1">
        <v>58.82</v>
      </c>
      <c r="E29" s="1">
        <v>5.61</v>
      </c>
      <c r="F29" s="1">
        <v>0.0</v>
      </c>
      <c r="G29" s="1">
        <v>5.61</v>
      </c>
      <c r="H29" s="1">
        <v>168.0</v>
      </c>
      <c r="I29" s="1">
        <v>29.93</v>
      </c>
      <c r="J29" s="1">
        <v>29.94</v>
      </c>
      <c r="K29" s="1" t="s">
        <v>59</v>
      </c>
      <c r="L29" s="1">
        <v>0.0</v>
      </c>
      <c r="M29" s="1">
        <v>168.0</v>
      </c>
    </row>
    <row r="30">
      <c r="A30" s="1" t="s">
        <v>41</v>
      </c>
      <c r="B30" s="1" t="s">
        <v>42</v>
      </c>
      <c r="C30" s="1">
        <v>58.98</v>
      </c>
      <c r="D30" s="1">
        <v>64.34</v>
      </c>
      <c r="E30" s="1">
        <v>5.37</v>
      </c>
      <c r="F30" s="1">
        <v>0.0</v>
      </c>
      <c r="G30" s="1">
        <v>5.36</v>
      </c>
      <c r="H30" s="1">
        <v>168.0</v>
      </c>
      <c r="I30" s="1">
        <v>31.31</v>
      </c>
      <c r="J30" s="1">
        <v>31.32</v>
      </c>
      <c r="K30" s="1" t="s">
        <v>59</v>
      </c>
      <c r="L30" s="1">
        <v>0.0</v>
      </c>
      <c r="M30" s="1">
        <v>168.0</v>
      </c>
    </row>
    <row r="31">
      <c r="A31" s="1" t="s">
        <v>41</v>
      </c>
      <c r="B31" s="1" t="s">
        <v>42</v>
      </c>
      <c r="C31" s="1">
        <v>64.58</v>
      </c>
      <c r="D31" s="1">
        <v>69.74</v>
      </c>
      <c r="E31" s="1">
        <v>5.16</v>
      </c>
      <c r="F31" s="1">
        <v>0.0</v>
      </c>
      <c r="G31" s="1">
        <v>5.16</v>
      </c>
      <c r="H31" s="1">
        <v>168.0</v>
      </c>
      <c r="I31" s="1">
        <v>32.56</v>
      </c>
      <c r="J31" s="1">
        <v>32.58</v>
      </c>
      <c r="K31" s="1" t="s">
        <v>59</v>
      </c>
      <c r="L31" s="1">
        <v>0.0</v>
      </c>
      <c r="M31" s="1">
        <v>168.0</v>
      </c>
    </row>
    <row r="32">
      <c r="A32" s="1" t="s">
        <v>41</v>
      </c>
      <c r="B32" s="1" t="s">
        <v>42</v>
      </c>
      <c r="C32" s="1">
        <v>69.98</v>
      </c>
      <c r="D32" s="1">
        <v>70.07</v>
      </c>
      <c r="E32" s="1">
        <v>0.08</v>
      </c>
      <c r="F32" s="1">
        <v>0.0</v>
      </c>
      <c r="G32" s="1">
        <v>0.08</v>
      </c>
      <c r="H32" s="1">
        <v>8.0</v>
      </c>
      <c r="I32" s="1">
        <v>96.91</v>
      </c>
      <c r="J32" s="1">
        <v>96.91</v>
      </c>
      <c r="K32" s="1" t="s">
        <v>43</v>
      </c>
      <c r="L32" s="1">
        <v>-8.0</v>
      </c>
      <c r="M32" s="1">
        <v>0.0</v>
      </c>
    </row>
    <row r="33">
      <c r="A33" s="1" t="s">
        <v>41</v>
      </c>
      <c r="B33" s="1" t="s">
        <v>42</v>
      </c>
      <c r="C33" s="1">
        <v>70.09</v>
      </c>
      <c r="D33" s="1">
        <v>70.68</v>
      </c>
      <c r="E33" s="1">
        <v>0.59</v>
      </c>
      <c r="F33" s="1">
        <v>0.0</v>
      </c>
      <c r="G33" s="1">
        <v>0.59</v>
      </c>
      <c r="H33" s="1">
        <v>8.0</v>
      </c>
      <c r="I33" s="1">
        <v>13.53</v>
      </c>
      <c r="J33" s="1">
        <v>13.53</v>
      </c>
      <c r="K33" s="1" t="s">
        <v>43</v>
      </c>
      <c r="L33" s="1">
        <v>-8.0</v>
      </c>
      <c r="M33" s="1">
        <v>0.0</v>
      </c>
    </row>
    <row r="34">
      <c r="A34" s="1" t="s">
        <v>41</v>
      </c>
      <c r="B34" s="1" t="s">
        <v>42</v>
      </c>
      <c r="C34" s="1">
        <v>70.71</v>
      </c>
      <c r="D34" s="1">
        <v>71.48</v>
      </c>
      <c r="E34" s="1">
        <v>0.77</v>
      </c>
      <c r="F34" s="1">
        <v>0.0</v>
      </c>
      <c r="G34" s="1">
        <v>0.77</v>
      </c>
      <c r="H34" s="1">
        <v>8.0</v>
      </c>
      <c r="I34" s="1">
        <v>10.38</v>
      </c>
      <c r="J34" s="1">
        <v>10.38</v>
      </c>
      <c r="K34" s="1" t="s">
        <v>43</v>
      </c>
      <c r="L34" s="1">
        <v>-8.0</v>
      </c>
      <c r="M34" s="1">
        <v>0.0</v>
      </c>
    </row>
    <row r="35">
      <c r="A35" s="1" t="s">
        <v>41</v>
      </c>
      <c r="B35" s="1" t="s">
        <v>42</v>
      </c>
      <c r="C35" s="1">
        <v>71.5</v>
      </c>
      <c r="D35" s="1">
        <v>72.18</v>
      </c>
      <c r="E35" s="1">
        <v>0.69</v>
      </c>
      <c r="F35" s="1">
        <v>0.0</v>
      </c>
      <c r="G35" s="1">
        <v>0.69</v>
      </c>
      <c r="H35" s="1">
        <v>8.0</v>
      </c>
      <c r="I35" s="1">
        <v>11.66</v>
      </c>
      <c r="J35" s="1">
        <v>11.66</v>
      </c>
      <c r="K35" s="1" t="s">
        <v>43</v>
      </c>
      <c r="L35" s="1">
        <v>-8.0</v>
      </c>
      <c r="M35" s="1">
        <v>0.0</v>
      </c>
    </row>
    <row r="36">
      <c r="A36" s="1" t="s">
        <v>41</v>
      </c>
      <c r="B36" s="1" t="s">
        <v>42</v>
      </c>
      <c r="C36" s="1">
        <v>72.32</v>
      </c>
      <c r="D36" s="1">
        <v>73.18</v>
      </c>
      <c r="E36" s="1">
        <v>0.86</v>
      </c>
      <c r="F36" s="1">
        <v>0.0</v>
      </c>
      <c r="G36" s="1">
        <v>0.86</v>
      </c>
      <c r="H36" s="1">
        <v>8.0</v>
      </c>
      <c r="I36" s="1">
        <v>9.33</v>
      </c>
      <c r="J36" s="1">
        <v>9.33</v>
      </c>
      <c r="K36" s="1" t="s">
        <v>43</v>
      </c>
      <c r="L36" s="1">
        <v>-8.0</v>
      </c>
      <c r="M36" s="1">
        <v>0.0</v>
      </c>
    </row>
    <row r="37">
      <c r="A37" s="1" t="s">
        <v>41</v>
      </c>
      <c r="B37" s="1" t="s">
        <v>42</v>
      </c>
      <c r="C37" s="1">
        <v>73.36</v>
      </c>
      <c r="D37" s="1">
        <v>73.86</v>
      </c>
      <c r="E37" s="1">
        <v>0.49</v>
      </c>
      <c r="F37" s="1">
        <v>0.0</v>
      </c>
      <c r="G37" s="1">
        <v>0.49</v>
      </c>
      <c r="H37" s="1">
        <v>8.0</v>
      </c>
      <c r="I37" s="1">
        <v>16.18</v>
      </c>
      <c r="J37" s="1">
        <v>16.18</v>
      </c>
      <c r="K37" s="1" t="s">
        <v>43</v>
      </c>
      <c r="L37" s="1">
        <v>-8.0</v>
      </c>
      <c r="M37" s="1">
        <v>0.0</v>
      </c>
    </row>
    <row r="38">
      <c r="A38" s="1" t="s">
        <v>41</v>
      </c>
      <c r="B38" s="1" t="s">
        <v>42</v>
      </c>
      <c r="C38" s="1">
        <v>73.87</v>
      </c>
      <c r="D38" s="1">
        <v>74.85</v>
      </c>
      <c r="E38" s="1">
        <v>0.97</v>
      </c>
      <c r="F38" s="1">
        <v>0.0</v>
      </c>
      <c r="G38" s="1">
        <v>0.97</v>
      </c>
      <c r="H38" s="1">
        <v>8.0</v>
      </c>
      <c r="I38" s="1">
        <v>8.22</v>
      </c>
      <c r="J38" s="1">
        <v>8.22</v>
      </c>
      <c r="K38" s="1" t="s">
        <v>43</v>
      </c>
      <c r="L38" s="1">
        <v>-8.0</v>
      </c>
      <c r="M38" s="1">
        <v>0.0</v>
      </c>
    </row>
    <row r="39">
      <c r="A39" s="1" t="s">
        <v>41</v>
      </c>
      <c r="B39" s="1" t="s">
        <v>42</v>
      </c>
      <c r="C39" s="1">
        <v>74.88</v>
      </c>
      <c r="D39" s="1">
        <v>76.24</v>
      </c>
      <c r="E39" s="1">
        <v>1.36</v>
      </c>
      <c r="F39" s="1">
        <v>0.0</v>
      </c>
      <c r="G39" s="1">
        <v>1.36</v>
      </c>
      <c r="H39" s="1">
        <v>8.0</v>
      </c>
      <c r="I39" s="1">
        <v>5.87</v>
      </c>
      <c r="J39" s="1">
        <v>5.87</v>
      </c>
      <c r="K39" s="1" t="s">
        <v>43</v>
      </c>
      <c r="L39" s="1">
        <v>-8.0</v>
      </c>
      <c r="M39" s="1">
        <v>0.0</v>
      </c>
    </row>
    <row r="40">
      <c r="A40" s="1" t="s">
        <v>41</v>
      </c>
      <c r="B40" s="1" t="s">
        <v>42</v>
      </c>
      <c r="C40" s="1">
        <v>76.26</v>
      </c>
      <c r="D40" s="1">
        <v>76.8</v>
      </c>
      <c r="E40" s="1">
        <v>0.54</v>
      </c>
      <c r="F40" s="1">
        <v>0.0</v>
      </c>
      <c r="G40" s="1">
        <v>0.54</v>
      </c>
      <c r="H40" s="1">
        <v>8.0</v>
      </c>
      <c r="I40" s="1">
        <v>14.84</v>
      </c>
      <c r="J40" s="1">
        <v>14.84</v>
      </c>
      <c r="K40" s="1" t="s">
        <v>43</v>
      </c>
      <c r="L40" s="1">
        <v>-8.0</v>
      </c>
      <c r="M40" s="1">
        <v>0.0</v>
      </c>
    </row>
    <row r="41">
      <c r="A41" s="1" t="s">
        <v>41</v>
      </c>
      <c r="B41" s="1" t="s">
        <v>42</v>
      </c>
      <c r="C41" s="1">
        <v>76.81</v>
      </c>
      <c r="D41" s="1">
        <v>77.51</v>
      </c>
      <c r="E41" s="1">
        <v>0.7</v>
      </c>
      <c r="F41" s="1">
        <v>0.0</v>
      </c>
      <c r="G41" s="1">
        <v>0.7</v>
      </c>
      <c r="H41" s="1">
        <v>8.0</v>
      </c>
      <c r="I41" s="1">
        <v>11.42</v>
      </c>
      <c r="J41" s="1">
        <v>11.42</v>
      </c>
      <c r="K41" s="1" t="s">
        <v>43</v>
      </c>
      <c r="L41" s="1">
        <v>-8.0</v>
      </c>
      <c r="M41" s="1">
        <v>0.0</v>
      </c>
    </row>
    <row r="42">
      <c r="A42" s="1" t="s">
        <v>41</v>
      </c>
      <c r="B42" s="1" t="s">
        <v>42</v>
      </c>
      <c r="C42" s="1">
        <v>77.56</v>
      </c>
      <c r="D42" s="1">
        <v>80.82</v>
      </c>
      <c r="E42" s="1">
        <v>3.25</v>
      </c>
      <c r="F42" s="1">
        <v>0.0</v>
      </c>
      <c r="G42" s="1">
        <v>3.25</v>
      </c>
      <c r="H42" s="1">
        <v>168.0</v>
      </c>
      <c r="I42" s="1">
        <v>51.63</v>
      </c>
      <c r="J42" s="1">
        <v>51.65</v>
      </c>
      <c r="K42" s="1" t="s">
        <v>57</v>
      </c>
      <c r="L42" s="1">
        <v>80.0</v>
      </c>
      <c r="M42" s="1">
        <v>88.0</v>
      </c>
    </row>
    <row r="43">
      <c r="A43" s="1" t="s">
        <v>41</v>
      </c>
      <c r="B43" s="1" t="s">
        <v>42</v>
      </c>
      <c r="C43" s="1">
        <v>81.2</v>
      </c>
      <c r="D43" s="1">
        <v>87.04</v>
      </c>
      <c r="E43" s="1">
        <v>5.84</v>
      </c>
      <c r="F43" s="1">
        <v>0.0</v>
      </c>
      <c r="G43" s="1">
        <v>5.84</v>
      </c>
      <c r="H43" s="1">
        <v>168.0</v>
      </c>
      <c r="I43" s="1">
        <v>28.78</v>
      </c>
      <c r="J43" s="1">
        <v>28.79</v>
      </c>
      <c r="K43" s="1" t="s">
        <v>59</v>
      </c>
      <c r="L43" s="1">
        <v>0.0</v>
      </c>
      <c r="M43" s="1">
        <v>168.0</v>
      </c>
    </row>
    <row r="44">
      <c r="A44" s="1" t="s">
        <v>41</v>
      </c>
      <c r="B44" s="1" t="s">
        <v>42</v>
      </c>
      <c r="C44" s="1">
        <v>87.21</v>
      </c>
      <c r="D44" s="1">
        <v>92.12</v>
      </c>
      <c r="E44" s="1">
        <v>4.9</v>
      </c>
      <c r="F44" s="1">
        <v>0.0</v>
      </c>
      <c r="G44" s="1">
        <v>4.9</v>
      </c>
      <c r="H44" s="1">
        <v>168.0</v>
      </c>
      <c r="I44" s="1">
        <v>34.25</v>
      </c>
      <c r="J44" s="1">
        <v>34.26</v>
      </c>
      <c r="K44" s="1" t="s">
        <v>59</v>
      </c>
      <c r="L44" s="1">
        <v>0.0</v>
      </c>
      <c r="M44" s="1">
        <v>168.0</v>
      </c>
    </row>
    <row r="45">
      <c r="A45" s="1" t="s">
        <v>41</v>
      </c>
      <c r="B45" s="1" t="s">
        <v>42</v>
      </c>
      <c r="C45" s="1">
        <v>92.32</v>
      </c>
      <c r="D45" s="1">
        <v>98.46</v>
      </c>
      <c r="E45" s="1">
        <v>6.14</v>
      </c>
      <c r="F45" s="1">
        <v>0.0</v>
      </c>
      <c r="G45" s="1">
        <v>6.14</v>
      </c>
      <c r="H45" s="1">
        <v>168.0</v>
      </c>
      <c r="I45" s="1">
        <v>27.35</v>
      </c>
      <c r="J45" s="1">
        <v>27.36</v>
      </c>
      <c r="K45" s="1" t="s">
        <v>59</v>
      </c>
      <c r="L45" s="1">
        <v>0.0</v>
      </c>
      <c r="M45" s="1">
        <v>168.0</v>
      </c>
    </row>
    <row r="46">
      <c r="A46" s="1" t="s">
        <v>41</v>
      </c>
      <c r="B46" s="1" t="s">
        <v>42</v>
      </c>
      <c r="C46" s="1">
        <v>98.71</v>
      </c>
      <c r="D46" s="1">
        <v>104.12</v>
      </c>
      <c r="E46" s="1">
        <v>5.41</v>
      </c>
      <c r="F46" s="1">
        <v>0.0</v>
      </c>
      <c r="G46" s="1">
        <v>5.41</v>
      </c>
      <c r="H46" s="1">
        <v>168.0</v>
      </c>
      <c r="I46" s="1">
        <v>31.04</v>
      </c>
      <c r="J46" s="1">
        <v>31.05</v>
      </c>
      <c r="K46" s="1" t="s">
        <v>59</v>
      </c>
      <c r="L46" s="1">
        <v>0.0</v>
      </c>
      <c r="M46" s="1">
        <v>168.0</v>
      </c>
    </row>
    <row r="47">
      <c r="A47" s="1" t="s">
        <v>41</v>
      </c>
      <c r="B47" s="1" t="s">
        <v>42</v>
      </c>
      <c r="C47" s="1">
        <v>104.32</v>
      </c>
      <c r="D47" s="1">
        <v>105.27</v>
      </c>
      <c r="E47" s="1">
        <v>0.96</v>
      </c>
      <c r="F47" s="1">
        <v>0.0</v>
      </c>
      <c r="G47" s="1">
        <v>0.96</v>
      </c>
      <c r="H47" s="1">
        <v>8.0</v>
      </c>
      <c r="I47" s="1">
        <v>8.37</v>
      </c>
      <c r="J47" s="1">
        <v>8.37</v>
      </c>
      <c r="K47" s="1" t="s">
        <v>43</v>
      </c>
      <c r="L47" s="1">
        <v>-8.0</v>
      </c>
      <c r="M47" s="1">
        <v>0.0</v>
      </c>
    </row>
    <row r="48">
      <c r="A48" s="1" t="s">
        <v>41</v>
      </c>
      <c r="B48" s="1" t="s">
        <v>42</v>
      </c>
      <c r="C48" s="1">
        <v>105.29</v>
      </c>
      <c r="D48" s="1">
        <v>105.81</v>
      </c>
      <c r="E48" s="1">
        <v>0.52</v>
      </c>
      <c r="F48" s="1">
        <v>0.0</v>
      </c>
      <c r="G48" s="1">
        <v>0.52</v>
      </c>
      <c r="H48" s="1">
        <v>8.0</v>
      </c>
      <c r="I48" s="1">
        <v>15.47</v>
      </c>
      <c r="J48" s="1">
        <v>15.47</v>
      </c>
      <c r="K48" s="1" t="s">
        <v>43</v>
      </c>
      <c r="L48" s="1">
        <v>-8.0</v>
      </c>
      <c r="M48" s="1">
        <v>0.0</v>
      </c>
    </row>
    <row r="49">
      <c r="A49" s="1" t="s">
        <v>41</v>
      </c>
      <c r="B49" s="1" t="s">
        <v>42</v>
      </c>
      <c r="C49" s="1">
        <v>105.83</v>
      </c>
      <c r="D49" s="1">
        <v>106.4</v>
      </c>
      <c r="E49" s="1">
        <v>0.58</v>
      </c>
      <c r="F49" s="1">
        <v>0.0</v>
      </c>
      <c r="G49" s="1">
        <v>0.58</v>
      </c>
      <c r="H49" s="1">
        <v>8.0</v>
      </c>
      <c r="I49" s="1">
        <v>13.88</v>
      </c>
      <c r="J49" s="1">
        <v>13.88</v>
      </c>
      <c r="K49" s="1" t="s">
        <v>43</v>
      </c>
      <c r="L49" s="1">
        <v>-8.0</v>
      </c>
      <c r="M49" s="1">
        <v>0.0</v>
      </c>
    </row>
    <row r="50">
      <c r="A50" s="1" t="s">
        <v>41</v>
      </c>
      <c r="B50" s="1" t="s">
        <v>42</v>
      </c>
      <c r="C50" s="1">
        <v>106.45</v>
      </c>
      <c r="D50" s="1">
        <v>106.88</v>
      </c>
      <c r="E50" s="1">
        <v>0.43</v>
      </c>
      <c r="F50" s="1">
        <v>0.0</v>
      </c>
      <c r="G50" s="1">
        <v>0.43</v>
      </c>
      <c r="H50" s="1">
        <v>8.0</v>
      </c>
      <c r="I50" s="1">
        <v>18.76</v>
      </c>
      <c r="J50" s="1">
        <v>18.76</v>
      </c>
      <c r="K50" s="1" t="s">
        <v>43</v>
      </c>
      <c r="L50" s="1">
        <v>-8.0</v>
      </c>
      <c r="M50" s="1">
        <v>0.0</v>
      </c>
    </row>
    <row r="51">
      <c r="A51" s="1" t="s">
        <v>41</v>
      </c>
      <c r="B51" s="1" t="s">
        <v>42</v>
      </c>
      <c r="C51" s="1">
        <v>106.89</v>
      </c>
      <c r="D51" s="1">
        <v>107.45</v>
      </c>
      <c r="E51" s="1">
        <v>0.56</v>
      </c>
      <c r="F51" s="1">
        <v>0.0</v>
      </c>
      <c r="G51" s="1">
        <v>0.56</v>
      </c>
      <c r="H51" s="1">
        <v>8.0</v>
      </c>
      <c r="I51" s="1">
        <v>14.36</v>
      </c>
      <c r="J51" s="1">
        <v>14.36</v>
      </c>
      <c r="K51" s="1" t="s">
        <v>43</v>
      </c>
      <c r="L51" s="1">
        <v>-8.0</v>
      </c>
      <c r="M51" s="1">
        <v>0.0</v>
      </c>
    </row>
    <row r="52">
      <c r="A52" s="1" t="s">
        <v>41</v>
      </c>
      <c r="B52" s="1" t="s">
        <v>42</v>
      </c>
      <c r="C52" s="1">
        <v>107.55</v>
      </c>
      <c r="D52" s="1">
        <v>108.39</v>
      </c>
      <c r="E52" s="1">
        <v>0.84</v>
      </c>
      <c r="F52" s="1">
        <v>0.0</v>
      </c>
      <c r="G52" s="1">
        <v>0.84</v>
      </c>
      <c r="H52" s="1">
        <v>8.0</v>
      </c>
      <c r="I52" s="1">
        <v>9.51</v>
      </c>
      <c r="J52" s="1">
        <v>9.51</v>
      </c>
      <c r="K52" s="1" t="s">
        <v>43</v>
      </c>
      <c r="L52" s="1">
        <v>-8.0</v>
      </c>
      <c r="M52" s="1">
        <v>0.0</v>
      </c>
    </row>
    <row r="53">
      <c r="A53" s="1" t="s">
        <v>41</v>
      </c>
      <c r="B53" s="1" t="s">
        <v>42</v>
      </c>
      <c r="C53" s="1">
        <v>108.54</v>
      </c>
      <c r="D53" s="1">
        <v>109.05</v>
      </c>
      <c r="E53" s="1">
        <v>0.51</v>
      </c>
      <c r="F53" s="1">
        <v>0.0</v>
      </c>
      <c r="G53" s="1">
        <v>0.51</v>
      </c>
      <c r="H53" s="1">
        <v>8.0</v>
      </c>
      <c r="I53" s="1">
        <v>15.68</v>
      </c>
      <c r="J53" s="1">
        <v>15.68</v>
      </c>
      <c r="K53" s="1" t="s">
        <v>43</v>
      </c>
      <c r="L53" s="1">
        <v>-8.0</v>
      </c>
      <c r="M53" s="1">
        <v>0.0</v>
      </c>
    </row>
    <row r="54">
      <c r="A54" s="1" t="s">
        <v>41</v>
      </c>
      <c r="B54" s="1" t="s">
        <v>42</v>
      </c>
      <c r="C54" s="1">
        <v>109.17</v>
      </c>
      <c r="D54" s="1">
        <v>109.58</v>
      </c>
      <c r="E54" s="1">
        <v>0.41</v>
      </c>
      <c r="F54" s="1">
        <v>0.0</v>
      </c>
      <c r="G54" s="1">
        <v>0.41</v>
      </c>
      <c r="H54" s="1">
        <v>8.0</v>
      </c>
      <c r="I54" s="1">
        <v>19.7</v>
      </c>
      <c r="J54" s="1">
        <v>19.7</v>
      </c>
      <c r="K54" s="1" t="s">
        <v>43</v>
      </c>
      <c r="L54" s="1">
        <v>-8.0</v>
      </c>
      <c r="M54" s="1">
        <v>0.0</v>
      </c>
    </row>
    <row r="55">
      <c r="A55" s="1" t="s">
        <v>41</v>
      </c>
      <c r="B55" s="1" t="s">
        <v>42</v>
      </c>
      <c r="C55" s="1">
        <v>109.66</v>
      </c>
      <c r="D55" s="1">
        <v>110.46</v>
      </c>
      <c r="E55" s="1">
        <v>0.8</v>
      </c>
      <c r="F55" s="1">
        <v>0.0</v>
      </c>
      <c r="G55" s="1">
        <v>0.8</v>
      </c>
      <c r="H55" s="1">
        <v>8.0</v>
      </c>
      <c r="I55" s="1">
        <v>9.99</v>
      </c>
      <c r="J55" s="1">
        <v>9.99</v>
      </c>
      <c r="K55" s="1" t="s">
        <v>43</v>
      </c>
      <c r="L55" s="1">
        <v>-8.0</v>
      </c>
      <c r="M55" s="1">
        <v>0.0</v>
      </c>
    </row>
    <row r="56">
      <c r="A56" s="1" t="s">
        <v>41</v>
      </c>
      <c r="B56" s="1" t="s">
        <v>42</v>
      </c>
      <c r="C56" s="1">
        <v>110.52</v>
      </c>
      <c r="D56" s="1">
        <v>111.44</v>
      </c>
      <c r="E56" s="1">
        <v>0.91</v>
      </c>
      <c r="F56" s="1">
        <v>0.0</v>
      </c>
      <c r="G56" s="1">
        <v>0.91</v>
      </c>
      <c r="H56" s="1">
        <v>8.0</v>
      </c>
      <c r="I56" s="1">
        <v>8.76</v>
      </c>
      <c r="J56" s="1">
        <v>8.76</v>
      </c>
      <c r="K56" s="1" t="s">
        <v>43</v>
      </c>
      <c r="L56" s="1">
        <v>-8.0</v>
      </c>
      <c r="M56" s="1">
        <v>0.0</v>
      </c>
    </row>
    <row r="57">
      <c r="A57" s="1" t="s">
        <v>41</v>
      </c>
      <c r="B57" s="1" t="s">
        <v>42</v>
      </c>
      <c r="C57" s="1">
        <v>111.55</v>
      </c>
      <c r="D57" s="1">
        <v>114.91</v>
      </c>
      <c r="E57" s="1">
        <v>3.36</v>
      </c>
      <c r="F57" s="1">
        <v>0.0</v>
      </c>
      <c r="G57" s="1">
        <v>3.36</v>
      </c>
      <c r="H57" s="1">
        <v>168.0</v>
      </c>
      <c r="I57" s="1">
        <v>49.95</v>
      </c>
      <c r="J57" s="1">
        <v>49.96</v>
      </c>
      <c r="K57" s="1" t="s">
        <v>57</v>
      </c>
      <c r="L57" s="1">
        <v>80.0</v>
      </c>
      <c r="M57" s="1">
        <v>88.0</v>
      </c>
    </row>
    <row r="58">
      <c r="A58" s="1" t="s">
        <v>41</v>
      </c>
      <c r="B58" s="1" t="s">
        <v>42</v>
      </c>
      <c r="C58" s="1">
        <v>115.11</v>
      </c>
      <c r="D58" s="1">
        <v>122.14</v>
      </c>
      <c r="E58" s="1">
        <v>7.03</v>
      </c>
      <c r="F58" s="1">
        <v>0.0</v>
      </c>
      <c r="G58" s="1">
        <v>7.03</v>
      </c>
      <c r="H58" s="1">
        <v>168.0</v>
      </c>
      <c r="I58" s="1">
        <v>23.9</v>
      </c>
      <c r="J58" s="1">
        <v>23.91</v>
      </c>
      <c r="K58" s="1" t="s">
        <v>59</v>
      </c>
      <c r="L58" s="1">
        <v>0.0</v>
      </c>
      <c r="M58" s="1">
        <v>168.0</v>
      </c>
    </row>
    <row r="59">
      <c r="A59" s="1" t="s">
        <v>41</v>
      </c>
      <c r="B59" s="1" t="s">
        <v>42</v>
      </c>
      <c r="C59" s="1">
        <v>122.41</v>
      </c>
      <c r="D59" s="1">
        <v>128.31</v>
      </c>
      <c r="E59" s="1">
        <v>5.89</v>
      </c>
      <c r="F59" s="1">
        <v>0.0</v>
      </c>
      <c r="G59" s="1">
        <v>5.89</v>
      </c>
      <c r="H59" s="1">
        <v>168.0</v>
      </c>
      <c r="I59" s="1">
        <v>28.51</v>
      </c>
      <c r="J59" s="1">
        <v>28.52</v>
      </c>
      <c r="K59" s="1" t="s">
        <v>59</v>
      </c>
      <c r="L59" s="1">
        <v>0.0</v>
      </c>
      <c r="M59" s="1">
        <v>168.0</v>
      </c>
    </row>
    <row r="60">
      <c r="A60" s="1" t="s">
        <v>41</v>
      </c>
      <c r="B60" s="1" t="s">
        <v>42</v>
      </c>
      <c r="C60" s="1">
        <v>128.52</v>
      </c>
      <c r="D60" s="1">
        <v>133.07</v>
      </c>
      <c r="E60" s="1">
        <v>4.55</v>
      </c>
      <c r="F60" s="1">
        <v>0.0</v>
      </c>
      <c r="G60" s="1">
        <v>4.55</v>
      </c>
      <c r="H60" s="1">
        <v>168.0</v>
      </c>
      <c r="I60" s="1">
        <v>36.91</v>
      </c>
      <c r="J60" s="1">
        <v>36.93</v>
      </c>
      <c r="K60" s="1" t="s">
        <v>59</v>
      </c>
      <c r="L60" s="1">
        <v>0.0</v>
      </c>
      <c r="M60" s="1">
        <v>168.0</v>
      </c>
    </row>
    <row r="61">
      <c r="A61" s="1" t="s">
        <v>41</v>
      </c>
      <c r="B61" s="1" t="s">
        <v>42</v>
      </c>
      <c r="C61" s="1">
        <v>133.89</v>
      </c>
      <c r="D61" s="1">
        <v>139.08</v>
      </c>
      <c r="E61" s="1">
        <v>5.19</v>
      </c>
      <c r="F61" s="1">
        <v>0.0</v>
      </c>
      <c r="G61" s="1">
        <v>5.19</v>
      </c>
      <c r="H61" s="1">
        <v>168.0</v>
      </c>
      <c r="I61" s="1">
        <v>32.37</v>
      </c>
      <c r="J61" s="1">
        <v>32.38</v>
      </c>
      <c r="K61" s="1" t="s">
        <v>59</v>
      </c>
      <c r="L61" s="1">
        <v>0.0</v>
      </c>
      <c r="M61" s="1">
        <v>168.0</v>
      </c>
    </row>
    <row r="62">
      <c r="A62" s="1" t="s">
        <v>41</v>
      </c>
      <c r="B62" s="1" t="s">
        <v>42</v>
      </c>
      <c r="C62" s="1">
        <v>139.93</v>
      </c>
      <c r="D62" s="1">
        <v>140.32</v>
      </c>
      <c r="E62" s="1">
        <v>0.38</v>
      </c>
      <c r="F62" s="1">
        <v>0.0</v>
      </c>
      <c r="G62" s="1">
        <v>0.38</v>
      </c>
      <c r="H62" s="1">
        <v>8.0</v>
      </c>
      <c r="I62" s="1">
        <v>20.89</v>
      </c>
      <c r="J62" s="1">
        <v>20.89</v>
      </c>
      <c r="K62" s="1" t="s">
        <v>43</v>
      </c>
      <c r="L62" s="1">
        <v>-8.0</v>
      </c>
      <c r="M62" s="1">
        <v>0.0</v>
      </c>
    </row>
    <row r="63">
      <c r="A63" s="1" t="s">
        <v>41</v>
      </c>
      <c r="B63" s="1" t="s">
        <v>42</v>
      </c>
      <c r="C63" s="1">
        <v>140.4</v>
      </c>
      <c r="D63" s="1">
        <v>141.04</v>
      </c>
      <c r="E63" s="1">
        <v>0.64</v>
      </c>
      <c r="F63" s="1">
        <v>0.0</v>
      </c>
      <c r="G63" s="1">
        <v>0.64</v>
      </c>
      <c r="H63" s="1">
        <v>8.0</v>
      </c>
      <c r="I63" s="1">
        <v>12.51</v>
      </c>
      <c r="J63" s="1">
        <v>12.51</v>
      </c>
      <c r="K63" s="1" t="s">
        <v>43</v>
      </c>
      <c r="L63" s="1">
        <v>-8.0</v>
      </c>
      <c r="M63" s="1">
        <v>0.0</v>
      </c>
    </row>
    <row r="64">
      <c r="A64" s="1" t="s">
        <v>41</v>
      </c>
      <c r="B64" s="1" t="s">
        <v>42</v>
      </c>
      <c r="C64" s="1">
        <v>141.06</v>
      </c>
      <c r="D64" s="1">
        <v>141.62</v>
      </c>
      <c r="E64" s="1">
        <v>0.56</v>
      </c>
      <c r="F64" s="1">
        <v>0.0</v>
      </c>
      <c r="G64" s="1">
        <v>0.56</v>
      </c>
      <c r="H64" s="1">
        <v>8.0</v>
      </c>
      <c r="I64" s="1">
        <v>14.26</v>
      </c>
      <c r="J64" s="1">
        <v>14.26</v>
      </c>
      <c r="K64" s="1" t="s">
        <v>43</v>
      </c>
      <c r="L64" s="1">
        <v>-8.0</v>
      </c>
      <c r="M64" s="1">
        <v>0.0</v>
      </c>
    </row>
    <row r="65">
      <c r="A65" s="1" t="s">
        <v>41</v>
      </c>
      <c r="B65" s="1" t="s">
        <v>42</v>
      </c>
      <c r="C65" s="1">
        <v>141.63</v>
      </c>
      <c r="D65" s="1">
        <v>142.14</v>
      </c>
      <c r="E65" s="1">
        <v>0.51</v>
      </c>
      <c r="F65" s="1">
        <v>0.0</v>
      </c>
      <c r="G65" s="1">
        <v>0.51</v>
      </c>
      <c r="H65" s="1">
        <v>8.0</v>
      </c>
      <c r="I65" s="1">
        <v>15.56</v>
      </c>
      <c r="J65" s="1">
        <v>15.56</v>
      </c>
      <c r="K65" s="1" t="s">
        <v>43</v>
      </c>
      <c r="L65" s="1">
        <v>-8.0</v>
      </c>
      <c r="M65" s="1">
        <v>0.0</v>
      </c>
    </row>
    <row r="66">
      <c r="A66" s="1" t="s">
        <v>41</v>
      </c>
      <c r="B66" s="1" t="s">
        <v>42</v>
      </c>
      <c r="C66" s="1">
        <v>142.18</v>
      </c>
      <c r="D66" s="1">
        <v>143.18</v>
      </c>
      <c r="E66" s="1">
        <v>1.0</v>
      </c>
      <c r="F66" s="1">
        <v>0.0</v>
      </c>
      <c r="G66" s="1">
        <v>1.0</v>
      </c>
      <c r="H66" s="1">
        <v>8.0</v>
      </c>
      <c r="I66" s="1">
        <v>8.0</v>
      </c>
      <c r="J66" s="1">
        <v>8.0</v>
      </c>
      <c r="K66" s="1" t="s">
        <v>43</v>
      </c>
      <c r="L66" s="1">
        <v>-8.0</v>
      </c>
      <c r="M66" s="1">
        <v>0.0</v>
      </c>
    </row>
    <row r="67">
      <c r="A67" s="1" t="s">
        <v>41</v>
      </c>
      <c r="B67" s="1" t="s">
        <v>42</v>
      </c>
      <c r="C67" s="1">
        <v>143.26</v>
      </c>
      <c r="D67" s="1">
        <v>144.06</v>
      </c>
      <c r="E67" s="1">
        <v>0.8</v>
      </c>
      <c r="F67" s="1">
        <v>0.0</v>
      </c>
      <c r="G67" s="1">
        <v>0.8</v>
      </c>
      <c r="H67" s="1">
        <v>8.0</v>
      </c>
      <c r="I67" s="1">
        <v>10.01</v>
      </c>
      <c r="J67" s="1">
        <v>10.01</v>
      </c>
      <c r="K67" s="1" t="s">
        <v>43</v>
      </c>
      <c r="L67" s="1">
        <v>-8.0</v>
      </c>
      <c r="M67" s="1">
        <v>0.0</v>
      </c>
    </row>
    <row r="68">
      <c r="A68" s="1" t="s">
        <v>41</v>
      </c>
      <c r="B68" s="1" t="s">
        <v>42</v>
      </c>
      <c r="C68" s="1">
        <v>144.27</v>
      </c>
      <c r="D68" s="1">
        <v>144.74</v>
      </c>
      <c r="E68" s="1">
        <v>0.47</v>
      </c>
      <c r="F68" s="1">
        <v>0.0</v>
      </c>
      <c r="G68" s="1">
        <v>0.47</v>
      </c>
      <c r="H68" s="1">
        <v>8.0</v>
      </c>
      <c r="I68" s="1">
        <v>17.06</v>
      </c>
      <c r="J68" s="1">
        <v>17.06</v>
      </c>
      <c r="K68" s="1" t="s">
        <v>43</v>
      </c>
      <c r="L68" s="1">
        <v>-8.0</v>
      </c>
      <c r="M68" s="1">
        <v>0.0</v>
      </c>
    </row>
    <row r="69">
      <c r="A69" s="1" t="s">
        <v>41</v>
      </c>
      <c r="B69" s="1" t="s">
        <v>42</v>
      </c>
      <c r="C69" s="1">
        <v>144.77</v>
      </c>
      <c r="D69" s="1">
        <v>146.35</v>
      </c>
      <c r="E69" s="1">
        <v>1.58</v>
      </c>
      <c r="F69" s="1">
        <v>0.0</v>
      </c>
      <c r="G69" s="1">
        <v>1.58</v>
      </c>
      <c r="H69" s="1">
        <v>8.0</v>
      </c>
      <c r="I69" s="1">
        <v>5.06</v>
      </c>
      <c r="J69" s="1">
        <v>5.06</v>
      </c>
      <c r="K69" s="1" t="s">
        <v>43</v>
      </c>
      <c r="L69" s="1">
        <v>-8.0</v>
      </c>
      <c r="M69" s="1">
        <v>0.0</v>
      </c>
    </row>
    <row r="70">
      <c r="A70" s="1" t="s">
        <v>41</v>
      </c>
      <c r="B70" s="1" t="s">
        <v>42</v>
      </c>
      <c r="C70" s="1">
        <v>147.42</v>
      </c>
      <c r="D70" s="1">
        <v>147.84</v>
      </c>
      <c r="E70" s="1">
        <v>0.43</v>
      </c>
      <c r="F70" s="1">
        <v>0.0</v>
      </c>
      <c r="G70" s="1">
        <v>0.43</v>
      </c>
      <c r="H70" s="1">
        <v>8.0</v>
      </c>
      <c r="I70" s="1">
        <v>18.71</v>
      </c>
      <c r="J70" s="1">
        <v>18.71</v>
      </c>
      <c r="K70" s="1" t="s">
        <v>43</v>
      </c>
      <c r="L70" s="1">
        <v>-8.0</v>
      </c>
      <c r="M70" s="1">
        <v>0.0</v>
      </c>
    </row>
    <row r="71">
      <c r="A71" s="1" t="s">
        <v>41</v>
      </c>
      <c r="B71" s="1" t="s">
        <v>42</v>
      </c>
      <c r="C71" s="1">
        <v>147.97</v>
      </c>
      <c r="D71" s="1">
        <v>149.85</v>
      </c>
      <c r="E71" s="1">
        <v>1.88</v>
      </c>
      <c r="F71" s="1">
        <v>0.0</v>
      </c>
      <c r="G71" s="1">
        <v>1.88</v>
      </c>
      <c r="H71" s="1">
        <v>8.0</v>
      </c>
      <c r="I71" s="1">
        <v>4.26</v>
      </c>
      <c r="J71" s="1">
        <v>4.26</v>
      </c>
      <c r="K71" s="1" t="s">
        <v>43</v>
      </c>
      <c r="L71" s="1">
        <v>-8.0</v>
      </c>
      <c r="M71" s="1">
        <v>0.0</v>
      </c>
    </row>
    <row r="72">
      <c r="A72" s="1" t="s">
        <v>41</v>
      </c>
      <c r="B72" s="1" t="s">
        <v>42</v>
      </c>
      <c r="C72" s="1">
        <v>150.03</v>
      </c>
      <c r="D72" s="1">
        <v>152.81</v>
      </c>
      <c r="E72" s="1">
        <v>2.78</v>
      </c>
      <c r="F72" s="1">
        <v>0.0</v>
      </c>
      <c r="G72" s="1">
        <v>2.77</v>
      </c>
      <c r="H72" s="1">
        <v>168.0</v>
      </c>
      <c r="I72" s="1">
        <v>60.54</v>
      </c>
      <c r="J72" s="1">
        <v>60.56</v>
      </c>
      <c r="K72" s="1" t="s">
        <v>57</v>
      </c>
      <c r="L72" s="1">
        <v>80.0</v>
      </c>
      <c r="M72" s="1">
        <v>88.0</v>
      </c>
    </row>
    <row r="73">
      <c r="A73" s="1" t="s">
        <v>41</v>
      </c>
      <c r="B73" s="1" t="s">
        <v>42</v>
      </c>
      <c r="C73" s="1">
        <v>153.2</v>
      </c>
      <c r="D73" s="1">
        <v>158.22</v>
      </c>
      <c r="E73" s="1">
        <v>5.02</v>
      </c>
      <c r="F73" s="1">
        <v>0.0</v>
      </c>
      <c r="G73" s="1">
        <v>5.02</v>
      </c>
      <c r="H73" s="1">
        <v>168.0</v>
      </c>
      <c r="I73" s="1">
        <v>33.47</v>
      </c>
      <c r="J73" s="1">
        <v>33.48</v>
      </c>
      <c r="K73" s="1" t="s">
        <v>59</v>
      </c>
      <c r="L73" s="1">
        <v>0.0</v>
      </c>
      <c r="M73" s="1">
        <v>168.0</v>
      </c>
    </row>
    <row r="74">
      <c r="A74" s="1" t="s">
        <v>41</v>
      </c>
      <c r="B74" s="1" t="s">
        <v>42</v>
      </c>
      <c r="C74" s="1">
        <v>158.59</v>
      </c>
      <c r="D74" s="1">
        <v>163.57</v>
      </c>
      <c r="E74" s="1">
        <v>4.97</v>
      </c>
      <c r="F74" s="1">
        <v>0.0</v>
      </c>
      <c r="G74" s="1">
        <v>4.97</v>
      </c>
      <c r="H74" s="1">
        <v>168.0</v>
      </c>
      <c r="I74" s="1">
        <v>33.78</v>
      </c>
      <c r="J74" s="1">
        <v>33.79</v>
      </c>
      <c r="K74" s="1" t="s">
        <v>59</v>
      </c>
      <c r="L74" s="1">
        <v>0.0</v>
      </c>
      <c r="M74" s="1">
        <v>168.0</v>
      </c>
    </row>
    <row r="75">
      <c r="A75" s="1" t="s">
        <v>41</v>
      </c>
      <c r="B75" s="1" t="s">
        <v>42</v>
      </c>
      <c r="C75" s="1">
        <v>163.78</v>
      </c>
      <c r="D75" s="1">
        <v>168.63</v>
      </c>
      <c r="E75" s="1">
        <v>4.85</v>
      </c>
      <c r="F75" s="1">
        <v>0.0</v>
      </c>
      <c r="G75" s="1">
        <v>4.84</v>
      </c>
      <c r="H75" s="1">
        <v>168.0</v>
      </c>
      <c r="I75" s="1">
        <v>34.67</v>
      </c>
      <c r="J75" s="1">
        <v>34.68</v>
      </c>
      <c r="K75" s="1" t="s">
        <v>59</v>
      </c>
      <c r="L75" s="1">
        <v>0.0</v>
      </c>
      <c r="M75" s="1">
        <v>168.0</v>
      </c>
    </row>
    <row r="76">
      <c r="A76" s="1" t="s">
        <v>41</v>
      </c>
      <c r="B76" s="1" t="s">
        <v>42</v>
      </c>
      <c r="C76" s="1">
        <v>168.9</v>
      </c>
      <c r="D76" s="1">
        <v>173.98</v>
      </c>
      <c r="E76" s="1">
        <v>5.09</v>
      </c>
      <c r="F76" s="1">
        <v>0.0</v>
      </c>
      <c r="G76" s="1">
        <v>5.09</v>
      </c>
      <c r="H76" s="1">
        <v>168.0</v>
      </c>
      <c r="I76" s="1">
        <v>33.02</v>
      </c>
      <c r="J76" s="1">
        <v>33.03</v>
      </c>
      <c r="K76" s="1" t="s">
        <v>59</v>
      </c>
      <c r="L76" s="1">
        <v>0.0</v>
      </c>
      <c r="M76" s="1">
        <v>168.0</v>
      </c>
    </row>
    <row r="77">
      <c r="A77" s="1" t="s">
        <v>41</v>
      </c>
      <c r="B77" s="1" t="s">
        <v>42</v>
      </c>
      <c r="C77" s="1">
        <v>174.22</v>
      </c>
      <c r="D77" s="1">
        <v>175.45</v>
      </c>
      <c r="E77" s="1">
        <v>1.23</v>
      </c>
      <c r="F77" s="1">
        <v>0.0</v>
      </c>
      <c r="G77" s="1">
        <v>1.23</v>
      </c>
      <c r="H77" s="1">
        <v>8.0</v>
      </c>
      <c r="I77" s="1">
        <v>6.51</v>
      </c>
      <c r="J77" s="1">
        <v>6.51</v>
      </c>
      <c r="K77" s="1" t="s">
        <v>43</v>
      </c>
      <c r="L77" s="1">
        <v>-8.0</v>
      </c>
      <c r="M77" s="1">
        <v>0.0</v>
      </c>
    </row>
    <row r="78">
      <c r="A78" s="1" t="s">
        <v>41</v>
      </c>
      <c r="B78" s="1" t="s">
        <v>42</v>
      </c>
      <c r="C78" s="1">
        <v>175.8</v>
      </c>
      <c r="D78" s="1">
        <v>176.56</v>
      </c>
      <c r="E78" s="1">
        <v>0.76</v>
      </c>
      <c r="F78" s="1">
        <v>0.0</v>
      </c>
      <c r="G78" s="1">
        <v>0.76</v>
      </c>
      <c r="H78" s="1">
        <v>8.0</v>
      </c>
      <c r="I78" s="1">
        <v>10.52</v>
      </c>
      <c r="J78" s="1">
        <v>10.52</v>
      </c>
      <c r="K78" s="1" t="s">
        <v>43</v>
      </c>
      <c r="L78" s="1">
        <v>-8.0</v>
      </c>
      <c r="M78" s="1">
        <v>0.0</v>
      </c>
    </row>
    <row r="79">
      <c r="A79" s="1" t="s">
        <v>41</v>
      </c>
      <c r="B79" s="1" t="s">
        <v>42</v>
      </c>
      <c r="C79" s="1">
        <v>176.6</v>
      </c>
      <c r="D79" s="1">
        <v>177.62</v>
      </c>
      <c r="E79" s="1">
        <v>1.01</v>
      </c>
      <c r="F79" s="1">
        <v>0.0</v>
      </c>
      <c r="G79" s="1">
        <v>1.01</v>
      </c>
      <c r="H79" s="1">
        <v>8.0</v>
      </c>
      <c r="I79" s="1">
        <v>7.91</v>
      </c>
      <c r="J79" s="1">
        <v>7.91</v>
      </c>
      <c r="K79" s="1" t="s">
        <v>43</v>
      </c>
      <c r="L79" s="1">
        <v>-8.0</v>
      </c>
      <c r="M79" s="1">
        <v>0.0</v>
      </c>
    </row>
    <row r="80">
      <c r="A80" s="1" t="s">
        <v>41</v>
      </c>
      <c r="B80" s="1" t="s">
        <v>42</v>
      </c>
      <c r="C80" s="1">
        <v>177.78</v>
      </c>
      <c r="D80" s="1">
        <v>178.37</v>
      </c>
      <c r="E80" s="1">
        <v>0.59</v>
      </c>
      <c r="F80" s="1">
        <v>0.0</v>
      </c>
      <c r="G80" s="1">
        <v>0.59</v>
      </c>
      <c r="H80" s="1">
        <v>8.0</v>
      </c>
      <c r="I80" s="1">
        <v>13.46</v>
      </c>
      <c r="J80" s="1">
        <v>13.46</v>
      </c>
      <c r="K80" s="1" t="s">
        <v>43</v>
      </c>
      <c r="L80" s="1">
        <v>-8.0</v>
      </c>
      <c r="M80" s="1">
        <v>0.0</v>
      </c>
    </row>
    <row r="81">
      <c r="A81" s="1" t="s">
        <v>41</v>
      </c>
      <c r="B81" s="1" t="s">
        <v>42</v>
      </c>
      <c r="C81" s="1">
        <v>178.9</v>
      </c>
      <c r="D81" s="1">
        <v>179.29</v>
      </c>
      <c r="E81" s="1">
        <v>0.39</v>
      </c>
      <c r="F81" s="1">
        <v>0.0</v>
      </c>
      <c r="G81" s="1">
        <v>0.39</v>
      </c>
      <c r="H81" s="1">
        <v>8.0</v>
      </c>
      <c r="I81" s="1">
        <v>20.68</v>
      </c>
      <c r="J81" s="1">
        <v>20.68</v>
      </c>
      <c r="K81" s="1" t="s">
        <v>43</v>
      </c>
      <c r="L81" s="1">
        <v>-8.0</v>
      </c>
      <c r="M81" s="1">
        <v>0.0</v>
      </c>
    </row>
    <row r="82">
      <c r="A82" s="1" t="s">
        <v>41</v>
      </c>
      <c r="B82" s="1" t="s">
        <v>42</v>
      </c>
      <c r="C82" s="1">
        <v>179.42</v>
      </c>
      <c r="D82" s="1">
        <v>180.57</v>
      </c>
      <c r="E82" s="1">
        <v>1.15</v>
      </c>
      <c r="F82" s="1">
        <v>0.0</v>
      </c>
      <c r="G82" s="1">
        <v>1.15</v>
      </c>
      <c r="H82" s="1">
        <v>8.0</v>
      </c>
      <c r="I82" s="1">
        <v>6.95</v>
      </c>
      <c r="J82" s="1">
        <v>6.95</v>
      </c>
      <c r="K82" s="1" t="s">
        <v>43</v>
      </c>
      <c r="L82" s="1">
        <v>-8.0</v>
      </c>
      <c r="M82" s="1">
        <v>0.0</v>
      </c>
    </row>
    <row r="83">
      <c r="A83" s="1" t="s">
        <v>41</v>
      </c>
      <c r="B83" s="1" t="s">
        <v>42</v>
      </c>
      <c r="C83" s="1">
        <v>180.61</v>
      </c>
      <c r="D83" s="1">
        <v>181.09</v>
      </c>
      <c r="E83" s="1">
        <v>0.48</v>
      </c>
      <c r="F83" s="1">
        <v>0.0</v>
      </c>
      <c r="G83" s="1">
        <v>0.48</v>
      </c>
      <c r="H83" s="1">
        <v>8.0</v>
      </c>
      <c r="I83" s="1">
        <v>16.56</v>
      </c>
      <c r="J83" s="1">
        <v>16.56</v>
      </c>
      <c r="K83" s="1" t="s">
        <v>43</v>
      </c>
      <c r="L83" s="1">
        <v>-8.0</v>
      </c>
      <c r="M83" s="1">
        <v>0.0</v>
      </c>
    </row>
    <row r="84">
      <c r="A84" s="1" t="s">
        <v>41</v>
      </c>
      <c r="B84" s="1" t="s">
        <v>42</v>
      </c>
      <c r="C84" s="1">
        <v>181.19</v>
      </c>
      <c r="D84" s="1">
        <v>182.06</v>
      </c>
      <c r="E84" s="1">
        <v>0.88</v>
      </c>
      <c r="F84" s="1">
        <v>0.0</v>
      </c>
      <c r="G84" s="1">
        <v>0.88</v>
      </c>
      <c r="H84" s="1">
        <v>8.0</v>
      </c>
      <c r="I84" s="1">
        <v>9.14</v>
      </c>
      <c r="J84" s="1">
        <v>9.14</v>
      </c>
      <c r="K84" s="1" t="s">
        <v>43</v>
      </c>
      <c r="L84" s="1">
        <v>-8.0</v>
      </c>
      <c r="M84" s="1">
        <v>0.0</v>
      </c>
    </row>
    <row r="85">
      <c r="A85" s="1" t="s">
        <v>41</v>
      </c>
      <c r="B85" s="1" t="s">
        <v>42</v>
      </c>
      <c r="C85" s="1">
        <v>182.07</v>
      </c>
      <c r="D85" s="1">
        <v>183.05</v>
      </c>
      <c r="E85" s="1">
        <v>0.98</v>
      </c>
      <c r="F85" s="1">
        <v>0.0</v>
      </c>
      <c r="G85" s="1">
        <v>0.98</v>
      </c>
      <c r="H85" s="1">
        <v>8.0</v>
      </c>
      <c r="I85" s="1">
        <v>8.14</v>
      </c>
      <c r="J85" s="1">
        <v>8.14</v>
      </c>
      <c r="K85" s="1" t="s">
        <v>43</v>
      </c>
      <c r="L85" s="1">
        <v>-8.0</v>
      </c>
      <c r="M85" s="1">
        <v>0.0</v>
      </c>
    </row>
    <row r="86">
      <c r="A86" s="1" t="s">
        <v>41</v>
      </c>
      <c r="B86" s="1" t="s">
        <v>42</v>
      </c>
      <c r="C86" s="1">
        <v>183.1</v>
      </c>
      <c r="D86" s="1">
        <v>183.44</v>
      </c>
      <c r="E86" s="1">
        <v>0.35</v>
      </c>
      <c r="F86" s="1">
        <v>0.0</v>
      </c>
      <c r="G86" s="1">
        <v>0.35</v>
      </c>
      <c r="H86" s="1">
        <v>8.0</v>
      </c>
      <c r="I86" s="1">
        <v>23.16</v>
      </c>
      <c r="J86" s="1">
        <v>23.16</v>
      </c>
      <c r="K86" s="1" t="s">
        <v>43</v>
      </c>
      <c r="L86" s="1">
        <v>-8.0</v>
      </c>
      <c r="M86" s="1">
        <v>0.0</v>
      </c>
    </row>
    <row r="87">
      <c r="A87" s="1" t="s">
        <v>41</v>
      </c>
      <c r="B87" s="1" t="s">
        <v>42</v>
      </c>
      <c r="C87" s="1">
        <v>183.55</v>
      </c>
      <c r="D87" s="1">
        <v>186.84</v>
      </c>
      <c r="E87" s="1">
        <v>3.29</v>
      </c>
      <c r="F87" s="1">
        <v>0.0</v>
      </c>
      <c r="G87" s="1">
        <v>3.29</v>
      </c>
      <c r="H87" s="1">
        <v>168.0</v>
      </c>
      <c r="I87" s="1">
        <v>50.99</v>
      </c>
      <c r="J87" s="1">
        <v>51.0</v>
      </c>
      <c r="K87" s="1" t="s">
        <v>57</v>
      </c>
      <c r="L87" s="1">
        <v>80.0</v>
      </c>
      <c r="M87" s="1">
        <v>88.0</v>
      </c>
    </row>
    <row r="88">
      <c r="A88" s="1" t="s">
        <v>41</v>
      </c>
      <c r="B88" s="1" t="s">
        <v>42</v>
      </c>
      <c r="C88" s="1">
        <v>187.36</v>
      </c>
      <c r="D88" s="1">
        <v>192.12</v>
      </c>
      <c r="E88" s="1">
        <v>4.76</v>
      </c>
      <c r="F88" s="1">
        <v>0.0</v>
      </c>
      <c r="G88" s="1">
        <v>4.76</v>
      </c>
      <c r="H88" s="1">
        <v>168.0</v>
      </c>
      <c r="I88" s="1">
        <v>35.3</v>
      </c>
      <c r="J88" s="1">
        <v>35.32</v>
      </c>
      <c r="K88" s="1" t="s">
        <v>59</v>
      </c>
      <c r="L88" s="1">
        <v>0.0</v>
      </c>
      <c r="M88" s="1">
        <v>168.0</v>
      </c>
    </row>
    <row r="89">
      <c r="A89" s="1" t="s">
        <v>41</v>
      </c>
      <c r="B89" s="1" t="s">
        <v>42</v>
      </c>
      <c r="C89" s="1">
        <v>192.33</v>
      </c>
      <c r="D89" s="1">
        <v>197.3</v>
      </c>
      <c r="E89" s="1">
        <v>4.97</v>
      </c>
      <c r="F89" s="1">
        <v>0.0</v>
      </c>
      <c r="G89" s="1">
        <v>4.97</v>
      </c>
      <c r="H89" s="1">
        <v>168.0</v>
      </c>
      <c r="I89" s="1">
        <v>33.79</v>
      </c>
      <c r="J89" s="1">
        <v>33.8</v>
      </c>
      <c r="K89" s="1" t="s">
        <v>59</v>
      </c>
      <c r="L89" s="1">
        <v>0.0</v>
      </c>
      <c r="M89" s="1">
        <v>168.0</v>
      </c>
    </row>
    <row r="90">
      <c r="A90" s="1" t="s">
        <v>41</v>
      </c>
      <c r="B90" s="1" t="s">
        <v>42</v>
      </c>
      <c r="C90" s="1">
        <v>197.57</v>
      </c>
      <c r="D90" s="1">
        <v>202.12</v>
      </c>
      <c r="E90" s="1">
        <v>4.55</v>
      </c>
      <c r="F90" s="1">
        <v>0.0</v>
      </c>
      <c r="G90" s="1">
        <v>4.55</v>
      </c>
      <c r="H90" s="1">
        <v>168.0</v>
      </c>
      <c r="I90" s="1">
        <v>36.92</v>
      </c>
      <c r="J90" s="1">
        <v>36.93</v>
      </c>
      <c r="K90" s="1" t="s">
        <v>59</v>
      </c>
      <c r="L90" s="1">
        <v>0.0</v>
      </c>
      <c r="M90" s="1">
        <v>168.0</v>
      </c>
    </row>
    <row r="91">
      <c r="A91" s="1" t="s">
        <v>41</v>
      </c>
      <c r="B91" s="1" t="s">
        <v>42</v>
      </c>
      <c r="C91" s="1">
        <v>202.31</v>
      </c>
      <c r="D91" s="1">
        <v>207.83</v>
      </c>
      <c r="E91" s="1">
        <v>5.52</v>
      </c>
      <c r="F91" s="1">
        <v>0.0</v>
      </c>
      <c r="G91" s="1">
        <v>5.52</v>
      </c>
      <c r="H91" s="1">
        <v>168.0</v>
      </c>
      <c r="I91" s="1">
        <v>30.45</v>
      </c>
      <c r="J91" s="1">
        <v>30.46</v>
      </c>
      <c r="K91" s="1" t="s">
        <v>59</v>
      </c>
      <c r="L91" s="1">
        <v>0.0</v>
      </c>
      <c r="M91" s="1">
        <v>168.0</v>
      </c>
    </row>
    <row r="92">
      <c r="A92" s="1" t="s">
        <v>41</v>
      </c>
      <c r="B92" s="1" t="s">
        <v>42</v>
      </c>
      <c r="C92" s="1">
        <v>208.22</v>
      </c>
      <c r="D92" s="1">
        <v>208.69</v>
      </c>
      <c r="E92" s="1">
        <v>0.47</v>
      </c>
      <c r="F92" s="1">
        <v>0.0</v>
      </c>
      <c r="G92" s="1">
        <v>0.47</v>
      </c>
      <c r="H92" s="1">
        <v>8.0</v>
      </c>
      <c r="I92" s="1">
        <v>17.1</v>
      </c>
      <c r="J92" s="1">
        <v>17.1</v>
      </c>
      <c r="K92" s="1" t="s">
        <v>43</v>
      </c>
      <c r="L92" s="1">
        <v>-8.0</v>
      </c>
      <c r="M92" s="1">
        <v>0.0</v>
      </c>
    </row>
    <row r="93">
      <c r="A93" s="1" t="s">
        <v>41</v>
      </c>
      <c r="B93" s="1" t="s">
        <v>42</v>
      </c>
      <c r="C93" s="1">
        <v>208.92</v>
      </c>
      <c r="D93" s="1">
        <v>209.86</v>
      </c>
      <c r="E93" s="1">
        <v>0.94</v>
      </c>
      <c r="F93" s="1">
        <v>0.0</v>
      </c>
      <c r="G93" s="1">
        <v>0.94</v>
      </c>
      <c r="H93" s="1">
        <v>8.0</v>
      </c>
      <c r="I93" s="1">
        <v>8.47</v>
      </c>
      <c r="J93" s="1">
        <v>8.47</v>
      </c>
      <c r="K93" s="1" t="s">
        <v>43</v>
      </c>
      <c r="L93" s="1">
        <v>-8.0</v>
      </c>
      <c r="M93" s="1">
        <v>0.0</v>
      </c>
    </row>
    <row r="94">
      <c r="A94" s="1" t="s">
        <v>41</v>
      </c>
      <c r="B94" s="1" t="s">
        <v>42</v>
      </c>
      <c r="C94" s="1">
        <v>210.11</v>
      </c>
      <c r="D94" s="1">
        <v>210.6</v>
      </c>
      <c r="E94" s="1">
        <v>0.5</v>
      </c>
      <c r="F94" s="1">
        <v>0.0</v>
      </c>
      <c r="G94" s="1">
        <v>0.5</v>
      </c>
      <c r="H94" s="1">
        <v>8.0</v>
      </c>
      <c r="I94" s="1">
        <v>16.05</v>
      </c>
      <c r="J94" s="1">
        <v>16.05</v>
      </c>
      <c r="K94" s="1" t="s">
        <v>43</v>
      </c>
      <c r="L94" s="1">
        <v>-8.0</v>
      </c>
      <c r="M94" s="1">
        <v>0.0</v>
      </c>
    </row>
    <row r="95">
      <c r="A95" s="1" t="s">
        <v>41</v>
      </c>
      <c r="B95" s="1" t="s">
        <v>42</v>
      </c>
      <c r="C95" s="1">
        <v>210.7</v>
      </c>
      <c r="D95" s="1">
        <v>211.36</v>
      </c>
      <c r="E95" s="1">
        <v>0.66</v>
      </c>
      <c r="F95" s="1">
        <v>0.0</v>
      </c>
      <c r="G95" s="1">
        <v>0.66</v>
      </c>
      <c r="H95" s="1">
        <v>8.0</v>
      </c>
      <c r="I95" s="1">
        <v>12.06</v>
      </c>
      <c r="J95" s="1">
        <v>12.06</v>
      </c>
      <c r="K95" s="1" t="s">
        <v>43</v>
      </c>
      <c r="L95" s="1">
        <v>-8.0</v>
      </c>
      <c r="M95" s="1">
        <v>0.0</v>
      </c>
    </row>
    <row r="96">
      <c r="A96" s="1" t="s">
        <v>41</v>
      </c>
      <c r="B96" s="1" t="s">
        <v>42</v>
      </c>
      <c r="C96" s="1">
        <v>211.4</v>
      </c>
      <c r="D96" s="1">
        <v>211.83</v>
      </c>
      <c r="E96" s="1">
        <v>0.42</v>
      </c>
      <c r="F96" s="1">
        <v>0.0</v>
      </c>
      <c r="G96" s="1">
        <v>0.42</v>
      </c>
      <c r="H96" s="1">
        <v>8.0</v>
      </c>
      <c r="I96" s="1">
        <v>18.89</v>
      </c>
      <c r="J96" s="1">
        <v>18.89</v>
      </c>
      <c r="K96" s="1" t="s">
        <v>43</v>
      </c>
      <c r="L96" s="1">
        <v>-8.0</v>
      </c>
      <c r="M96" s="1">
        <v>0.0</v>
      </c>
    </row>
    <row r="97">
      <c r="A97" s="1" t="s">
        <v>41</v>
      </c>
      <c r="B97" s="1" t="s">
        <v>42</v>
      </c>
      <c r="C97" s="1">
        <v>211.86</v>
      </c>
      <c r="D97" s="1">
        <v>212.38</v>
      </c>
      <c r="E97" s="1">
        <v>0.52</v>
      </c>
      <c r="F97" s="1">
        <v>0.0</v>
      </c>
      <c r="G97" s="1">
        <v>0.52</v>
      </c>
      <c r="H97" s="1">
        <v>8.0</v>
      </c>
      <c r="I97" s="1">
        <v>15.25</v>
      </c>
      <c r="J97" s="1">
        <v>15.25</v>
      </c>
      <c r="K97" s="1" t="s">
        <v>43</v>
      </c>
      <c r="L97" s="1">
        <v>-8.0</v>
      </c>
      <c r="M97" s="1">
        <v>0.0</v>
      </c>
    </row>
    <row r="98">
      <c r="A98" s="1" t="s">
        <v>41</v>
      </c>
      <c r="B98" s="1" t="s">
        <v>42</v>
      </c>
      <c r="C98" s="1">
        <v>212.43</v>
      </c>
      <c r="D98" s="1">
        <v>213.04</v>
      </c>
      <c r="E98" s="1">
        <v>0.61</v>
      </c>
      <c r="F98" s="1">
        <v>0.0</v>
      </c>
      <c r="G98" s="1">
        <v>0.61</v>
      </c>
      <c r="H98" s="1">
        <v>8.0</v>
      </c>
      <c r="I98" s="1">
        <v>13.04</v>
      </c>
      <c r="J98" s="1">
        <v>13.04</v>
      </c>
      <c r="K98" s="1" t="s">
        <v>43</v>
      </c>
      <c r="L98" s="1">
        <v>-8.0</v>
      </c>
      <c r="M98" s="1">
        <v>0.0</v>
      </c>
    </row>
    <row r="99">
      <c r="A99" s="1" t="s">
        <v>41</v>
      </c>
      <c r="B99" s="1" t="s">
        <v>42</v>
      </c>
      <c r="C99" s="1">
        <v>213.06</v>
      </c>
      <c r="D99" s="1">
        <v>213.51</v>
      </c>
      <c r="E99" s="1">
        <v>0.44</v>
      </c>
      <c r="F99" s="1">
        <v>0.0</v>
      </c>
      <c r="G99" s="1">
        <v>0.44</v>
      </c>
      <c r="H99" s="1">
        <v>8.0</v>
      </c>
      <c r="I99" s="1">
        <v>18.15</v>
      </c>
      <c r="J99" s="1">
        <v>18.15</v>
      </c>
      <c r="K99" s="1" t="s">
        <v>43</v>
      </c>
      <c r="L99" s="1">
        <v>-8.0</v>
      </c>
      <c r="M99" s="1">
        <v>0.0</v>
      </c>
    </row>
    <row r="100">
      <c r="A100" s="1" t="s">
        <v>41</v>
      </c>
      <c r="B100" s="1" t="s">
        <v>42</v>
      </c>
      <c r="C100" s="1">
        <v>213.55</v>
      </c>
      <c r="D100" s="1">
        <v>214.02</v>
      </c>
      <c r="E100" s="1">
        <v>0.47</v>
      </c>
      <c r="F100" s="1">
        <v>0.0</v>
      </c>
      <c r="G100" s="1">
        <v>0.47</v>
      </c>
      <c r="H100" s="1">
        <v>8.0</v>
      </c>
      <c r="I100" s="1">
        <v>17.01</v>
      </c>
      <c r="J100" s="1">
        <v>17.01</v>
      </c>
      <c r="K100" s="1" t="s">
        <v>43</v>
      </c>
      <c r="L100" s="1">
        <v>-8.0</v>
      </c>
      <c r="M100" s="1">
        <v>0.0</v>
      </c>
    </row>
    <row r="101">
      <c r="A101" s="1" t="s">
        <v>41</v>
      </c>
      <c r="B101" s="1" t="s">
        <v>42</v>
      </c>
      <c r="C101" s="1">
        <v>214.05</v>
      </c>
      <c r="D101" s="1">
        <v>215.04</v>
      </c>
      <c r="E101" s="1">
        <v>0.99</v>
      </c>
      <c r="F101" s="1">
        <v>0.0</v>
      </c>
      <c r="G101" s="1">
        <v>0.99</v>
      </c>
      <c r="H101" s="1">
        <v>8.0</v>
      </c>
      <c r="I101" s="1">
        <v>8.05</v>
      </c>
      <c r="J101" s="1">
        <v>8.05</v>
      </c>
      <c r="K101" s="1" t="s">
        <v>43</v>
      </c>
      <c r="L101" s="1">
        <v>-8.0</v>
      </c>
      <c r="M101" s="1">
        <v>0.0</v>
      </c>
    </row>
    <row r="102">
      <c r="A102" s="1" t="s">
        <v>41</v>
      </c>
      <c r="B102" s="1" t="s">
        <v>42</v>
      </c>
      <c r="C102" s="1">
        <v>215.08</v>
      </c>
      <c r="D102" s="1">
        <v>218.77</v>
      </c>
      <c r="E102" s="1">
        <v>3.69</v>
      </c>
      <c r="F102" s="1">
        <v>0.0</v>
      </c>
      <c r="G102" s="1">
        <v>3.69</v>
      </c>
      <c r="H102" s="1">
        <v>168.0</v>
      </c>
      <c r="I102" s="1">
        <v>45.51</v>
      </c>
      <c r="J102" s="1">
        <v>45.52</v>
      </c>
      <c r="K102" s="1" t="s">
        <v>57</v>
      </c>
      <c r="L102" s="1">
        <v>80.0</v>
      </c>
      <c r="M102" s="1">
        <v>88.0</v>
      </c>
    </row>
    <row r="103">
      <c r="A103" s="1" t="s">
        <v>41</v>
      </c>
      <c r="B103" s="1" t="s">
        <v>42</v>
      </c>
      <c r="C103" s="1">
        <v>218.85</v>
      </c>
      <c r="D103" s="1">
        <v>223.39</v>
      </c>
      <c r="E103" s="1">
        <v>4.54</v>
      </c>
      <c r="F103" s="1">
        <v>0.0</v>
      </c>
      <c r="G103" s="1">
        <v>4.54</v>
      </c>
      <c r="H103" s="1">
        <v>168.0</v>
      </c>
      <c r="I103" s="1">
        <v>36.98</v>
      </c>
      <c r="J103" s="1">
        <v>36.99</v>
      </c>
      <c r="K103" s="1" t="s">
        <v>59</v>
      </c>
      <c r="L103" s="1">
        <v>0.0</v>
      </c>
      <c r="M103" s="1">
        <v>168.0</v>
      </c>
    </row>
    <row r="104">
      <c r="A104" s="1" t="s">
        <v>41</v>
      </c>
      <c r="B104" s="1" t="s">
        <v>42</v>
      </c>
      <c r="C104" s="1">
        <v>223.95</v>
      </c>
      <c r="D104" s="1">
        <v>228.67</v>
      </c>
      <c r="E104" s="1">
        <v>4.72</v>
      </c>
      <c r="F104" s="1">
        <v>0.0</v>
      </c>
      <c r="G104" s="1">
        <v>4.72</v>
      </c>
      <c r="H104" s="1">
        <v>168.0</v>
      </c>
      <c r="I104" s="1">
        <v>35.57</v>
      </c>
      <c r="J104" s="1">
        <v>35.58</v>
      </c>
      <c r="K104" s="1" t="s">
        <v>59</v>
      </c>
      <c r="L104" s="1">
        <v>0.0</v>
      </c>
      <c r="M104" s="1">
        <v>168.0</v>
      </c>
    </row>
    <row r="130">
      <c r="A130" s="77" t="s">
        <v>53</v>
      </c>
      <c r="B130" s="3">
        <f>SUMIF(K2:K103, "epr",H2:H103)</f>
        <v>560</v>
      </c>
    </row>
    <row r="131">
      <c r="A131" s="77" t="s">
        <v>54</v>
      </c>
      <c r="B131" s="3">
        <f>SUM(H2:H103)-B130</f>
        <v>5376</v>
      </c>
    </row>
    <row r="132">
      <c r="A132" s="77" t="s">
        <v>55</v>
      </c>
      <c r="B132" s="3">
        <f>SUM(M2:M103)</f>
        <v>4816</v>
      </c>
    </row>
    <row r="133">
      <c r="A133" s="77" t="s">
        <v>56</v>
      </c>
      <c r="B133" s="3">
        <f>B131/B132</f>
        <v>1.11627907</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1.83</v>
      </c>
      <c r="D2" s="1">
        <v>2.41</v>
      </c>
      <c r="E2" s="1">
        <v>0.57</v>
      </c>
      <c r="F2" s="1">
        <v>0.0</v>
      </c>
      <c r="G2" s="1">
        <v>0.57</v>
      </c>
      <c r="H2" s="1">
        <v>16.0</v>
      </c>
      <c r="I2" s="1">
        <v>27.84</v>
      </c>
      <c r="J2" s="1">
        <v>27.84</v>
      </c>
      <c r="K2" s="1" t="s">
        <v>43</v>
      </c>
      <c r="L2" s="1">
        <v>-16.0</v>
      </c>
      <c r="M2" s="1">
        <v>0.0</v>
      </c>
    </row>
    <row r="3">
      <c r="A3" s="1" t="s">
        <v>41</v>
      </c>
      <c r="B3" s="1" t="s">
        <v>42</v>
      </c>
      <c r="C3" s="1">
        <v>2.41</v>
      </c>
      <c r="D3" s="1">
        <v>2.74</v>
      </c>
      <c r="E3" s="1">
        <v>0.33</v>
      </c>
      <c r="F3" s="1">
        <v>0.0</v>
      </c>
      <c r="G3" s="1">
        <v>0.33</v>
      </c>
      <c r="H3" s="1">
        <v>16.0</v>
      </c>
      <c r="I3" s="1">
        <v>47.97</v>
      </c>
      <c r="J3" s="1">
        <v>47.97</v>
      </c>
      <c r="K3" s="1" t="s">
        <v>43</v>
      </c>
      <c r="L3" s="1">
        <v>-16.0</v>
      </c>
      <c r="M3" s="1">
        <v>0.0</v>
      </c>
    </row>
    <row r="4">
      <c r="A4" s="1" t="s">
        <v>41</v>
      </c>
      <c r="B4" s="1" t="s">
        <v>42</v>
      </c>
      <c r="C4" s="1">
        <v>2.95</v>
      </c>
      <c r="D4" s="1">
        <v>4.5</v>
      </c>
      <c r="E4" s="1">
        <v>1.55</v>
      </c>
      <c r="F4" s="1">
        <v>0.0</v>
      </c>
      <c r="G4" s="1">
        <v>1.55</v>
      </c>
      <c r="H4" s="1">
        <v>16.0</v>
      </c>
      <c r="I4" s="1">
        <v>10.3</v>
      </c>
      <c r="J4" s="1">
        <v>10.3</v>
      </c>
      <c r="K4" s="1" t="s">
        <v>43</v>
      </c>
      <c r="L4" s="1">
        <v>-16.0</v>
      </c>
      <c r="M4" s="1">
        <v>0.0</v>
      </c>
    </row>
    <row r="5">
      <c r="A5" s="1" t="s">
        <v>41</v>
      </c>
      <c r="B5" s="1" t="s">
        <v>42</v>
      </c>
      <c r="C5" s="1">
        <v>4.63</v>
      </c>
      <c r="D5" s="1">
        <v>5.55</v>
      </c>
      <c r="E5" s="1">
        <v>0.93</v>
      </c>
      <c r="F5" s="1">
        <v>0.0</v>
      </c>
      <c r="G5" s="1">
        <v>0.93</v>
      </c>
      <c r="H5" s="1">
        <v>16.0</v>
      </c>
      <c r="I5" s="1">
        <v>17.27</v>
      </c>
      <c r="J5" s="1">
        <v>17.27</v>
      </c>
      <c r="K5" s="1" t="s">
        <v>43</v>
      </c>
      <c r="L5" s="1">
        <v>-16.0</v>
      </c>
      <c r="M5" s="1">
        <v>0.0</v>
      </c>
    </row>
    <row r="6">
      <c r="A6" s="1" t="s">
        <v>41</v>
      </c>
      <c r="B6" s="1" t="s">
        <v>42</v>
      </c>
      <c r="C6" s="1">
        <v>5.66</v>
      </c>
      <c r="D6" s="1">
        <v>6.59</v>
      </c>
      <c r="E6" s="1">
        <v>0.94</v>
      </c>
      <c r="F6" s="1">
        <v>0.0</v>
      </c>
      <c r="G6" s="1">
        <v>0.94</v>
      </c>
      <c r="H6" s="1">
        <v>16.0</v>
      </c>
      <c r="I6" s="1">
        <v>17.11</v>
      </c>
      <c r="J6" s="1">
        <v>17.11</v>
      </c>
      <c r="K6" s="1" t="s">
        <v>43</v>
      </c>
      <c r="L6" s="1">
        <v>-16.0</v>
      </c>
      <c r="M6" s="1">
        <v>0.0</v>
      </c>
    </row>
    <row r="7">
      <c r="A7" s="1" t="s">
        <v>41</v>
      </c>
      <c r="B7" s="1" t="s">
        <v>42</v>
      </c>
      <c r="C7" s="1">
        <v>6.73</v>
      </c>
      <c r="D7" s="1">
        <v>7.65</v>
      </c>
      <c r="E7" s="1">
        <v>0.92</v>
      </c>
      <c r="F7" s="1">
        <v>0.0</v>
      </c>
      <c r="G7" s="1">
        <v>0.92</v>
      </c>
      <c r="H7" s="1">
        <v>16.0</v>
      </c>
      <c r="I7" s="1">
        <v>17.46</v>
      </c>
      <c r="J7" s="1">
        <v>17.46</v>
      </c>
      <c r="K7" s="1" t="s">
        <v>43</v>
      </c>
      <c r="L7" s="1">
        <v>-16.0</v>
      </c>
      <c r="M7" s="1">
        <v>0.0</v>
      </c>
    </row>
    <row r="8">
      <c r="A8" s="1" t="s">
        <v>41</v>
      </c>
      <c r="B8" s="1" t="s">
        <v>42</v>
      </c>
      <c r="C8" s="1">
        <v>7.67</v>
      </c>
      <c r="D8" s="1">
        <v>8.74</v>
      </c>
      <c r="E8" s="1">
        <v>1.07</v>
      </c>
      <c r="F8" s="1">
        <v>0.0</v>
      </c>
      <c r="G8" s="1">
        <v>1.07</v>
      </c>
      <c r="H8" s="1">
        <v>16.0</v>
      </c>
      <c r="I8" s="1">
        <v>14.96</v>
      </c>
      <c r="J8" s="1">
        <v>14.96</v>
      </c>
      <c r="K8" s="1" t="s">
        <v>43</v>
      </c>
      <c r="L8" s="1">
        <v>-16.0</v>
      </c>
      <c r="M8" s="1">
        <v>0.0</v>
      </c>
    </row>
    <row r="9">
      <c r="A9" s="1" t="s">
        <v>41</v>
      </c>
      <c r="B9" s="1" t="s">
        <v>42</v>
      </c>
      <c r="C9" s="1">
        <v>8.77</v>
      </c>
      <c r="D9" s="1">
        <v>9.98</v>
      </c>
      <c r="E9" s="1">
        <v>1.21</v>
      </c>
      <c r="F9" s="1">
        <v>0.0</v>
      </c>
      <c r="G9" s="1">
        <v>1.21</v>
      </c>
      <c r="H9" s="1">
        <v>16.0</v>
      </c>
      <c r="I9" s="1">
        <v>13.27</v>
      </c>
      <c r="J9" s="1">
        <v>13.27</v>
      </c>
      <c r="K9" s="1" t="s">
        <v>43</v>
      </c>
      <c r="L9" s="1">
        <v>-16.0</v>
      </c>
      <c r="M9" s="1">
        <v>0.0</v>
      </c>
    </row>
    <row r="10">
      <c r="A10" s="1" t="s">
        <v>41</v>
      </c>
      <c r="B10" s="1" t="s">
        <v>42</v>
      </c>
      <c r="C10" s="1">
        <v>10.14</v>
      </c>
      <c r="D10" s="1">
        <v>12.02</v>
      </c>
      <c r="E10" s="1">
        <v>1.88</v>
      </c>
      <c r="F10" s="1">
        <v>0.0</v>
      </c>
      <c r="G10" s="1">
        <v>1.88</v>
      </c>
      <c r="H10" s="1">
        <v>16.0</v>
      </c>
      <c r="I10" s="1">
        <v>8.51</v>
      </c>
      <c r="J10" s="1">
        <v>8.51</v>
      </c>
      <c r="K10" s="1" t="s">
        <v>43</v>
      </c>
      <c r="L10" s="1">
        <v>-16.0</v>
      </c>
      <c r="M10" s="1">
        <v>0.0</v>
      </c>
    </row>
    <row r="11">
      <c r="A11" s="1" t="s">
        <v>41</v>
      </c>
      <c r="B11" s="1" t="s">
        <v>42</v>
      </c>
      <c r="C11" s="1">
        <v>12.04</v>
      </c>
      <c r="D11" s="1">
        <v>13.51</v>
      </c>
      <c r="E11" s="1">
        <v>1.47</v>
      </c>
      <c r="F11" s="1">
        <v>0.0</v>
      </c>
      <c r="G11" s="1">
        <v>1.47</v>
      </c>
      <c r="H11" s="1">
        <v>16.0</v>
      </c>
      <c r="I11" s="1">
        <v>10.87</v>
      </c>
      <c r="J11" s="1">
        <v>10.87</v>
      </c>
      <c r="K11" s="1" t="s">
        <v>43</v>
      </c>
      <c r="L11" s="1">
        <v>-16.0</v>
      </c>
      <c r="M11" s="1">
        <v>0.0</v>
      </c>
    </row>
    <row r="12">
      <c r="A12" s="1" t="s">
        <v>41</v>
      </c>
      <c r="B12" s="1" t="s">
        <v>42</v>
      </c>
      <c r="C12" s="1">
        <v>13.53</v>
      </c>
      <c r="D12" s="1">
        <v>16.38</v>
      </c>
      <c r="E12" s="1">
        <v>2.86</v>
      </c>
      <c r="F12" s="1">
        <v>0.0</v>
      </c>
      <c r="G12" s="1">
        <v>2.85</v>
      </c>
      <c r="H12" s="1">
        <v>168.0</v>
      </c>
      <c r="I12" s="1">
        <v>58.84</v>
      </c>
      <c r="J12" s="1">
        <v>58.86</v>
      </c>
      <c r="K12" s="1" t="s">
        <v>44</v>
      </c>
      <c r="L12" s="1">
        <v>84.0</v>
      </c>
      <c r="M12" s="1">
        <v>84.0</v>
      </c>
    </row>
    <row r="13">
      <c r="A13" s="1" t="s">
        <v>41</v>
      </c>
      <c r="B13" s="1" t="s">
        <v>42</v>
      </c>
      <c r="C13" s="1">
        <v>17.0</v>
      </c>
      <c r="D13" s="1">
        <v>20.06</v>
      </c>
      <c r="E13" s="1">
        <v>3.06</v>
      </c>
      <c r="F13" s="1">
        <v>0.0</v>
      </c>
      <c r="G13" s="1">
        <v>3.06</v>
      </c>
      <c r="H13" s="1">
        <v>168.0</v>
      </c>
      <c r="I13" s="1">
        <v>54.96</v>
      </c>
      <c r="J13" s="1">
        <v>54.98</v>
      </c>
      <c r="K13" s="1" t="s">
        <v>57</v>
      </c>
      <c r="L13" s="1">
        <v>76.0</v>
      </c>
      <c r="M13" s="1">
        <v>92.0</v>
      </c>
    </row>
    <row r="14">
      <c r="A14" s="1" t="s">
        <v>41</v>
      </c>
      <c r="B14" s="1" t="s">
        <v>42</v>
      </c>
      <c r="C14" s="1">
        <v>20.39</v>
      </c>
      <c r="D14" s="1">
        <v>24.95</v>
      </c>
      <c r="E14" s="1">
        <v>4.56</v>
      </c>
      <c r="F14" s="1">
        <v>0.0</v>
      </c>
      <c r="G14" s="1">
        <v>4.56</v>
      </c>
      <c r="H14" s="1">
        <v>168.0</v>
      </c>
      <c r="I14" s="1">
        <v>36.82</v>
      </c>
      <c r="J14" s="1">
        <v>36.83</v>
      </c>
      <c r="K14" s="1" t="s">
        <v>59</v>
      </c>
      <c r="L14" s="1">
        <v>0.0</v>
      </c>
      <c r="M14" s="1">
        <v>168.0</v>
      </c>
    </row>
    <row r="15">
      <c r="A15" s="1" t="s">
        <v>41</v>
      </c>
      <c r="B15" s="1" t="s">
        <v>42</v>
      </c>
      <c r="C15" s="1">
        <v>25.25</v>
      </c>
      <c r="D15" s="1">
        <v>29.78</v>
      </c>
      <c r="E15" s="1">
        <v>4.53</v>
      </c>
      <c r="F15" s="1">
        <v>0.0</v>
      </c>
      <c r="G15" s="1">
        <v>4.52</v>
      </c>
      <c r="H15" s="1">
        <v>168.0</v>
      </c>
      <c r="I15" s="1">
        <v>37.12</v>
      </c>
      <c r="J15" s="1">
        <v>37.14</v>
      </c>
      <c r="K15" s="1" t="s">
        <v>59</v>
      </c>
      <c r="L15" s="1">
        <v>0.0</v>
      </c>
      <c r="M15" s="1">
        <v>168.0</v>
      </c>
    </row>
    <row r="16">
      <c r="A16" s="1" t="s">
        <v>41</v>
      </c>
      <c r="B16" s="1" t="s">
        <v>42</v>
      </c>
      <c r="C16" s="1">
        <v>30.12</v>
      </c>
      <c r="D16" s="1">
        <v>36.24</v>
      </c>
      <c r="E16" s="1">
        <v>6.12</v>
      </c>
      <c r="F16" s="1">
        <v>0.0</v>
      </c>
      <c r="G16" s="1">
        <v>6.12</v>
      </c>
      <c r="H16" s="1">
        <v>168.0</v>
      </c>
      <c r="I16" s="1">
        <v>27.45</v>
      </c>
      <c r="J16" s="1">
        <v>27.46</v>
      </c>
      <c r="K16" s="1" t="s">
        <v>59</v>
      </c>
      <c r="L16" s="1">
        <v>0.0</v>
      </c>
      <c r="M16" s="1">
        <v>168.0</v>
      </c>
    </row>
    <row r="17">
      <c r="A17" s="1" t="s">
        <v>41</v>
      </c>
      <c r="B17" s="1" t="s">
        <v>42</v>
      </c>
      <c r="C17" s="1">
        <v>36.7</v>
      </c>
      <c r="D17" s="1">
        <v>37.15</v>
      </c>
      <c r="E17" s="1">
        <v>0.45</v>
      </c>
      <c r="F17" s="1">
        <v>0.0</v>
      </c>
      <c r="G17" s="1">
        <v>0.45</v>
      </c>
      <c r="H17" s="1">
        <v>16.0</v>
      </c>
      <c r="I17" s="1">
        <v>35.54</v>
      </c>
      <c r="J17" s="1">
        <v>35.54</v>
      </c>
      <c r="K17" s="1" t="s">
        <v>43</v>
      </c>
      <c r="L17" s="1">
        <v>-16.0</v>
      </c>
      <c r="M17" s="1">
        <v>0.0</v>
      </c>
    </row>
    <row r="18">
      <c r="A18" s="1" t="s">
        <v>41</v>
      </c>
      <c r="B18" s="1" t="s">
        <v>42</v>
      </c>
      <c r="C18" s="1">
        <v>37.28</v>
      </c>
      <c r="D18" s="1">
        <v>38.05</v>
      </c>
      <c r="E18" s="1">
        <v>0.77</v>
      </c>
      <c r="F18" s="1">
        <v>0.0</v>
      </c>
      <c r="G18" s="1">
        <v>0.77</v>
      </c>
      <c r="H18" s="1">
        <v>16.0</v>
      </c>
      <c r="I18" s="1">
        <v>20.7</v>
      </c>
      <c r="J18" s="1">
        <v>20.7</v>
      </c>
      <c r="K18" s="1" t="s">
        <v>43</v>
      </c>
      <c r="L18" s="1">
        <v>-16.0</v>
      </c>
      <c r="M18" s="1">
        <v>0.0</v>
      </c>
    </row>
    <row r="19">
      <c r="A19" s="1" t="s">
        <v>41</v>
      </c>
      <c r="B19" s="1" t="s">
        <v>42</v>
      </c>
      <c r="C19" s="1">
        <v>38.17</v>
      </c>
      <c r="D19" s="1">
        <v>38.63</v>
      </c>
      <c r="E19" s="1">
        <v>0.47</v>
      </c>
      <c r="F19" s="1">
        <v>0.0</v>
      </c>
      <c r="G19" s="1">
        <v>0.47</v>
      </c>
      <c r="H19" s="1">
        <v>16.0</v>
      </c>
      <c r="I19" s="1">
        <v>34.4</v>
      </c>
      <c r="J19" s="1">
        <v>34.4</v>
      </c>
      <c r="K19" s="1" t="s">
        <v>43</v>
      </c>
      <c r="L19" s="1">
        <v>-16.0</v>
      </c>
      <c r="M19" s="1">
        <v>0.0</v>
      </c>
    </row>
    <row r="20">
      <c r="A20" s="1" t="s">
        <v>41</v>
      </c>
      <c r="B20" s="1" t="s">
        <v>42</v>
      </c>
      <c r="C20" s="1">
        <v>38.66</v>
      </c>
      <c r="D20" s="1">
        <v>39.97</v>
      </c>
      <c r="E20" s="1">
        <v>1.31</v>
      </c>
      <c r="F20" s="1">
        <v>0.0</v>
      </c>
      <c r="G20" s="1">
        <v>1.31</v>
      </c>
      <c r="H20" s="1">
        <v>16.0</v>
      </c>
      <c r="I20" s="1">
        <v>12.22</v>
      </c>
      <c r="J20" s="1">
        <v>12.22</v>
      </c>
      <c r="K20" s="1" t="s">
        <v>43</v>
      </c>
      <c r="L20" s="1">
        <v>-16.0</v>
      </c>
      <c r="M20" s="1">
        <v>0.0</v>
      </c>
    </row>
    <row r="21">
      <c r="A21" s="1" t="s">
        <v>41</v>
      </c>
      <c r="B21" s="1" t="s">
        <v>42</v>
      </c>
      <c r="C21" s="1">
        <v>40.08</v>
      </c>
      <c r="D21" s="1">
        <v>41.79</v>
      </c>
      <c r="E21" s="1">
        <v>1.71</v>
      </c>
      <c r="F21" s="1">
        <v>0.0</v>
      </c>
      <c r="G21" s="1">
        <v>1.71</v>
      </c>
      <c r="H21" s="1">
        <v>16.0</v>
      </c>
      <c r="I21" s="1">
        <v>9.35</v>
      </c>
      <c r="J21" s="1">
        <v>9.35</v>
      </c>
      <c r="K21" s="1" t="s">
        <v>43</v>
      </c>
      <c r="L21" s="1">
        <v>-16.0</v>
      </c>
      <c r="M21" s="1">
        <v>0.0</v>
      </c>
    </row>
    <row r="22">
      <c r="A22" s="1" t="s">
        <v>41</v>
      </c>
      <c r="B22" s="1" t="s">
        <v>42</v>
      </c>
      <c r="C22" s="1">
        <v>41.8</v>
      </c>
      <c r="D22" s="1">
        <v>42.76</v>
      </c>
      <c r="E22" s="1">
        <v>0.96</v>
      </c>
      <c r="F22" s="1">
        <v>0.0</v>
      </c>
      <c r="G22" s="1">
        <v>0.96</v>
      </c>
      <c r="H22" s="1">
        <v>16.0</v>
      </c>
      <c r="I22" s="1">
        <v>16.64</v>
      </c>
      <c r="J22" s="1">
        <v>16.64</v>
      </c>
      <c r="K22" s="1" t="s">
        <v>43</v>
      </c>
      <c r="L22" s="1">
        <v>-16.0</v>
      </c>
      <c r="M22" s="1">
        <v>0.0</v>
      </c>
    </row>
    <row r="23">
      <c r="A23" s="1" t="s">
        <v>41</v>
      </c>
      <c r="B23" s="1" t="s">
        <v>42</v>
      </c>
      <c r="C23" s="1">
        <v>42.79</v>
      </c>
      <c r="D23" s="1">
        <v>44.08</v>
      </c>
      <c r="E23" s="1">
        <v>1.28</v>
      </c>
      <c r="F23" s="1">
        <v>0.0</v>
      </c>
      <c r="G23" s="1">
        <v>1.28</v>
      </c>
      <c r="H23" s="1">
        <v>16.0</v>
      </c>
      <c r="I23" s="1">
        <v>12.49</v>
      </c>
      <c r="J23" s="1">
        <v>12.49</v>
      </c>
      <c r="K23" s="1" t="s">
        <v>43</v>
      </c>
      <c r="L23" s="1">
        <v>-16.0</v>
      </c>
      <c r="M23" s="1">
        <v>0.0</v>
      </c>
    </row>
    <row r="24">
      <c r="A24" s="1" t="s">
        <v>41</v>
      </c>
      <c r="B24" s="1" t="s">
        <v>42</v>
      </c>
      <c r="C24" s="1">
        <v>44.12</v>
      </c>
      <c r="D24" s="1">
        <v>45.27</v>
      </c>
      <c r="E24" s="1">
        <v>1.15</v>
      </c>
      <c r="F24" s="1">
        <v>0.0</v>
      </c>
      <c r="G24" s="1">
        <v>1.15</v>
      </c>
      <c r="H24" s="1">
        <v>16.0</v>
      </c>
      <c r="I24" s="1">
        <v>13.87</v>
      </c>
      <c r="J24" s="1">
        <v>13.87</v>
      </c>
      <c r="K24" s="1" t="s">
        <v>43</v>
      </c>
      <c r="L24" s="1">
        <v>-16.0</v>
      </c>
      <c r="M24" s="1">
        <v>0.0</v>
      </c>
    </row>
    <row r="25">
      <c r="A25" s="1" t="s">
        <v>41</v>
      </c>
      <c r="B25" s="1" t="s">
        <v>42</v>
      </c>
      <c r="C25" s="1">
        <v>45.28</v>
      </c>
      <c r="D25" s="1">
        <v>45.95</v>
      </c>
      <c r="E25" s="1">
        <v>0.67</v>
      </c>
      <c r="F25" s="1">
        <v>0.0</v>
      </c>
      <c r="G25" s="1">
        <v>0.67</v>
      </c>
      <c r="H25" s="1">
        <v>16.0</v>
      </c>
      <c r="I25" s="1">
        <v>23.97</v>
      </c>
      <c r="J25" s="1">
        <v>23.97</v>
      </c>
      <c r="K25" s="1" t="s">
        <v>43</v>
      </c>
      <c r="L25" s="1">
        <v>-16.0</v>
      </c>
      <c r="M25" s="1">
        <v>0.0</v>
      </c>
    </row>
    <row r="26">
      <c r="A26" s="1" t="s">
        <v>41</v>
      </c>
      <c r="B26" s="1" t="s">
        <v>42</v>
      </c>
      <c r="C26" s="1">
        <v>45.95</v>
      </c>
      <c r="D26" s="1">
        <v>47.42</v>
      </c>
      <c r="E26" s="1">
        <v>1.46</v>
      </c>
      <c r="F26" s="1">
        <v>0.0</v>
      </c>
      <c r="G26" s="1">
        <v>1.46</v>
      </c>
      <c r="H26" s="1">
        <v>16.0</v>
      </c>
      <c r="I26" s="1">
        <v>10.96</v>
      </c>
      <c r="J26" s="1">
        <v>10.96</v>
      </c>
      <c r="K26" s="1" t="s">
        <v>43</v>
      </c>
      <c r="L26" s="1">
        <v>-16.0</v>
      </c>
      <c r="M26" s="1">
        <v>0.0</v>
      </c>
    </row>
    <row r="27">
      <c r="A27" s="1" t="s">
        <v>41</v>
      </c>
      <c r="B27" s="1" t="s">
        <v>42</v>
      </c>
      <c r="C27" s="1">
        <v>47.43</v>
      </c>
      <c r="D27" s="1">
        <v>50.89</v>
      </c>
      <c r="E27" s="1">
        <v>3.46</v>
      </c>
      <c r="F27" s="1">
        <v>0.0</v>
      </c>
      <c r="G27" s="1">
        <v>3.46</v>
      </c>
      <c r="H27" s="1">
        <v>168.0</v>
      </c>
      <c r="I27" s="1">
        <v>48.56</v>
      </c>
      <c r="J27" s="1">
        <v>48.58</v>
      </c>
      <c r="K27" s="1" t="s">
        <v>44</v>
      </c>
      <c r="L27" s="1">
        <v>84.0</v>
      </c>
      <c r="M27" s="1">
        <v>84.0</v>
      </c>
    </row>
    <row r="28">
      <c r="A28" s="1" t="s">
        <v>41</v>
      </c>
      <c r="B28" s="1" t="s">
        <v>42</v>
      </c>
      <c r="C28" s="1">
        <v>50.97</v>
      </c>
      <c r="D28" s="1">
        <v>53.87</v>
      </c>
      <c r="E28" s="1">
        <v>2.91</v>
      </c>
      <c r="F28" s="1">
        <v>0.0</v>
      </c>
      <c r="G28" s="1">
        <v>2.9</v>
      </c>
      <c r="H28" s="1">
        <v>168.0</v>
      </c>
      <c r="I28" s="1">
        <v>57.81</v>
      </c>
      <c r="J28" s="1">
        <v>57.83</v>
      </c>
      <c r="K28" s="1" t="s">
        <v>57</v>
      </c>
      <c r="L28" s="1">
        <v>76.0</v>
      </c>
      <c r="M28" s="1">
        <v>92.0</v>
      </c>
    </row>
    <row r="29">
      <c r="A29" s="1" t="s">
        <v>41</v>
      </c>
      <c r="B29" s="1" t="s">
        <v>42</v>
      </c>
      <c r="C29" s="1">
        <v>54.15</v>
      </c>
      <c r="D29" s="1">
        <v>60.61</v>
      </c>
      <c r="E29" s="1">
        <v>6.46</v>
      </c>
      <c r="F29" s="1">
        <v>0.0</v>
      </c>
      <c r="G29" s="1">
        <v>6.45</v>
      </c>
      <c r="H29" s="1">
        <v>168.0</v>
      </c>
      <c r="I29" s="1">
        <v>26.02</v>
      </c>
      <c r="J29" s="1">
        <v>26.03</v>
      </c>
      <c r="K29" s="1" t="s">
        <v>59</v>
      </c>
      <c r="L29" s="1">
        <v>0.0</v>
      </c>
      <c r="M29" s="1">
        <v>168.0</v>
      </c>
    </row>
    <row r="30">
      <c r="A30" s="1" t="s">
        <v>41</v>
      </c>
      <c r="B30" s="1" t="s">
        <v>42</v>
      </c>
      <c r="C30" s="1">
        <v>60.89</v>
      </c>
      <c r="D30" s="1">
        <v>66.64</v>
      </c>
      <c r="E30" s="1">
        <v>5.75</v>
      </c>
      <c r="F30" s="1">
        <v>0.0</v>
      </c>
      <c r="G30" s="1">
        <v>5.75</v>
      </c>
      <c r="H30" s="1">
        <v>168.0</v>
      </c>
      <c r="I30" s="1">
        <v>29.21</v>
      </c>
      <c r="J30" s="1">
        <v>29.22</v>
      </c>
      <c r="K30" s="1" t="s">
        <v>59</v>
      </c>
      <c r="L30" s="1">
        <v>0.0</v>
      </c>
      <c r="M30" s="1">
        <v>168.0</v>
      </c>
    </row>
    <row r="31">
      <c r="A31" s="1" t="s">
        <v>41</v>
      </c>
      <c r="B31" s="1" t="s">
        <v>42</v>
      </c>
      <c r="C31" s="1">
        <v>67.51</v>
      </c>
      <c r="D31" s="1">
        <v>73.07</v>
      </c>
      <c r="E31" s="1">
        <v>5.57</v>
      </c>
      <c r="F31" s="1">
        <v>0.0</v>
      </c>
      <c r="G31" s="1">
        <v>5.56</v>
      </c>
      <c r="H31" s="1">
        <v>168.0</v>
      </c>
      <c r="I31" s="1">
        <v>30.19</v>
      </c>
      <c r="J31" s="1">
        <v>30.2</v>
      </c>
      <c r="K31" s="1" t="s">
        <v>59</v>
      </c>
      <c r="L31" s="1">
        <v>0.0</v>
      </c>
      <c r="M31" s="1">
        <v>168.0</v>
      </c>
    </row>
    <row r="32">
      <c r="A32" s="1" t="s">
        <v>41</v>
      </c>
      <c r="B32" s="1" t="s">
        <v>42</v>
      </c>
      <c r="C32" s="1">
        <v>73.18</v>
      </c>
      <c r="D32" s="1">
        <v>73.47</v>
      </c>
      <c r="E32" s="1">
        <v>0.29</v>
      </c>
      <c r="F32" s="1">
        <v>0.0</v>
      </c>
      <c r="G32" s="1">
        <v>0.29</v>
      </c>
      <c r="H32" s="1">
        <v>16.0</v>
      </c>
      <c r="I32" s="1">
        <v>55.24</v>
      </c>
      <c r="J32" s="1">
        <v>55.24</v>
      </c>
      <c r="K32" s="1" t="s">
        <v>43</v>
      </c>
      <c r="L32" s="1">
        <v>-16.0</v>
      </c>
      <c r="M32" s="1">
        <v>0.0</v>
      </c>
    </row>
    <row r="33">
      <c r="A33" s="1" t="s">
        <v>41</v>
      </c>
      <c r="B33" s="1" t="s">
        <v>42</v>
      </c>
      <c r="C33" s="1">
        <v>73.47</v>
      </c>
      <c r="D33" s="1">
        <v>74.04</v>
      </c>
      <c r="E33" s="1">
        <v>0.57</v>
      </c>
      <c r="F33" s="1">
        <v>0.0</v>
      </c>
      <c r="G33" s="1">
        <v>0.57</v>
      </c>
      <c r="H33" s="1">
        <v>16.0</v>
      </c>
      <c r="I33" s="1">
        <v>28.22</v>
      </c>
      <c r="J33" s="1">
        <v>28.22</v>
      </c>
      <c r="K33" s="1" t="s">
        <v>43</v>
      </c>
      <c r="L33" s="1">
        <v>-16.0</v>
      </c>
      <c r="M33" s="1">
        <v>0.0</v>
      </c>
    </row>
    <row r="34">
      <c r="A34" s="1" t="s">
        <v>41</v>
      </c>
      <c r="B34" s="1" t="s">
        <v>42</v>
      </c>
      <c r="C34" s="1">
        <v>74.07</v>
      </c>
      <c r="D34" s="1">
        <v>75.21</v>
      </c>
      <c r="E34" s="1">
        <v>1.14</v>
      </c>
      <c r="F34" s="1">
        <v>0.0</v>
      </c>
      <c r="G34" s="1">
        <v>1.14</v>
      </c>
      <c r="H34" s="1">
        <v>16.0</v>
      </c>
      <c r="I34" s="1">
        <v>14.02</v>
      </c>
      <c r="J34" s="1">
        <v>14.02</v>
      </c>
      <c r="K34" s="1" t="s">
        <v>43</v>
      </c>
      <c r="L34" s="1">
        <v>-16.0</v>
      </c>
      <c r="M34" s="1">
        <v>0.0</v>
      </c>
    </row>
    <row r="35">
      <c r="A35" s="1" t="s">
        <v>41</v>
      </c>
      <c r="B35" s="1" t="s">
        <v>42</v>
      </c>
      <c r="C35" s="1">
        <v>75.28</v>
      </c>
      <c r="D35" s="1">
        <v>76.9</v>
      </c>
      <c r="E35" s="1">
        <v>1.63</v>
      </c>
      <c r="F35" s="1">
        <v>0.0</v>
      </c>
      <c r="G35" s="1">
        <v>1.63</v>
      </c>
      <c r="H35" s="1">
        <v>16.0</v>
      </c>
      <c r="I35" s="1">
        <v>9.84</v>
      </c>
      <c r="J35" s="1">
        <v>9.84</v>
      </c>
      <c r="K35" s="1" t="s">
        <v>43</v>
      </c>
      <c r="L35" s="1">
        <v>-16.0</v>
      </c>
      <c r="M35" s="1">
        <v>0.0</v>
      </c>
    </row>
    <row r="36">
      <c r="A36" s="1" t="s">
        <v>41</v>
      </c>
      <c r="B36" s="1" t="s">
        <v>42</v>
      </c>
      <c r="C36" s="1">
        <v>77.01</v>
      </c>
      <c r="D36" s="1">
        <v>77.72</v>
      </c>
      <c r="E36" s="1">
        <v>0.71</v>
      </c>
      <c r="F36" s="1">
        <v>0.0</v>
      </c>
      <c r="G36" s="1">
        <v>0.71</v>
      </c>
      <c r="H36" s="1">
        <v>16.0</v>
      </c>
      <c r="I36" s="1">
        <v>22.62</v>
      </c>
      <c r="J36" s="1">
        <v>22.62</v>
      </c>
      <c r="K36" s="1" t="s">
        <v>43</v>
      </c>
      <c r="L36" s="1">
        <v>-16.0</v>
      </c>
      <c r="M36" s="1">
        <v>0.0</v>
      </c>
    </row>
    <row r="37">
      <c r="A37" s="1" t="s">
        <v>41</v>
      </c>
      <c r="B37" s="1" t="s">
        <v>42</v>
      </c>
      <c r="C37" s="1">
        <v>77.91</v>
      </c>
      <c r="D37" s="1">
        <v>78.85</v>
      </c>
      <c r="E37" s="1">
        <v>0.95</v>
      </c>
      <c r="F37" s="1">
        <v>0.0</v>
      </c>
      <c r="G37" s="1">
        <v>0.95</v>
      </c>
      <c r="H37" s="1">
        <v>16.0</v>
      </c>
      <c r="I37" s="1">
        <v>16.86</v>
      </c>
      <c r="J37" s="1">
        <v>16.86</v>
      </c>
      <c r="K37" s="1" t="s">
        <v>43</v>
      </c>
      <c r="L37" s="1">
        <v>-16.0</v>
      </c>
      <c r="M37" s="1">
        <v>0.0</v>
      </c>
    </row>
    <row r="38">
      <c r="A38" s="1" t="s">
        <v>41</v>
      </c>
      <c r="B38" s="1" t="s">
        <v>42</v>
      </c>
      <c r="C38" s="1">
        <v>78.87</v>
      </c>
      <c r="D38" s="1">
        <v>80.16</v>
      </c>
      <c r="E38" s="1">
        <v>1.29</v>
      </c>
      <c r="F38" s="1">
        <v>0.0</v>
      </c>
      <c r="G38" s="1">
        <v>1.29</v>
      </c>
      <c r="H38" s="1">
        <v>16.0</v>
      </c>
      <c r="I38" s="1">
        <v>12.42</v>
      </c>
      <c r="J38" s="1">
        <v>12.42</v>
      </c>
      <c r="K38" s="1" t="s">
        <v>43</v>
      </c>
      <c r="L38" s="1">
        <v>-16.0</v>
      </c>
      <c r="M38" s="1">
        <v>0.0</v>
      </c>
    </row>
    <row r="39">
      <c r="A39" s="1" t="s">
        <v>41</v>
      </c>
      <c r="B39" s="1" t="s">
        <v>42</v>
      </c>
      <c r="C39" s="1">
        <v>81.04</v>
      </c>
      <c r="D39" s="1">
        <v>82.81</v>
      </c>
      <c r="E39" s="1">
        <v>1.77</v>
      </c>
      <c r="F39" s="1">
        <v>0.0</v>
      </c>
      <c r="G39" s="1">
        <v>1.77</v>
      </c>
      <c r="H39" s="1">
        <v>16.0</v>
      </c>
      <c r="I39" s="1">
        <v>9.01</v>
      </c>
      <c r="J39" s="1">
        <v>9.01</v>
      </c>
      <c r="K39" s="1" t="s">
        <v>43</v>
      </c>
      <c r="L39" s="1">
        <v>-16.0</v>
      </c>
      <c r="M39" s="1">
        <v>0.0</v>
      </c>
    </row>
    <row r="40">
      <c r="A40" s="1" t="s">
        <v>41</v>
      </c>
      <c r="B40" s="1" t="s">
        <v>42</v>
      </c>
      <c r="C40" s="1">
        <v>82.85</v>
      </c>
      <c r="D40" s="1">
        <v>84.17</v>
      </c>
      <c r="E40" s="1">
        <v>1.32</v>
      </c>
      <c r="F40" s="1">
        <v>0.0</v>
      </c>
      <c r="G40" s="1">
        <v>1.32</v>
      </c>
      <c r="H40" s="1">
        <v>16.0</v>
      </c>
      <c r="I40" s="1">
        <v>12.13</v>
      </c>
      <c r="J40" s="1">
        <v>12.13</v>
      </c>
      <c r="K40" s="1" t="s">
        <v>43</v>
      </c>
      <c r="L40" s="1">
        <v>-16.0</v>
      </c>
      <c r="M40" s="1">
        <v>0.0</v>
      </c>
    </row>
    <row r="41">
      <c r="A41" s="1" t="s">
        <v>41</v>
      </c>
      <c r="B41" s="1" t="s">
        <v>42</v>
      </c>
      <c r="C41" s="1">
        <v>84.32</v>
      </c>
      <c r="D41" s="1">
        <v>85.23</v>
      </c>
      <c r="E41" s="1">
        <v>0.91</v>
      </c>
      <c r="F41" s="1">
        <v>0.0</v>
      </c>
      <c r="G41" s="1">
        <v>0.91</v>
      </c>
      <c r="H41" s="1">
        <v>16.0</v>
      </c>
      <c r="I41" s="1">
        <v>17.63</v>
      </c>
      <c r="J41" s="1">
        <v>17.63</v>
      </c>
      <c r="K41" s="1" t="s">
        <v>43</v>
      </c>
      <c r="L41" s="1">
        <v>-16.0</v>
      </c>
      <c r="M41" s="1">
        <v>0.0</v>
      </c>
    </row>
    <row r="42">
      <c r="A42" s="1" t="s">
        <v>41</v>
      </c>
      <c r="B42" s="1" t="s">
        <v>42</v>
      </c>
      <c r="C42" s="1">
        <v>85.28</v>
      </c>
      <c r="D42" s="1">
        <v>87.65</v>
      </c>
      <c r="E42" s="1">
        <v>2.37</v>
      </c>
      <c r="F42" s="1">
        <v>0.0</v>
      </c>
      <c r="G42" s="1">
        <v>2.37</v>
      </c>
      <c r="H42" s="1">
        <v>168.0</v>
      </c>
      <c r="I42" s="1">
        <v>70.89</v>
      </c>
      <c r="J42" s="1">
        <v>70.92</v>
      </c>
      <c r="K42" s="1" t="s">
        <v>44</v>
      </c>
      <c r="L42" s="1">
        <v>84.0</v>
      </c>
      <c r="M42" s="1">
        <v>84.0</v>
      </c>
    </row>
    <row r="43">
      <c r="A43" s="1" t="s">
        <v>41</v>
      </c>
      <c r="B43" s="1" t="s">
        <v>42</v>
      </c>
      <c r="C43" s="1">
        <v>87.98</v>
      </c>
      <c r="D43" s="1">
        <v>91.23</v>
      </c>
      <c r="E43" s="1">
        <v>3.25</v>
      </c>
      <c r="F43" s="1">
        <v>0.0</v>
      </c>
      <c r="G43" s="1">
        <v>3.25</v>
      </c>
      <c r="H43" s="1">
        <v>168.0</v>
      </c>
      <c r="I43" s="1">
        <v>51.63</v>
      </c>
      <c r="J43" s="1">
        <v>51.65</v>
      </c>
      <c r="K43" s="1" t="s">
        <v>57</v>
      </c>
      <c r="L43" s="1">
        <v>76.0</v>
      </c>
      <c r="M43" s="1">
        <v>92.0</v>
      </c>
    </row>
    <row r="44">
      <c r="A44" s="1" t="s">
        <v>41</v>
      </c>
      <c r="B44" s="1" t="s">
        <v>42</v>
      </c>
      <c r="C44" s="1">
        <v>91.58</v>
      </c>
      <c r="D44" s="1">
        <v>97.53</v>
      </c>
      <c r="E44" s="1">
        <v>5.95</v>
      </c>
      <c r="F44" s="1">
        <v>0.0</v>
      </c>
      <c r="G44" s="1">
        <v>5.95</v>
      </c>
      <c r="H44" s="1">
        <v>168.0</v>
      </c>
      <c r="I44" s="1">
        <v>28.24</v>
      </c>
      <c r="J44" s="1">
        <v>28.25</v>
      </c>
      <c r="K44" s="1" t="s">
        <v>59</v>
      </c>
      <c r="L44" s="1">
        <v>0.0</v>
      </c>
      <c r="M44" s="1">
        <v>168.0</v>
      </c>
    </row>
    <row r="45">
      <c r="A45" s="1" t="s">
        <v>41</v>
      </c>
      <c r="B45" s="1" t="s">
        <v>42</v>
      </c>
      <c r="C45" s="1">
        <v>97.71</v>
      </c>
      <c r="D45" s="1">
        <v>102.63</v>
      </c>
      <c r="E45" s="1">
        <v>4.91</v>
      </c>
      <c r="F45" s="1">
        <v>0.0</v>
      </c>
      <c r="G45" s="1">
        <v>4.91</v>
      </c>
      <c r="H45" s="1">
        <v>168.0</v>
      </c>
      <c r="I45" s="1">
        <v>34.2</v>
      </c>
      <c r="J45" s="1">
        <v>34.21</v>
      </c>
      <c r="K45" s="1" t="s">
        <v>59</v>
      </c>
      <c r="L45" s="1">
        <v>0.0</v>
      </c>
      <c r="M45" s="1">
        <v>168.0</v>
      </c>
    </row>
    <row r="46">
      <c r="A46" s="1" t="s">
        <v>41</v>
      </c>
      <c r="B46" s="1" t="s">
        <v>42</v>
      </c>
      <c r="C46" s="1">
        <v>102.86</v>
      </c>
      <c r="D46" s="1">
        <v>106.91</v>
      </c>
      <c r="E46" s="1">
        <v>4.05</v>
      </c>
      <c r="F46" s="1">
        <v>0.0</v>
      </c>
      <c r="G46" s="1">
        <v>4.04</v>
      </c>
      <c r="H46" s="1">
        <v>168.0</v>
      </c>
      <c r="I46" s="1">
        <v>41.53</v>
      </c>
      <c r="J46" s="1">
        <v>41.55</v>
      </c>
      <c r="K46" s="1" t="s">
        <v>59</v>
      </c>
      <c r="L46" s="1">
        <v>0.0</v>
      </c>
      <c r="M46" s="1">
        <v>168.0</v>
      </c>
    </row>
    <row r="47">
      <c r="A47" s="1" t="s">
        <v>41</v>
      </c>
      <c r="B47" s="1" t="s">
        <v>42</v>
      </c>
      <c r="C47" s="1">
        <v>107.13</v>
      </c>
      <c r="D47" s="1">
        <v>107.62</v>
      </c>
      <c r="E47" s="1">
        <v>0.49</v>
      </c>
      <c r="F47" s="1">
        <v>0.0</v>
      </c>
      <c r="G47" s="1">
        <v>0.49</v>
      </c>
      <c r="H47" s="1">
        <v>16.0</v>
      </c>
      <c r="I47" s="1">
        <v>32.81</v>
      </c>
      <c r="J47" s="1">
        <v>32.81</v>
      </c>
      <c r="K47" s="1" t="s">
        <v>43</v>
      </c>
      <c r="L47" s="1">
        <v>-16.0</v>
      </c>
      <c r="M47" s="1">
        <v>0.0</v>
      </c>
    </row>
    <row r="48">
      <c r="A48" s="1" t="s">
        <v>41</v>
      </c>
      <c r="B48" s="1" t="s">
        <v>42</v>
      </c>
      <c r="C48" s="1">
        <v>107.63</v>
      </c>
      <c r="D48" s="1">
        <v>109.16</v>
      </c>
      <c r="E48" s="1">
        <v>1.53</v>
      </c>
      <c r="F48" s="1">
        <v>0.0</v>
      </c>
      <c r="G48" s="1">
        <v>1.53</v>
      </c>
      <c r="H48" s="1">
        <v>16.0</v>
      </c>
      <c r="I48" s="1">
        <v>10.43</v>
      </c>
      <c r="J48" s="1">
        <v>10.43</v>
      </c>
      <c r="K48" s="1" t="s">
        <v>43</v>
      </c>
      <c r="L48" s="1">
        <v>-16.0</v>
      </c>
      <c r="M48" s="1">
        <v>0.0</v>
      </c>
    </row>
    <row r="49">
      <c r="A49" s="1" t="s">
        <v>41</v>
      </c>
      <c r="B49" s="1" t="s">
        <v>42</v>
      </c>
      <c r="C49" s="1">
        <v>109.18</v>
      </c>
      <c r="D49" s="1">
        <v>109.9</v>
      </c>
      <c r="E49" s="1">
        <v>0.71</v>
      </c>
      <c r="F49" s="1">
        <v>0.0</v>
      </c>
      <c r="G49" s="1">
        <v>0.71</v>
      </c>
      <c r="H49" s="1">
        <v>16.0</v>
      </c>
      <c r="I49" s="1">
        <v>22.48</v>
      </c>
      <c r="J49" s="1">
        <v>22.48</v>
      </c>
      <c r="K49" s="1" t="s">
        <v>43</v>
      </c>
      <c r="L49" s="1">
        <v>-16.0</v>
      </c>
      <c r="M49" s="1">
        <v>0.0</v>
      </c>
    </row>
    <row r="50">
      <c r="A50" s="1" t="s">
        <v>41</v>
      </c>
      <c r="B50" s="1" t="s">
        <v>42</v>
      </c>
      <c r="C50" s="1">
        <v>109.94</v>
      </c>
      <c r="D50" s="1">
        <v>110.5</v>
      </c>
      <c r="E50" s="1">
        <v>0.56</v>
      </c>
      <c r="F50" s="1">
        <v>0.0</v>
      </c>
      <c r="G50" s="1">
        <v>0.56</v>
      </c>
      <c r="H50" s="1">
        <v>16.0</v>
      </c>
      <c r="I50" s="1">
        <v>28.48</v>
      </c>
      <c r="J50" s="1">
        <v>28.48</v>
      </c>
      <c r="K50" s="1" t="s">
        <v>43</v>
      </c>
      <c r="L50" s="1">
        <v>-16.0</v>
      </c>
      <c r="M50" s="1">
        <v>0.0</v>
      </c>
    </row>
    <row r="51">
      <c r="A51" s="1" t="s">
        <v>41</v>
      </c>
      <c r="B51" s="1" t="s">
        <v>42</v>
      </c>
      <c r="C51" s="1">
        <v>110.6</v>
      </c>
      <c r="D51" s="1">
        <v>111.55</v>
      </c>
      <c r="E51" s="1">
        <v>0.95</v>
      </c>
      <c r="F51" s="1">
        <v>0.0</v>
      </c>
      <c r="G51" s="1">
        <v>0.95</v>
      </c>
      <c r="H51" s="1">
        <v>16.0</v>
      </c>
      <c r="I51" s="1">
        <v>16.84</v>
      </c>
      <c r="J51" s="1">
        <v>16.84</v>
      </c>
      <c r="K51" s="1" t="s">
        <v>43</v>
      </c>
      <c r="L51" s="1">
        <v>-16.0</v>
      </c>
      <c r="M51" s="1">
        <v>0.0</v>
      </c>
    </row>
    <row r="52">
      <c r="A52" s="1" t="s">
        <v>41</v>
      </c>
      <c r="B52" s="1" t="s">
        <v>42</v>
      </c>
      <c r="C52" s="1">
        <v>111.56</v>
      </c>
      <c r="D52" s="1">
        <v>112.79</v>
      </c>
      <c r="E52" s="1">
        <v>1.23</v>
      </c>
      <c r="F52" s="1">
        <v>0.0</v>
      </c>
      <c r="G52" s="1">
        <v>1.23</v>
      </c>
      <c r="H52" s="1">
        <v>16.0</v>
      </c>
      <c r="I52" s="1">
        <v>13.03</v>
      </c>
      <c r="J52" s="1">
        <v>13.03</v>
      </c>
      <c r="K52" s="1" t="s">
        <v>43</v>
      </c>
      <c r="L52" s="1">
        <v>-16.0</v>
      </c>
      <c r="M52" s="1">
        <v>0.0</v>
      </c>
    </row>
    <row r="53">
      <c r="A53" s="1" t="s">
        <v>41</v>
      </c>
      <c r="B53" s="1" t="s">
        <v>42</v>
      </c>
      <c r="C53" s="1">
        <v>112.88</v>
      </c>
      <c r="D53" s="1">
        <v>113.7</v>
      </c>
      <c r="E53" s="1">
        <v>0.82</v>
      </c>
      <c r="F53" s="1">
        <v>0.0</v>
      </c>
      <c r="G53" s="1">
        <v>0.82</v>
      </c>
      <c r="H53" s="1">
        <v>16.0</v>
      </c>
      <c r="I53" s="1">
        <v>19.59</v>
      </c>
      <c r="J53" s="1">
        <v>19.59</v>
      </c>
      <c r="K53" s="1" t="s">
        <v>43</v>
      </c>
      <c r="L53" s="1">
        <v>-16.0</v>
      </c>
      <c r="M53" s="1">
        <v>0.0</v>
      </c>
    </row>
    <row r="54">
      <c r="A54" s="1" t="s">
        <v>41</v>
      </c>
      <c r="B54" s="1" t="s">
        <v>42</v>
      </c>
      <c r="C54" s="1">
        <v>113.72</v>
      </c>
      <c r="D54" s="1">
        <v>114.44</v>
      </c>
      <c r="E54" s="1">
        <v>0.72</v>
      </c>
      <c r="F54" s="1">
        <v>0.0</v>
      </c>
      <c r="G54" s="1">
        <v>0.72</v>
      </c>
      <c r="H54" s="1">
        <v>16.0</v>
      </c>
      <c r="I54" s="1">
        <v>22.29</v>
      </c>
      <c r="J54" s="1">
        <v>22.29</v>
      </c>
      <c r="K54" s="1" t="s">
        <v>43</v>
      </c>
      <c r="L54" s="1">
        <v>-16.0</v>
      </c>
      <c r="M54" s="1">
        <v>0.0</v>
      </c>
    </row>
    <row r="55">
      <c r="A55" s="1" t="s">
        <v>41</v>
      </c>
      <c r="B55" s="1" t="s">
        <v>42</v>
      </c>
      <c r="C55" s="1">
        <v>114.45</v>
      </c>
      <c r="D55" s="1">
        <v>115.77</v>
      </c>
      <c r="E55" s="1">
        <v>1.33</v>
      </c>
      <c r="F55" s="1">
        <v>0.0</v>
      </c>
      <c r="G55" s="1">
        <v>1.33</v>
      </c>
      <c r="H55" s="1">
        <v>16.0</v>
      </c>
      <c r="I55" s="1">
        <v>12.07</v>
      </c>
      <c r="J55" s="1">
        <v>12.07</v>
      </c>
      <c r="K55" s="1" t="s">
        <v>43</v>
      </c>
      <c r="L55" s="1">
        <v>-16.0</v>
      </c>
      <c r="M55" s="1">
        <v>0.0</v>
      </c>
    </row>
    <row r="56">
      <c r="A56" s="1" t="s">
        <v>41</v>
      </c>
      <c r="B56" s="1" t="s">
        <v>42</v>
      </c>
      <c r="C56" s="1">
        <v>115.81</v>
      </c>
      <c r="D56" s="1">
        <v>116.64</v>
      </c>
      <c r="E56" s="1">
        <v>0.83</v>
      </c>
      <c r="F56" s="1">
        <v>0.0</v>
      </c>
      <c r="G56" s="1">
        <v>0.83</v>
      </c>
      <c r="H56" s="1">
        <v>16.0</v>
      </c>
      <c r="I56" s="1">
        <v>19.35</v>
      </c>
      <c r="J56" s="1">
        <v>19.35</v>
      </c>
      <c r="K56" s="1" t="s">
        <v>43</v>
      </c>
      <c r="L56" s="1">
        <v>-16.0</v>
      </c>
      <c r="M56" s="1">
        <v>0.0</v>
      </c>
    </row>
    <row r="57">
      <c r="A57" s="1" t="s">
        <v>41</v>
      </c>
      <c r="B57" s="1" t="s">
        <v>42</v>
      </c>
      <c r="C57" s="1">
        <v>116.96</v>
      </c>
      <c r="D57" s="1">
        <v>119.83</v>
      </c>
      <c r="E57" s="1">
        <v>2.87</v>
      </c>
      <c r="F57" s="1">
        <v>0.0</v>
      </c>
      <c r="G57" s="1">
        <v>2.87</v>
      </c>
      <c r="H57" s="1">
        <v>168.0</v>
      </c>
      <c r="I57" s="1">
        <v>58.49</v>
      </c>
      <c r="J57" s="1">
        <v>58.51</v>
      </c>
      <c r="K57" s="1" t="s">
        <v>44</v>
      </c>
      <c r="L57" s="1">
        <v>84.0</v>
      </c>
      <c r="M57" s="1">
        <v>84.0</v>
      </c>
    </row>
    <row r="58">
      <c r="A58" s="1" t="s">
        <v>41</v>
      </c>
      <c r="B58" s="1" t="s">
        <v>42</v>
      </c>
      <c r="C58" s="1">
        <v>120.16</v>
      </c>
      <c r="D58" s="1">
        <v>122.66</v>
      </c>
      <c r="E58" s="1">
        <v>2.5</v>
      </c>
      <c r="F58" s="1">
        <v>0.0</v>
      </c>
      <c r="G58" s="1">
        <v>2.5</v>
      </c>
      <c r="H58" s="1">
        <v>168.0</v>
      </c>
      <c r="I58" s="1">
        <v>67.19</v>
      </c>
      <c r="J58" s="1">
        <v>67.22</v>
      </c>
      <c r="K58" s="1" t="s">
        <v>57</v>
      </c>
      <c r="L58" s="1">
        <v>76.0</v>
      </c>
      <c r="M58" s="1">
        <v>92.0</v>
      </c>
    </row>
    <row r="59">
      <c r="A59" s="1" t="s">
        <v>41</v>
      </c>
      <c r="B59" s="1" t="s">
        <v>42</v>
      </c>
      <c r="C59" s="1">
        <v>122.93</v>
      </c>
      <c r="D59" s="1">
        <v>128.64</v>
      </c>
      <c r="E59" s="1">
        <v>5.72</v>
      </c>
      <c r="F59" s="1">
        <v>0.0</v>
      </c>
      <c r="G59" s="1">
        <v>5.72</v>
      </c>
      <c r="H59" s="1">
        <v>168.0</v>
      </c>
      <c r="I59" s="1">
        <v>29.38</v>
      </c>
      <c r="J59" s="1">
        <v>29.38</v>
      </c>
      <c r="K59" s="1" t="s">
        <v>59</v>
      </c>
      <c r="L59" s="1">
        <v>0.0</v>
      </c>
      <c r="M59" s="1">
        <v>168.0</v>
      </c>
    </row>
    <row r="60">
      <c r="A60" s="1" t="s">
        <v>41</v>
      </c>
      <c r="B60" s="1" t="s">
        <v>42</v>
      </c>
      <c r="C60" s="1">
        <v>128.92</v>
      </c>
      <c r="D60" s="1">
        <v>134.37</v>
      </c>
      <c r="E60" s="1">
        <v>5.45</v>
      </c>
      <c r="F60" s="1">
        <v>0.0</v>
      </c>
      <c r="G60" s="1">
        <v>5.45</v>
      </c>
      <c r="H60" s="1">
        <v>168.0</v>
      </c>
      <c r="I60" s="1">
        <v>30.82</v>
      </c>
      <c r="J60" s="1">
        <v>30.83</v>
      </c>
      <c r="K60" s="1" t="s">
        <v>59</v>
      </c>
      <c r="L60" s="1">
        <v>0.0</v>
      </c>
      <c r="M60" s="1">
        <v>168.0</v>
      </c>
    </row>
    <row r="61">
      <c r="A61" s="1" t="s">
        <v>41</v>
      </c>
      <c r="B61" s="1" t="s">
        <v>42</v>
      </c>
      <c r="C61" s="1">
        <v>134.82</v>
      </c>
      <c r="D61" s="1">
        <v>140.15</v>
      </c>
      <c r="E61" s="1">
        <v>5.32</v>
      </c>
      <c r="F61" s="1">
        <v>0.0</v>
      </c>
      <c r="G61" s="1">
        <v>5.32</v>
      </c>
      <c r="H61" s="1">
        <v>168.0</v>
      </c>
      <c r="I61" s="1">
        <v>31.55</v>
      </c>
      <c r="J61" s="1">
        <v>31.56</v>
      </c>
      <c r="K61" s="1" t="s">
        <v>59</v>
      </c>
      <c r="L61" s="1">
        <v>0.0</v>
      </c>
      <c r="M61" s="1">
        <v>168.0</v>
      </c>
    </row>
    <row r="62">
      <c r="A62" s="1" t="s">
        <v>41</v>
      </c>
      <c r="B62" s="1" t="s">
        <v>42</v>
      </c>
      <c r="C62" s="1">
        <v>141.02</v>
      </c>
      <c r="D62" s="1">
        <v>142.27</v>
      </c>
      <c r="E62" s="1">
        <v>1.25</v>
      </c>
      <c r="F62" s="1">
        <v>0.0</v>
      </c>
      <c r="G62" s="1">
        <v>1.25</v>
      </c>
      <c r="H62" s="1">
        <v>16.0</v>
      </c>
      <c r="I62" s="1">
        <v>12.75</v>
      </c>
      <c r="J62" s="1">
        <v>12.75</v>
      </c>
      <c r="K62" s="1" t="s">
        <v>43</v>
      </c>
      <c r="L62" s="1">
        <v>-16.0</v>
      </c>
      <c r="M62" s="1">
        <v>0.0</v>
      </c>
    </row>
    <row r="63">
      <c r="A63" s="1" t="s">
        <v>41</v>
      </c>
      <c r="B63" s="1" t="s">
        <v>42</v>
      </c>
      <c r="C63" s="1">
        <v>142.37</v>
      </c>
      <c r="D63" s="1">
        <v>142.93</v>
      </c>
      <c r="E63" s="1">
        <v>0.56</v>
      </c>
      <c r="F63" s="1">
        <v>0.0</v>
      </c>
      <c r="G63" s="1">
        <v>0.56</v>
      </c>
      <c r="H63" s="1">
        <v>16.0</v>
      </c>
      <c r="I63" s="1">
        <v>28.46</v>
      </c>
      <c r="J63" s="1">
        <v>28.46</v>
      </c>
      <c r="K63" s="1" t="s">
        <v>43</v>
      </c>
      <c r="L63" s="1">
        <v>-16.0</v>
      </c>
      <c r="M63" s="1">
        <v>0.0</v>
      </c>
    </row>
    <row r="64">
      <c r="A64" s="1" t="s">
        <v>41</v>
      </c>
      <c r="B64" s="1" t="s">
        <v>42</v>
      </c>
      <c r="C64" s="1">
        <v>142.95</v>
      </c>
      <c r="D64" s="1">
        <v>144.07</v>
      </c>
      <c r="E64" s="1">
        <v>1.12</v>
      </c>
      <c r="F64" s="1">
        <v>0.0</v>
      </c>
      <c r="G64" s="1">
        <v>1.12</v>
      </c>
      <c r="H64" s="1">
        <v>16.0</v>
      </c>
      <c r="I64" s="1">
        <v>14.31</v>
      </c>
      <c r="J64" s="1">
        <v>14.31</v>
      </c>
      <c r="K64" s="1" t="s">
        <v>43</v>
      </c>
      <c r="L64" s="1">
        <v>-16.0</v>
      </c>
      <c r="M64" s="1">
        <v>0.0</v>
      </c>
    </row>
    <row r="65">
      <c r="A65" s="1" t="s">
        <v>41</v>
      </c>
      <c r="B65" s="1" t="s">
        <v>42</v>
      </c>
      <c r="C65" s="1">
        <v>144.1</v>
      </c>
      <c r="D65" s="1">
        <v>144.62</v>
      </c>
      <c r="E65" s="1">
        <v>0.52</v>
      </c>
      <c r="F65" s="1">
        <v>0.0</v>
      </c>
      <c r="G65" s="1">
        <v>0.52</v>
      </c>
      <c r="H65" s="1">
        <v>16.0</v>
      </c>
      <c r="I65" s="1">
        <v>30.77</v>
      </c>
      <c r="J65" s="1">
        <v>30.77</v>
      </c>
      <c r="K65" s="1" t="s">
        <v>43</v>
      </c>
      <c r="L65" s="1">
        <v>-16.0</v>
      </c>
      <c r="M65" s="1">
        <v>0.0</v>
      </c>
    </row>
    <row r="66">
      <c r="A66" s="1" t="s">
        <v>41</v>
      </c>
      <c r="B66" s="1" t="s">
        <v>42</v>
      </c>
      <c r="C66" s="1">
        <v>144.7</v>
      </c>
      <c r="D66" s="1">
        <v>145.99</v>
      </c>
      <c r="E66" s="1">
        <v>1.29</v>
      </c>
      <c r="F66" s="1">
        <v>0.0</v>
      </c>
      <c r="G66" s="1">
        <v>1.29</v>
      </c>
      <c r="H66" s="1">
        <v>16.0</v>
      </c>
      <c r="I66" s="1">
        <v>12.39</v>
      </c>
      <c r="J66" s="1">
        <v>12.39</v>
      </c>
      <c r="K66" s="1" t="s">
        <v>43</v>
      </c>
      <c r="L66" s="1">
        <v>-16.0</v>
      </c>
      <c r="M66" s="1">
        <v>0.0</v>
      </c>
    </row>
    <row r="67">
      <c r="A67" s="1" t="s">
        <v>41</v>
      </c>
      <c r="B67" s="1" t="s">
        <v>42</v>
      </c>
      <c r="C67" s="1">
        <v>146.04</v>
      </c>
      <c r="D67" s="1">
        <v>146.95</v>
      </c>
      <c r="E67" s="1">
        <v>0.92</v>
      </c>
      <c r="F67" s="1">
        <v>0.0</v>
      </c>
      <c r="G67" s="1">
        <v>0.92</v>
      </c>
      <c r="H67" s="1">
        <v>16.0</v>
      </c>
      <c r="I67" s="1">
        <v>17.46</v>
      </c>
      <c r="J67" s="1">
        <v>17.46</v>
      </c>
      <c r="K67" s="1" t="s">
        <v>43</v>
      </c>
      <c r="L67" s="1">
        <v>-16.0</v>
      </c>
      <c r="M67" s="1">
        <v>0.0</v>
      </c>
    </row>
    <row r="68">
      <c r="A68" s="1" t="s">
        <v>41</v>
      </c>
      <c r="B68" s="1" t="s">
        <v>42</v>
      </c>
      <c r="C68" s="1">
        <v>147.24</v>
      </c>
      <c r="D68" s="1">
        <v>148.81</v>
      </c>
      <c r="E68" s="1">
        <v>1.57</v>
      </c>
      <c r="F68" s="1">
        <v>0.0</v>
      </c>
      <c r="G68" s="1">
        <v>1.57</v>
      </c>
      <c r="H68" s="1">
        <v>16.0</v>
      </c>
      <c r="I68" s="1">
        <v>10.19</v>
      </c>
      <c r="J68" s="1">
        <v>10.19</v>
      </c>
      <c r="K68" s="1" t="s">
        <v>43</v>
      </c>
      <c r="L68" s="1">
        <v>-16.0</v>
      </c>
      <c r="M68" s="1">
        <v>0.0</v>
      </c>
    </row>
    <row r="69">
      <c r="A69" s="1" t="s">
        <v>41</v>
      </c>
      <c r="B69" s="1" t="s">
        <v>42</v>
      </c>
      <c r="C69" s="1">
        <v>148.89</v>
      </c>
      <c r="D69" s="1">
        <v>150.37</v>
      </c>
      <c r="E69" s="1">
        <v>1.48</v>
      </c>
      <c r="F69" s="1">
        <v>0.0</v>
      </c>
      <c r="G69" s="1">
        <v>1.48</v>
      </c>
      <c r="H69" s="1">
        <v>16.0</v>
      </c>
      <c r="I69" s="1">
        <v>10.79</v>
      </c>
      <c r="J69" s="1">
        <v>10.79</v>
      </c>
      <c r="K69" s="1" t="s">
        <v>43</v>
      </c>
      <c r="L69" s="1">
        <v>-16.0</v>
      </c>
      <c r="M69" s="1">
        <v>0.0</v>
      </c>
    </row>
    <row r="70">
      <c r="A70" s="1" t="s">
        <v>41</v>
      </c>
      <c r="B70" s="1" t="s">
        <v>42</v>
      </c>
      <c r="C70" s="1">
        <v>150.63</v>
      </c>
      <c r="D70" s="1">
        <v>151.49</v>
      </c>
      <c r="E70" s="1">
        <v>0.87</v>
      </c>
      <c r="F70" s="1">
        <v>0.0</v>
      </c>
      <c r="G70" s="1">
        <v>0.87</v>
      </c>
      <c r="H70" s="1">
        <v>16.0</v>
      </c>
      <c r="I70" s="1">
        <v>18.43</v>
      </c>
      <c r="J70" s="1">
        <v>18.43</v>
      </c>
      <c r="K70" s="1" t="s">
        <v>43</v>
      </c>
      <c r="L70" s="1">
        <v>-16.0</v>
      </c>
      <c r="M70" s="1">
        <v>0.0</v>
      </c>
    </row>
    <row r="71">
      <c r="A71" s="1" t="s">
        <v>41</v>
      </c>
      <c r="B71" s="1" t="s">
        <v>42</v>
      </c>
      <c r="C71" s="1">
        <v>151.76</v>
      </c>
      <c r="D71" s="1">
        <v>152.78</v>
      </c>
      <c r="E71" s="1">
        <v>1.03</v>
      </c>
      <c r="F71" s="1">
        <v>0.0</v>
      </c>
      <c r="G71" s="1">
        <v>1.03</v>
      </c>
      <c r="H71" s="1">
        <v>16.0</v>
      </c>
      <c r="I71" s="1">
        <v>15.58</v>
      </c>
      <c r="J71" s="1">
        <v>15.58</v>
      </c>
      <c r="K71" s="1" t="s">
        <v>43</v>
      </c>
      <c r="L71" s="1">
        <v>-16.0</v>
      </c>
      <c r="M71" s="1">
        <v>0.0</v>
      </c>
    </row>
    <row r="72">
      <c r="A72" s="1" t="s">
        <v>41</v>
      </c>
      <c r="B72" s="1" t="s">
        <v>42</v>
      </c>
      <c r="C72" s="1">
        <v>152.9</v>
      </c>
      <c r="D72" s="1">
        <v>156.07</v>
      </c>
      <c r="E72" s="1">
        <v>3.17</v>
      </c>
      <c r="F72" s="1">
        <v>0.0</v>
      </c>
      <c r="G72" s="1">
        <v>3.17</v>
      </c>
      <c r="H72" s="1">
        <v>168.0</v>
      </c>
      <c r="I72" s="1">
        <v>52.97</v>
      </c>
      <c r="J72" s="1">
        <v>52.99</v>
      </c>
      <c r="K72" s="1" t="s">
        <v>44</v>
      </c>
      <c r="L72" s="1">
        <v>84.0</v>
      </c>
      <c r="M72" s="1">
        <v>84.0</v>
      </c>
    </row>
    <row r="73">
      <c r="A73" s="1" t="s">
        <v>41</v>
      </c>
      <c r="B73" s="1" t="s">
        <v>42</v>
      </c>
      <c r="C73" s="1">
        <v>156.24</v>
      </c>
      <c r="D73" s="1">
        <v>158.74</v>
      </c>
      <c r="E73" s="1">
        <v>2.5</v>
      </c>
      <c r="F73" s="1">
        <v>0.0</v>
      </c>
      <c r="G73" s="1">
        <v>2.5</v>
      </c>
      <c r="H73" s="1">
        <v>168.0</v>
      </c>
      <c r="I73" s="1">
        <v>67.2</v>
      </c>
      <c r="J73" s="1">
        <v>67.22</v>
      </c>
      <c r="K73" s="1" t="s">
        <v>57</v>
      </c>
      <c r="L73" s="1">
        <v>76.0</v>
      </c>
      <c r="M73" s="1">
        <v>92.0</v>
      </c>
    </row>
    <row r="74">
      <c r="A74" s="1" t="s">
        <v>41</v>
      </c>
      <c r="B74" s="1" t="s">
        <v>42</v>
      </c>
      <c r="C74" s="1">
        <v>159.21</v>
      </c>
      <c r="D74" s="1">
        <v>164.29</v>
      </c>
      <c r="E74" s="1">
        <v>5.08</v>
      </c>
      <c r="F74" s="1">
        <v>0.0</v>
      </c>
      <c r="G74" s="1">
        <v>5.08</v>
      </c>
      <c r="H74" s="1">
        <v>168.0</v>
      </c>
      <c r="I74" s="1">
        <v>33.06</v>
      </c>
      <c r="J74" s="1">
        <v>33.07</v>
      </c>
      <c r="K74" s="1" t="s">
        <v>59</v>
      </c>
      <c r="L74" s="1">
        <v>0.0</v>
      </c>
      <c r="M74" s="1">
        <v>168.0</v>
      </c>
    </row>
    <row r="75">
      <c r="A75" s="1" t="s">
        <v>41</v>
      </c>
      <c r="B75" s="1" t="s">
        <v>42</v>
      </c>
      <c r="C75" s="1">
        <v>164.61</v>
      </c>
      <c r="D75" s="1">
        <v>169.23</v>
      </c>
      <c r="E75" s="1">
        <v>4.62</v>
      </c>
      <c r="F75" s="1">
        <v>0.0</v>
      </c>
      <c r="G75" s="1">
        <v>4.62</v>
      </c>
      <c r="H75" s="1">
        <v>168.0</v>
      </c>
      <c r="I75" s="1">
        <v>36.38</v>
      </c>
      <c r="J75" s="1">
        <v>36.39</v>
      </c>
      <c r="K75" s="1" t="s">
        <v>59</v>
      </c>
      <c r="L75" s="1">
        <v>0.0</v>
      </c>
      <c r="M75" s="1">
        <v>168.0</v>
      </c>
    </row>
    <row r="76">
      <c r="A76" s="1" t="s">
        <v>41</v>
      </c>
      <c r="B76" s="1" t="s">
        <v>42</v>
      </c>
      <c r="C76" s="1">
        <v>169.31</v>
      </c>
      <c r="D76" s="1">
        <v>173.81</v>
      </c>
      <c r="E76" s="1">
        <v>4.5</v>
      </c>
      <c r="F76" s="1">
        <v>0.0</v>
      </c>
      <c r="G76" s="1">
        <v>4.49</v>
      </c>
      <c r="H76" s="1">
        <v>168.0</v>
      </c>
      <c r="I76" s="1">
        <v>37.37</v>
      </c>
      <c r="J76" s="1">
        <v>37.39</v>
      </c>
      <c r="K76" s="1" t="s">
        <v>59</v>
      </c>
      <c r="L76" s="1">
        <v>0.0</v>
      </c>
      <c r="M76" s="1">
        <v>168.0</v>
      </c>
    </row>
    <row r="77">
      <c r="A77" s="1" t="s">
        <v>41</v>
      </c>
      <c r="B77" s="1" t="s">
        <v>42</v>
      </c>
      <c r="C77" s="1">
        <v>173.98</v>
      </c>
      <c r="D77" s="1">
        <v>174.69</v>
      </c>
      <c r="E77" s="1">
        <v>0.71</v>
      </c>
      <c r="F77" s="1">
        <v>0.0</v>
      </c>
      <c r="G77" s="1">
        <v>0.71</v>
      </c>
      <c r="H77" s="1">
        <v>16.0</v>
      </c>
      <c r="I77" s="1">
        <v>22.55</v>
      </c>
      <c r="J77" s="1">
        <v>22.55</v>
      </c>
      <c r="K77" s="1" t="s">
        <v>43</v>
      </c>
      <c r="L77" s="1">
        <v>-16.0</v>
      </c>
      <c r="M77" s="1">
        <v>0.0</v>
      </c>
    </row>
    <row r="78">
      <c r="A78" s="1" t="s">
        <v>41</v>
      </c>
      <c r="B78" s="1" t="s">
        <v>42</v>
      </c>
      <c r="C78" s="1">
        <v>174.78</v>
      </c>
      <c r="D78" s="1">
        <v>176.26</v>
      </c>
      <c r="E78" s="1">
        <v>1.48</v>
      </c>
      <c r="F78" s="1">
        <v>0.0</v>
      </c>
      <c r="G78" s="1">
        <v>1.48</v>
      </c>
      <c r="H78" s="1">
        <v>16.0</v>
      </c>
      <c r="I78" s="1">
        <v>10.81</v>
      </c>
      <c r="J78" s="1">
        <v>10.81</v>
      </c>
      <c r="K78" s="1" t="s">
        <v>43</v>
      </c>
      <c r="L78" s="1">
        <v>-16.0</v>
      </c>
      <c r="M78" s="1">
        <v>0.0</v>
      </c>
    </row>
    <row r="79">
      <c r="A79" s="1" t="s">
        <v>41</v>
      </c>
      <c r="B79" s="1" t="s">
        <v>42</v>
      </c>
      <c r="C79" s="1">
        <v>176.28</v>
      </c>
      <c r="D79" s="1">
        <v>178.1</v>
      </c>
      <c r="E79" s="1">
        <v>1.82</v>
      </c>
      <c r="F79" s="1">
        <v>0.0</v>
      </c>
      <c r="G79" s="1">
        <v>1.82</v>
      </c>
      <c r="H79" s="1">
        <v>16.0</v>
      </c>
      <c r="I79" s="1">
        <v>8.78</v>
      </c>
      <c r="J79" s="1">
        <v>8.78</v>
      </c>
      <c r="K79" s="1" t="s">
        <v>43</v>
      </c>
      <c r="L79" s="1">
        <v>-16.0</v>
      </c>
      <c r="M79" s="1">
        <v>0.0</v>
      </c>
    </row>
    <row r="80">
      <c r="A80" s="1" t="s">
        <v>41</v>
      </c>
      <c r="B80" s="1" t="s">
        <v>42</v>
      </c>
      <c r="C80" s="1">
        <v>178.15</v>
      </c>
      <c r="D80" s="1">
        <v>179.78</v>
      </c>
      <c r="E80" s="1">
        <v>1.63</v>
      </c>
      <c r="F80" s="1">
        <v>0.0</v>
      </c>
      <c r="G80" s="1">
        <v>1.63</v>
      </c>
      <c r="H80" s="1">
        <v>16.0</v>
      </c>
      <c r="I80" s="1">
        <v>9.8</v>
      </c>
      <c r="J80" s="1">
        <v>9.8</v>
      </c>
      <c r="K80" s="1" t="s">
        <v>43</v>
      </c>
      <c r="L80" s="1">
        <v>-16.0</v>
      </c>
      <c r="M80" s="1">
        <v>0.0</v>
      </c>
    </row>
    <row r="81">
      <c r="A81" s="1" t="s">
        <v>41</v>
      </c>
      <c r="B81" s="1" t="s">
        <v>42</v>
      </c>
      <c r="C81" s="1">
        <v>180.41</v>
      </c>
      <c r="D81" s="1">
        <v>181.49</v>
      </c>
      <c r="E81" s="1">
        <v>1.08</v>
      </c>
      <c r="F81" s="1">
        <v>0.0</v>
      </c>
      <c r="G81" s="1">
        <v>1.08</v>
      </c>
      <c r="H81" s="1">
        <v>16.0</v>
      </c>
      <c r="I81" s="1">
        <v>14.86</v>
      </c>
      <c r="J81" s="1">
        <v>14.86</v>
      </c>
      <c r="K81" s="1" t="s">
        <v>43</v>
      </c>
      <c r="L81" s="1">
        <v>-16.0</v>
      </c>
      <c r="M81" s="1">
        <v>0.0</v>
      </c>
    </row>
    <row r="82">
      <c r="A82" s="1" t="s">
        <v>41</v>
      </c>
      <c r="B82" s="1" t="s">
        <v>42</v>
      </c>
      <c r="C82" s="1">
        <v>181.59</v>
      </c>
      <c r="D82" s="1">
        <v>182.64</v>
      </c>
      <c r="E82" s="1">
        <v>1.06</v>
      </c>
      <c r="F82" s="1">
        <v>0.0</v>
      </c>
      <c r="G82" s="1">
        <v>1.06</v>
      </c>
      <c r="H82" s="1">
        <v>16.0</v>
      </c>
      <c r="I82" s="1">
        <v>15.16</v>
      </c>
      <c r="J82" s="1">
        <v>15.16</v>
      </c>
      <c r="K82" s="1" t="s">
        <v>43</v>
      </c>
      <c r="L82" s="1">
        <v>-16.0</v>
      </c>
      <c r="M82" s="1">
        <v>0.0</v>
      </c>
    </row>
    <row r="83">
      <c r="A83" s="1" t="s">
        <v>41</v>
      </c>
      <c r="B83" s="1" t="s">
        <v>42</v>
      </c>
      <c r="C83" s="1">
        <v>182.72</v>
      </c>
      <c r="D83" s="1">
        <v>183.12</v>
      </c>
      <c r="E83" s="1">
        <v>0.39</v>
      </c>
      <c r="F83" s="1">
        <v>0.0</v>
      </c>
      <c r="G83" s="1">
        <v>0.39</v>
      </c>
      <c r="H83" s="1">
        <v>16.0</v>
      </c>
      <c r="I83" s="1">
        <v>40.65</v>
      </c>
      <c r="J83" s="1">
        <v>40.65</v>
      </c>
      <c r="K83" s="1" t="s">
        <v>43</v>
      </c>
      <c r="L83" s="1">
        <v>-16.0</v>
      </c>
      <c r="M83" s="1">
        <v>0.0</v>
      </c>
    </row>
    <row r="84">
      <c r="A84" s="1" t="s">
        <v>41</v>
      </c>
      <c r="B84" s="1" t="s">
        <v>42</v>
      </c>
      <c r="C84" s="1">
        <v>183.48</v>
      </c>
      <c r="D84" s="1">
        <v>184.39</v>
      </c>
      <c r="E84" s="1">
        <v>0.92</v>
      </c>
      <c r="F84" s="1">
        <v>0.0</v>
      </c>
      <c r="G84" s="1">
        <v>0.92</v>
      </c>
      <c r="H84" s="1">
        <v>16.0</v>
      </c>
      <c r="I84" s="1">
        <v>17.44</v>
      </c>
      <c r="J84" s="1">
        <v>17.44</v>
      </c>
      <c r="K84" s="1" t="s">
        <v>43</v>
      </c>
      <c r="L84" s="1">
        <v>-16.0</v>
      </c>
      <c r="M84" s="1">
        <v>0.0</v>
      </c>
    </row>
    <row r="85">
      <c r="A85" s="1" t="s">
        <v>41</v>
      </c>
      <c r="B85" s="1" t="s">
        <v>42</v>
      </c>
      <c r="C85" s="1">
        <v>184.69</v>
      </c>
      <c r="D85" s="1">
        <v>186.13</v>
      </c>
      <c r="E85" s="1">
        <v>1.44</v>
      </c>
      <c r="F85" s="1">
        <v>0.0</v>
      </c>
      <c r="G85" s="1">
        <v>1.44</v>
      </c>
      <c r="H85" s="1">
        <v>16.0</v>
      </c>
      <c r="I85" s="1">
        <v>11.13</v>
      </c>
      <c r="J85" s="1">
        <v>11.13</v>
      </c>
      <c r="K85" s="1" t="s">
        <v>43</v>
      </c>
      <c r="L85" s="1">
        <v>-16.0</v>
      </c>
      <c r="M85" s="1">
        <v>0.0</v>
      </c>
    </row>
    <row r="86">
      <c r="A86" s="1" t="s">
        <v>41</v>
      </c>
      <c r="B86" s="1" t="s">
        <v>42</v>
      </c>
      <c r="C86" s="1">
        <v>186.18</v>
      </c>
      <c r="D86" s="1">
        <v>187.83</v>
      </c>
      <c r="E86" s="1">
        <v>1.66</v>
      </c>
      <c r="F86" s="1">
        <v>0.0</v>
      </c>
      <c r="G86" s="1">
        <v>1.66</v>
      </c>
      <c r="H86" s="1">
        <v>16.0</v>
      </c>
      <c r="I86" s="1">
        <v>9.65</v>
      </c>
      <c r="J86" s="1">
        <v>9.65</v>
      </c>
      <c r="K86" s="1" t="s">
        <v>43</v>
      </c>
      <c r="L86" s="1">
        <v>-16.0</v>
      </c>
      <c r="M86" s="1">
        <v>0.0</v>
      </c>
    </row>
    <row r="87">
      <c r="A87" s="1" t="s">
        <v>41</v>
      </c>
      <c r="B87" s="1" t="s">
        <v>42</v>
      </c>
      <c r="C87" s="1">
        <v>188.03</v>
      </c>
      <c r="D87" s="1">
        <v>190.54</v>
      </c>
      <c r="E87" s="1">
        <v>2.51</v>
      </c>
      <c r="F87" s="1">
        <v>0.0</v>
      </c>
      <c r="G87" s="1">
        <v>2.51</v>
      </c>
      <c r="H87" s="1">
        <v>168.0</v>
      </c>
      <c r="I87" s="1">
        <v>67.01</v>
      </c>
      <c r="J87" s="1">
        <v>67.04</v>
      </c>
      <c r="K87" s="1" t="s">
        <v>44</v>
      </c>
      <c r="L87" s="1">
        <v>84.0</v>
      </c>
      <c r="M87" s="1">
        <v>84.0</v>
      </c>
    </row>
    <row r="88">
      <c r="A88" s="1" t="s">
        <v>41</v>
      </c>
      <c r="B88" s="1" t="s">
        <v>42</v>
      </c>
      <c r="C88" s="1">
        <v>190.74</v>
      </c>
      <c r="D88" s="1">
        <v>193.55</v>
      </c>
      <c r="E88" s="1">
        <v>2.81</v>
      </c>
      <c r="F88" s="1">
        <v>0.0</v>
      </c>
      <c r="G88" s="1">
        <v>2.81</v>
      </c>
      <c r="H88" s="1">
        <v>168.0</v>
      </c>
      <c r="I88" s="1">
        <v>59.76</v>
      </c>
      <c r="J88" s="1">
        <v>59.79</v>
      </c>
      <c r="K88" s="1" t="s">
        <v>57</v>
      </c>
      <c r="L88" s="1">
        <v>76.0</v>
      </c>
      <c r="M88" s="1">
        <v>92.0</v>
      </c>
    </row>
    <row r="89">
      <c r="A89" s="1" t="s">
        <v>41</v>
      </c>
      <c r="B89" s="1" t="s">
        <v>42</v>
      </c>
      <c r="C89" s="1">
        <v>194.27</v>
      </c>
      <c r="D89" s="1">
        <v>198.32</v>
      </c>
      <c r="E89" s="1">
        <v>4.05</v>
      </c>
      <c r="F89" s="1">
        <v>0.0</v>
      </c>
      <c r="G89" s="1">
        <v>4.05</v>
      </c>
      <c r="H89" s="1">
        <v>168.0</v>
      </c>
      <c r="I89" s="1">
        <v>41.45</v>
      </c>
      <c r="J89" s="1">
        <v>41.47</v>
      </c>
      <c r="K89" s="1" t="s">
        <v>59</v>
      </c>
      <c r="L89" s="1">
        <v>0.0</v>
      </c>
      <c r="M89" s="1">
        <v>168.0</v>
      </c>
    </row>
    <row r="90">
      <c r="A90" s="1" t="s">
        <v>41</v>
      </c>
      <c r="B90" s="1" t="s">
        <v>42</v>
      </c>
      <c r="C90" s="1">
        <v>198.68</v>
      </c>
      <c r="D90" s="1">
        <v>202.51</v>
      </c>
      <c r="E90" s="1">
        <v>3.84</v>
      </c>
      <c r="F90" s="1">
        <v>0.0</v>
      </c>
      <c r="G90" s="1">
        <v>3.83</v>
      </c>
      <c r="H90" s="1">
        <v>168.0</v>
      </c>
      <c r="I90" s="1">
        <v>43.79</v>
      </c>
      <c r="J90" s="1">
        <v>43.81</v>
      </c>
      <c r="K90" s="1" t="s">
        <v>59</v>
      </c>
      <c r="L90" s="1">
        <v>0.0</v>
      </c>
      <c r="M90" s="1">
        <v>168.0</v>
      </c>
    </row>
    <row r="91">
      <c r="A91" s="1" t="s">
        <v>41</v>
      </c>
      <c r="B91" s="1" t="s">
        <v>42</v>
      </c>
      <c r="C91" s="1">
        <v>203.35</v>
      </c>
      <c r="D91" s="1">
        <v>208.93</v>
      </c>
      <c r="E91" s="1">
        <v>5.57</v>
      </c>
      <c r="F91" s="1">
        <v>0.0</v>
      </c>
      <c r="G91" s="1">
        <v>5.57</v>
      </c>
      <c r="H91" s="1">
        <v>168.0</v>
      </c>
      <c r="I91" s="1">
        <v>30.15</v>
      </c>
      <c r="J91" s="1">
        <v>30.16</v>
      </c>
      <c r="K91" s="1" t="s">
        <v>59</v>
      </c>
      <c r="L91" s="1">
        <v>0.0</v>
      </c>
      <c r="M91" s="1">
        <v>168.0</v>
      </c>
    </row>
    <row r="92">
      <c r="A92" s="1" t="s">
        <v>41</v>
      </c>
      <c r="B92" s="1" t="s">
        <v>42</v>
      </c>
      <c r="C92" s="1">
        <v>209.24</v>
      </c>
      <c r="D92" s="1">
        <v>210.0</v>
      </c>
      <c r="E92" s="1">
        <v>0.75</v>
      </c>
      <c r="F92" s="1">
        <v>0.0</v>
      </c>
      <c r="G92" s="1">
        <v>0.75</v>
      </c>
      <c r="H92" s="1">
        <v>16.0</v>
      </c>
      <c r="I92" s="1">
        <v>21.24</v>
      </c>
      <c r="J92" s="1">
        <v>21.24</v>
      </c>
      <c r="K92" s="1" t="s">
        <v>43</v>
      </c>
      <c r="L92" s="1">
        <v>-16.0</v>
      </c>
      <c r="M92" s="1">
        <v>0.0</v>
      </c>
    </row>
    <row r="93">
      <c r="A93" s="1" t="s">
        <v>41</v>
      </c>
      <c r="B93" s="1" t="s">
        <v>42</v>
      </c>
      <c r="C93" s="1">
        <v>210.02</v>
      </c>
      <c r="D93" s="1">
        <v>211.22</v>
      </c>
      <c r="E93" s="1">
        <v>1.19</v>
      </c>
      <c r="F93" s="1">
        <v>0.0</v>
      </c>
      <c r="G93" s="1">
        <v>1.19</v>
      </c>
      <c r="H93" s="1">
        <v>16.0</v>
      </c>
      <c r="I93" s="1">
        <v>13.44</v>
      </c>
      <c r="J93" s="1">
        <v>13.44</v>
      </c>
      <c r="K93" s="1" t="s">
        <v>43</v>
      </c>
      <c r="L93" s="1">
        <v>-16.0</v>
      </c>
      <c r="M93" s="1">
        <v>0.0</v>
      </c>
    </row>
    <row r="94">
      <c r="A94" s="1" t="s">
        <v>41</v>
      </c>
      <c r="B94" s="1" t="s">
        <v>42</v>
      </c>
      <c r="C94" s="1">
        <v>211.55</v>
      </c>
      <c r="D94" s="1">
        <v>212.25</v>
      </c>
      <c r="E94" s="1">
        <v>0.7</v>
      </c>
      <c r="F94" s="1">
        <v>0.0</v>
      </c>
      <c r="G94" s="1">
        <v>0.7</v>
      </c>
      <c r="H94" s="1">
        <v>16.0</v>
      </c>
      <c r="I94" s="1">
        <v>22.88</v>
      </c>
      <c r="J94" s="1">
        <v>22.88</v>
      </c>
      <c r="K94" s="1" t="s">
        <v>43</v>
      </c>
      <c r="L94" s="1">
        <v>-16.0</v>
      </c>
      <c r="M94" s="1">
        <v>0.0</v>
      </c>
    </row>
    <row r="95">
      <c r="A95" s="1" t="s">
        <v>41</v>
      </c>
      <c r="B95" s="1" t="s">
        <v>42</v>
      </c>
      <c r="C95" s="1">
        <v>212.47</v>
      </c>
      <c r="D95" s="1">
        <v>213.6</v>
      </c>
      <c r="E95" s="1">
        <v>1.13</v>
      </c>
      <c r="F95" s="1">
        <v>0.0</v>
      </c>
      <c r="G95" s="1">
        <v>1.13</v>
      </c>
      <c r="H95" s="1">
        <v>16.0</v>
      </c>
      <c r="I95" s="1">
        <v>14.19</v>
      </c>
      <c r="J95" s="1">
        <v>14.19</v>
      </c>
      <c r="K95" s="1" t="s">
        <v>43</v>
      </c>
      <c r="L95" s="1">
        <v>-16.0</v>
      </c>
      <c r="M95" s="1">
        <v>0.0</v>
      </c>
    </row>
    <row r="96">
      <c r="A96" s="1" t="s">
        <v>41</v>
      </c>
      <c r="B96" s="1" t="s">
        <v>42</v>
      </c>
      <c r="C96" s="1">
        <v>214.12</v>
      </c>
      <c r="D96" s="1">
        <v>215.34</v>
      </c>
      <c r="E96" s="1">
        <v>1.22</v>
      </c>
      <c r="F96" s="1">
        <v>0.0</v>
      </c>
      <c r="G96" s="1">
        <v>1.22</v>
      </c>
      <c r="H96" s="1">
        <v>16.0</v>
      </c>
      <c r="I96" s="1">
        <v>13.14</v>
      </c>
      <c r="J96" s="1">
        <v>13.14</v>
      </c>
      <c r="K96" s="1" t="s">
        <v>43</v>
      </c>
      <c r="L96" s="1">
        <v>-16.0</v>
      </c>
      <c r="M96" s="1">
        <v>0.0</v>
      </c>
    </row>
    <row r="97">
      <c r="A97" s="1" t="s">
        <v>41</v>
      </c>
      <c r="B97" s="1" t="s">
        <v>42</v>
      </c>
      <c r="C97" s="1">
        <v>215.41</v>
      </c>
      <c r="D97" s="1">
        <v>216.33</v>
      </c>
      <c r="E97" s="1">
        <v>0.92</v>
      </c>
      <c r="F97" s="1">
        <v>0.0</v>
      </c>
      <c r="G97" s="1">
        <v>0.92</v>
      </c>
      <c r="H97" s="1">
        <v>16.0</v>
      </c>
      <c r="I97" s="1">
        <v>17.37</v>
      </c>
      <c r="J97" s="1">
        <v>17.37</v>
      </c>
      <c r="K97" s="1" t="s">
        <v>43</v>
      </c>
      <c r="L97" s="1">
        <v>-16.0</v>
      </c>
      <c r="M97" s="1">
        <v>0.0</v>
      </c>
    </row>
    <row r="98">
      <c r="A98" s="1" t="s">
        <v>41</v>
      </c>
      <c r="B98" s="1" t="s">
        <v>42</v>
      </c>
      <c r="C98" s="1">
        <v>216.69</v>
      </c>
      <c r="D98" s="1">
        <v>217.73</v>
      </c>
      <c r="E98" s="1">
        <v>1.04</v>
      </c>
      <c r="F98" s="1">
        <v>0.0</v>
      </c>
      <c r="G98" s="1">
        <v>1.04</v>
      </c>
      <c r="H98" s="1">
        <v>16.0</v>
      </c>
      <c r="I98" s="1">
        <v>15.39</v>
      </c>
      <c r="J98" s="1">
        <v>15.39</v>
      </c>
      <c r="K98" s="1" t="s">
        <v>43</v>
      </c>
      <c r="L98" s="1">
        <v>-16.0</v>
      </c>
      <c r="M98" s="1">
        <v>0.0</v>
      </c>
    </row>
    <row r="99">
      <c r="A99" s="1" t="s">
        <v>41</v>
      </c>
      <c r="B99" s="1" t="s">
        <v>42</v>
      </c>
      <c r="C99" s="1">
        <v>217.79</v>
      </c>
      <c r="D99" s="1">
        <v>218.26</v>
      </c>
      <c r="E99" s="1">
        <v>0.47</v>
      </c>
      <c r="F99" s="1">
        <v>0.0</v>
      </c>
      <c r="G99" s="1">
        <v>0.47</v>
      </c>
      <c r="H99" s="1">
        <v>16.0</v>
      </c>
      <c r="I99" s="1">
        <v>34.4</v>
      </c>
      <c r="J99" s="1">
        <v>34.4</v>
      </c>
      <c r="K99" s="1" t="s">
        <v>43</v>
      </c>
      <c r="L99" s="1">
        <v>-16.0</v>
      </c>
      <c r="M99" s="1">
        <v>0.0</v>
      </c>
    </row>
    <row r="100">
      <c r="A100" s="1" t="s">
        <v>41</v>
      </c>
      <c r="B100" s="1" t="s">
        <v>42</v>
      </c>
      <c r="C100" s="1">
        <v>218.29</v>
      </c>
      <c r="D100" s="1">
        <v>220.27</v>
      </c>
      <c r="E100" s="1">
        <v>1.97</v>
      </c>
      <c r="F100" s="1">
        <v>0.0</v>
      </c>
      <c r="G100" s="1">
        <v>1.97</v>
      </c>
      <c r="H100" s="1">
        <v>16.0</v>
      </c>
      <c r="I100" s="1">
        <v>8.1</v>
      </c>
      <c r="J100" s="1">
        <v>8.1</v>
      </c>
      <c r="K100" s="1" t="s">
        <v>43</v>
      </c>
      <c r="L100" s="1">
        <v>-16.0</v>
      </c>
      <c r="M100" s="1">
        <v>0.0</v>
      </c>
    </row>
    <row r="101">
      <c r="A101" s="1" t="s">
        <v>41</v>
      </c>
      <c r="B101" s="1" t="s">
        <v>42</v>
      </c>
      <c r="C101" s="1">
        <v>220.32</v>
      </c>
      <c r="D101" s="1">
        <v>221.65</v>
      </c>
      <c r="E101" s="1">
        <v>1.33</v>
      </c>
      <c r="F101" s="1">
        <v>0.0</v>
      </c>
      <c r="G101" s="1">
        <v>1.33</v>
      </c>
      <c r="H101" s="1">
        <v>16.0</v>
      </c>
      <c r="I101" s="1">
        <v>12.04</v>
      </c>
      <c r="J101" s="1">
        <v>12.04</v>
      </c>
      <c r="K101" s="1" t="s">
        <v>43</v>
      </c>
      <c r="L101" s="1">
        <v>-16.0</v>
      </c>
      <c r="M101" s="1">
        <v>0.0</v>
      </c>
    </row>
    <row r="102">
      <c r="A102" s="1" t="s">
        <v>41</v>
      </c>
      <c r="B102" s="1" t="s">
        <v>42</v>
      </c>
      <c r="C102" s="1">
        <v>221.74</v>
      </c>
      <c r="D102" s="1">
        <v>225.18</v>
      </c>
      <c r="E102" s="1">
        <v>3.43</v>
      </c>
      <c r="F102" s="1">
        <v>0.0</v>
      </c>
      <c r="G102" s="1">
        <v>3.43</v>
      </c>
      <c r="H102" s="1">
        <v>168.0</v>
      </c>
      <c r="I102" s="1">
        <v>48.93</v>
      </c>
      <c r="J102" s="1">
        <v>48.95</v>
      </c>
      <c r="K102" s="1" t="s">
        <v>44</v>
      </c>
      <c r="L102" s="1">
        <v>84.0</v>
      </c>
      <c r="M102" s="1">
        <v>84.0</v>
      </c>
    </row>
    <row r="103">
      <c r="A103" s="1" t="s">
        <v>41</v>
      </c>
      <c r="B103" s="1" t="s">
        <v>42</v>
      </c>
      <c r="C103" s="1">
        <v>225.58</v>
      </c>
      <c r="D103" s="1">
        <v>228.15</v>
      </c>
      <c r="E103" s="1">
        <v>2.57</v>
      </c>
      <c r="F103" s="1">
        <v>0.0</v>
      </c>
      <c r="G103" s="1">
        <v>2.57</v>
      </c>
      <c r="H103" s="1">
        <v>168.0</v>
      </c>
      <c r="I103" s="1">
        <v>65.38</v>
      </c>
      <c r="J103" s="1">
        <v>65.4</v>
      </c>
      <c r="K103" s="1" t="s">
        <v>57</v>
      </c>
      <c r="L103" s="1">
        <v>76.0</v>
      </c>
      <c r="M103" s="1">
        <v>92.0</v>
      </c>
    </row>
    <row r="130">
      <c r="A130" s="77" t="s">
        <v>53</v>
      </c>
      <c r="B130" s="3">
        <f>SUMIF(K2:K103, "epr",H2:H103)</f>
        <v>1120</v>
      </c>
    </row>
    <row r="131">
      <c r="A131" s="77" t="s">
        <v>54</v>
      </c>
      <c r="B131" s="3">
        <f>SUM(H2:H103)-B130</f>
        <v>5376</v>
      </c>
    </row>
    <row r="132">
      <c r="A132" s="77" t="s">
        <v>55</v>
      </c>
      <c r="B132" s="3">
        <f>SUM(M2:M103)</f>
        <v>4256</v>
      </c>
    </row>
    <row r="133">
      <c r="A133" s="77" t="s">
        <v>56</v>
      </c>
      <c r="B133" s="3">
        <f>B131/B132</f>
        <v>1.263157895</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1.32</v>
      </c>
      <c r="D2" s="1">
        <v>2.24</v>
      </c>
      <c r="E2" s="1">
        <v>0.92</v>
      </c>
      <c r="F2" s="1">
        <v>0.0</v>
      </c>
      <c r="G2" s="1">
        <v>0.92</v>
      </c>
      <c r="H2" s="1">
        <v>24.0</v>
      </c>
      <c r="I2" s="1">
        <v>26.07</v>
      </c>
      <c r="J2" s="1">
        <v>26.07</v>
      </c>
      <c r="K2" s="1" t="s">
        <v>43</v>
      </c>
      <c r="L2" s="1">
        <v>-24.0</v>
      </c>
      <c r="M2" s="1">
        <v>0.0</v>
      </c>
    </row>
    <row r="3">
      <c r="A3" s="1" t="s">
        <v>41</v>
      </c>
      <c r="B3" s="1" t="s">
        <v>42</v>
      </c>
      <c r="C3" s="1">
        <v>2.26</v>
      </c>
      <c r="D3" s="1">
        <v>3.06</v>
      </c>
      <c r="E3" s="1">
        <v>0.81</v>
      </c>
      <c r="F3" s="1">
        <v>0.0</v>
      </c>
      <c r="G3" s="1">
        <v>0.81</v>
      </c>
      <c r="H3" s="1">
        <v>24.0</v>
      </c>
      <c r="I3" s="1">
        <v>29.65</v>
      </c>
      <c r="J3" s="1">
        <v>29.65</v>
      </c>
      <c r="K3" s="1" t="s">
        <v>43</v>
      </c>
      <c r="L3" s="1">
        <v>-24.0</v>
      </c>
      <c r="M3" s="1">
        <v>0.0</v>
      </c>
    </row>
    <row r="4">
      <c r="A4" s="1" t="s">
        <v>41</v>
      </c>
      <c r="B4" s="1" t="s">
        <v>42</v>
      </c>
      <c r="C4" s="1">
        <v>3.08</v>
      </c>
      <c r="D4" s="1">
        <v>3.79</v>
      </c>
      <c r="E4" s="1">
        <v>0.71</v>
      </c>
      <c r="F4" s="1">
        <v>0.0</v>
      </c>
      <c r="G4" s="1">
        <v>0.71</v>
      </c>
      <c r="H4" s="1">
        <v>24.0</v>
      </c>
      <c r="I4" s="1">
        <v>33.73</v>
      </c>
      <c r="J4" s="1">
        <v>33.73</v>
      </c>
      <c r="K4" s="1" t="s">
        <v>43</v>
      </c>
      <c r="L4" s="1">
        <v>-24.0</v>
      </c>
      <c r="M4" s="1">
        <v>0.0</v>
      </c>
    </row>
    <row r="5">
      <c r="A5" s="1" t="s">
        <v>41</v>
      </c>
      <c r="B5" s="1" t="s">
        <v>42</v>
      </c>
      <c r="C5" s="1">
        <v>3.79</v>
      </c>
      <c r="D5" s="1">
        <v>6.07</v>
      </c>
      <c r="E5" s="1">
        <v>2.28</v>
      </c>
      <c r="F5" s="1">
        <v>0.0</v>
      </c>
      <c r="G5" s="1">
        <v>2.28</v>
      </c>
      <c r="H5" s="1">
        <v>24.0</v>
      </c>
      <c r="I5" s="1">
        <v>10.53</v>
      </c>
      <c r="J5" s="1">
        <v>10.53</v>
      </c>
      <c r="K5" s="1" t="s">
        <v>43</v>
      </c>
      <c r="L5" s="1">
        <v>-24.0</v>
      </c>
      <c r="M5" s="1">
        <v>0.0</v>
      </c>
    </row>
    <row r="6">
      <c r="A6" s="1" t="s">
        <v>41</v>
      </c>
      <c r="B6" s="1" t="s">
        <v>42</v>
      </c>
      <c r="C6" s="1">
        <v>6.1</v>
      </c>
      <c r="D6" s="1">
        <v>7.49</v>
      </c>
      <c r="E6" s="1">
        <v>1.39</v>
      </c>
      <c r="F6" s="1">
        <v>0.0</v>
      </c>
      <c r="G6" s="1">
        <v>1.39</v>
      </c>
      <c r="H6" s="1">
        <v>24.0</v>
      </c>
      <c r="I6" s="1">
        <v>17.28</v>
      </c>
      <c r="J6" s="1">
        <v>17.28</v>
      </c>
      <c r="K6" s="1" t="s">
        <v>43</v>
      </c>
      <c r="L6" s="1">
        <v>-24.0</v>
      </c>
      <c r="M6" s="1">
        <v>0.0</v>
      </c>
    </row>
    <row r="7">
      <c r="A7" s="1" t="s">
        <v>41</v>
      </c>
      <c r="B7" s="1" t="s">
        <v>42</v>
      </c>
      <c r="C7" s="1">
        <v>7.57</v>
      </c>
      <c r="D7" s="1">
        <v>10.29</v>
      </c>
      <c r="E7" s="1">
        <v>2.72</v>
      </c>
      <c r="F7" s="1">
        <v>0.0</v>
      </c>
      <c r="G7" s="1">
        <v>2.72</v>
      </c>
      <c r="H7" s="1">
        <v>24.0</v>
      </c>
      <c r="I7" s="1">
        <v>8.83</v>
      </c>
      <c r="J7" s="1">
        <v>8.83</v>
      </c>
      <c r="K7" s="1" t="s">
        <v>43</v>
      </c>
      <c r="L7" s="1">
        <v>-24.0</v>
      </c>
      <c r="M7" s="1">
        <v>0.0</v>
      </c>
    </row>
    <row r="8">
      <c r="A8" s="1" t="s">
        <v>41</v>
      </c>
      <c r="B8" s="1" t="s">
        <v>42</v>
      </c>
      <c r="C8" s="1">
        <v>10.39</v>
      </c>
      <c r="D8" s="1">
        <v>12.28</v>
      </c>
      <c r="E8" s="1">
        <v>1.89</v>
      </c>
      <c r="F8" s="1">
        <v>0.0</v>
      </c>
      <c r="G8" s="1">
        <v>1.89</v>
      </c>
      <c r="H8" s="1">
        <v>24.0</v>
      </c>
      <c r="I8" s="1">
        <v>12.69</v>
      </c>
      <c r="J8" s="1">
        <v>12.69</v>
      </c>
      <c r="K8" s="1" t="s">
        <v>43</v>
      </c>
      <c r="L8" s="1">
        <v>-24.0</v>
      </c>
      <c r="M8" s="1">
        <v>0.0</v>
      </c>
    </row>
    <row r="9">
      <c r="A9" s="1" t="s">
        <v>41</v>
      </c>
      <c r="B9" s="1" t="s">
        <v>42</v>
      </c>
      <c r="C9" s="1">
        <v>12.3</v>
      </c>
      <c r="D9" s="1">
        <v>13.47</v>
      </c>
      <c r="E9" s="1">
        <v>1.16</v>
      </c>
      <c r="F9" s="1">
        <v>0.0</v>
      </c>
      <c r="G9" s="1">
        <v>1.16</v>
      </c>
      <c r="H9" s="1">
        <v>24.0</v>
      </c>
      <c r="I9" s="1">
        <v>20.6</v>
      </c>
      <c r="J9" s="1">
        <v>20.6</v>
      </c>
      <c r="K9" s="1" t="s">
        <v>43</v>
      </c>
      <c r="L9" s="1">
        <v>-24.0</v>
      </c>
      <c r="M9" s="1">
        <v>0.0</v>
      </c>
    </row>
    <row r="10">
      <c r="A10" s="1" t="s">
        <v>41</v>
      </c>
      <c r="B10" s="1" t="s">
        <v>42</v>
      </c>
      <c r="C10" s="1">
        <v>13.6</v>
      </c>
      <c r="D10" s="1">
        <v>15.14</v>
      </c>
      <c r="E10" s="1">
        <v>1.54</v>
      </c>
      <c r="F10" s="1">
        <v>0.0</v>
      </c>
      <c r="G10" s="1">
        <v>1.54</v>
      </c>
      <c r="H10" s="1">
        <v>24.0</v>
      </c>
      <c r="I10" s="1">
        <v>15.62</v>
      </c>
      <c r="J10" s="1">
        <v>15.62</v>
      </c>
      <c r="K10" s="1" t="s">
        <v>43</v>
      </c>
      <c r="L10" s="1">
        <v>-24.0</v>
      </c>
      <c r="M10" s="1">
        <v>0.0</v>
      </c>
    </row>
    <row r="11">
      <c r="A11" s="1" t="s">
        <v>41</v>
      </c>
      <c r="B11" s="1" t="s">
        <v>42</v>
      </c>
      <c r="C11" s="1">
        <v>15.17</v>
      </c>
      <c r="D11" s="1">
        <v>16.59</v>
      </c>
      <c r="E11" s="1">
        <v>1.42</v>
      </c>
      <c r="F11" s="1">
        <v>0.0</v>
      </c>
      <c r="G11" s="1">
        <v>1.42</v>
      </c>
      <c r="H11" s="1">
        <v>24.0</v>
      </c>
      <c r="I11" s="1">
        <v>16.96</v>
      </c>
      <c r="J11" s="1">
        <v>16.96</v>
      </c>
      <c r="K11" s="1" t="s">
        <v>43</v>
      </c>
      <c r="L11" s="1">
        <v>-24.0</v>
      </c>
      <c r="M11" s="1">
        <v>0.0</v>
      </c>
    </row>
    <row r="12">
      <c r="A12" s="1" t="s">
        <v>41</v>
      </c>
      <c r="B12" s="1" t="s">
        <v>42</v>
      </c>
      <c r="C12" s="1">
        <v>16.6</v>
      </c>
      <c r="D12" s="1">
        <v>19.37</v>
      </c>
      <c r="E12" s="1">
        <v>2.76</v>
      </c>
      <c r="F12" s="1">
        <v>0.0</v>
      </c>
      <c r="G12" s="1">
        <v>2.76</v>
      </c>
      <c r="H12" s="1">
        <v>168.0</v>
      </c>
      <c r="I12" s="1">
        <v>60.76</v>
      </c>
      <c r="J12" s="1">
        <v>60.79</v>
      </c>
      <c r="K12" s="1" t="s">
        <v>44</v>
      </c>
      <c r="L12" s="1">
        <v>84.0</v>
      </c>
      <c r="M12" s="1">
        <v>84.0</v>
      </c>
    </row>
    <row r="13">
      <c r="A13" s="1" t="s">
        <v>41</v>
      </c>
      <c r="B13" s="1" t="s">
        <v>42</v>
      </c>
      <c r="C13" s="1">
        <v>20.01</v>
      </c>
      <c r="D13" s="1">
        <v>22.41</v>
      </c>
      <c r="E13" s="1">
        <v>2.4</v>
      </c>
      <c r="F13" s="1">
        <v>0.0</v>
      </c>
      <c r="G13" s="1">
        <v>2.4</v>
      </c>
      <c r="H13" s="1">
        <v>168.0</v>
      </c>
      <c r="I13" s="1">
        <v>70.09</v>
      </c>
      <c r="J13" s="1">
        <v>70.13</v>
      </c>
      <c r="K13" s="1" t="s">
        <v>44</v>
      </c>
      <c r="L13" s="1">
        <v>84.0</v>
      </c>
      <c r="M13" s="1">
        <v>84.0</v>
      </c>
    </row>
    <row r="14">
      <c r="A14" s="1" t="s">
        <v>41</v>
      </c>
      <c r="B14" s="1" t="s">
        <v>42</v>
      </c>
      <c r="C14" s="1">
        <v>22.96</v>
      </c>
      <c r="D14" s="1">
        <v>25.35</v>
      </c>
      <c r="E14" s="1">
        <v>2.39</v>
      </c>
      <c r="F14" s="1">
        <v>0.0</v>
      </c>
      <c r="G14" s="1">
        <v>2.38</v>
      </c>
      <c r="H14" s="1">
        <v>168.0</v>
      </c>
      <c r="I14" s="1">
        <v>70.42</v>
      </c>
      <c r="J14" s="1">
        <v>70.45</v>
      </c>
      <c r="K14" s="1" t="s">
        <v>57</v>
      </c>
      <c r="L14" s="1">
        <v>72.0</v>
      </c>
      <c r="M14" s="1">
        <v>96.0</v>
      </c>
    </row>
    <row r="15">
      <c r="A15" s="1" t="s">
        <v>41</v>
      </c>
      <c r="B15" s="1" t="s">
        <v>42</v>
      </c>
      <c r="C15" s="1">
        <v>25.53</v>
      </c>
      <c r="D15" s="1">
        <v>31.18</v>
      </c>
      <c r="E15" s="1">
        <v>5.65</v>
      </c>
      <c r="F15" s="1">
        <v>0.0</v>
      </c>
      <c r="G15" s="1">
        <v>5.65</v>
      </c>
      <c r="H15" s="1">
        <v>168.0</v>
      </c>
      <c r="I15" s="1">
        <v>29.74</v>
      </c>
      <c r="J15" s="1">
        <v>29.75</v>
      </c>
      <c r="K15" s="1" t="s">
        <v>59</v>
      </c>
      <c r="L15" s="1">
        <v>0.0</v>
      </c>
      <c r="M15" s="1">
        <v>168.0</v>
      </c>
    </row>
    <row r="16">
      <c r="A16" s="1" t="s">
        <v>41</v>
      </c>
      <c r="B16" s="1" t="s">
        <v>42</v>
      </c>
      <c r="C16" s="1">
        <v>31.41</v>
      </c>
      <c r="D16" s="1">
        <v>36.42</v>
      </c>
      <c r="E16" s="1">
        <v>5.01</v>
      </c>
      <c r="F16" s="1">
        <v>0.0</v>
      </c>
      <c r="G16" s="1">
        <v>5.01</v>
      </c>
      <c r="H16" s="1">
        <v>168.0</v>
      </c>
      <c r="I16" s="1">
        <v>33.54</v>
      </c>
      <c r="J16" s="1">
        <v>33.56</v>
      </c>
      <c r="K16" s="1" t="s">
        <v>59</v>
      </c>
      <c r="L16" s="1">
        <v>0.0</v>
      </c>
      <c r="M16" s="1">
        <v>168.0</v>
      </c>
    </row>
    <row r="17">
      <c r="A17" s="1" t="s">
        <v>41</v>
      </c>
      <c r="B17" s="1" t="s">
        <v>42</v>
      </c>
      <c r="C17" s="1">
        <v>36.9</v>
      </c>
      <c r="D17" s="1">
        <v>37.94</v>
      </c>
      <c r="E17" s="1">
        <v>1.03</v>
      </c>
      <c r="F17" s="1">
        <v>0.0</v>
      </c>
      <c r="G17" s="1">
        <v>1.03</v>
      </c>
      <c r="H17" s="1">
        <v>24.0</v>
      </c>
      <c r="I17" s="1">
        <v>23.22</v>
      </c>
      <c r="J17" s="1">
        <v>23.22</v>
      </c>
      <c r="K17" s="1" t="s">
        <v>43</v>
      </c>
      <c r="L17" s="1">
        <v>-24.0</v>
      </c>
      <c r="M17" s="1">
        <v>0.0</v>
      </c>
    </row>
    <row r="18">
      <c r="A18" s="1" t="s">
        <v>41</v>
      </c>
      <c r="B18" s="1" t="s">
        <v>42</v>
      </c>
      <c r="C18" s="1">
        <v>37.99</v>
      </c>
      <c r="D18" s="1">
        <v>40.19</v>
      </c>
      <c r="E18" s="1">
        <v>2.2</v>
      </c>
      <c r="F18" s="1">
        <v>0.0</v>
      </c>
      <c r="G18" s="1">
        <v>2.2</v>
      </c>
      <c r="H18" s="1">
        <v>24.0</v>
      </c>
      <c r="I18" s="1">
        <v>10.91</v>
      </c>
      <c r="J18" s="1">
        <v>10.91</v>
      </c>
      <c r="K18" s="1" t="s">
        <v>43</v>
      </c>
      <c r="L18" s="1">
        <v>-24.0</v>
      </c>
      <c r="M18" s="1">
        <v>0.0</v>
      </c>
    </row>
    <row r="19">
      <c r="A19" s="1" t="s">
        <v>41</v>
      </c>
      <c r="B19" s="1" t="s">
        <v>42</v>
      </c>
      <c r="C19" s="1">
        <v>40.32</v>
      </c>
      <c r="D19" s="1">
        <v>41.94</v>
      </c>
      <c r="E19" s="1">
        <v>1.62</v>
      </c>
      <c r="F19" s="1">
        <v>0.0</v>
      </c>
      <c r="G19" s="1">
        <v>1.62</v>
      </c>
      <c r="H19" s="1">
        <v>24.0</v>
      </c>
      <c r="I19" s="1">
        <v>14.82</v>
      </c>
      <c r="J19" s="1">
        <v>14.82</v>
      </c>
      <c r="K19" s="1" t="s">
        <v>43</v>
      </c>
      <c r="L19" s="1">
        <v>-24.0</v>
      </c>
      <c r="M19" s="1">
        <v>0.0</v>
      </c>
    </row>
    <row r="20">
      <c r="A20" s="1" t="s">
        <v>41</v>
      </c>
      <c r="B20" s="1" t="s">
        <v>42</v>
      </c>
      <c r="C20" s="1">
        <v>42.46</v>
      </c>
      <c r="D20" s="1">
        <v>43.32</v>
      </c>
      <c r="E20" s="1">
        <v>0.85</v>
      </c>
      <c r="F20" s="1">
        <v>0.0</v>
      </c>
      <c r="G20" s="1">
        <v>0.85</v>
      </c>
      <c r="H20" s="1">
        <v>24.0</v>
      </c>
      <c r="I20" s="1">
        <v>28.11</v>
      </c>
      <c r="J20" s="1">
        <v>28.11</v>
      </c>
      <c r="K20" s="1" t="s">
        <v>43</v>
      </c>
      <c r="L20" s="1">
        <v>-24.0</v>
      </c>
      <c r="M20" s="1">
        <v>0.0</v>
      </c>
    </row>
    <row r="21">
      <c r="A21" s="1" t="s">
        <v>41</v>
      </c>
      <c r="B21" s="1" t="s">
        <v>42</v>
      </c>
      <c r="C21" s="1">
        <v>43.45</v>
      </c>
      <c r="D21" s="1">
        <v>45.01</v>
      </c>
      <c r="E21" s="1">
        <v>1.56</v>
      </c>
      <c r="F21" s="1">
        <v>0.0</v>
      </c>
      <c r="G21" s="1">
        <v>1.56</v>
      </c>
      <c r="H21" s="1">
        <v>24.0</v>
      </c>
      <c r="I21" s="1">
        <v>15.37</v>
      </c>
      <c r="J21" s="1">
        <v>15.37</v>
      </c>
      <c r="K21" s="1" t="s">
        <v>43</v>
      </c>
      <c r="L21" s="1">
        <v>-24.0</v>
      </c>
      <c r="M21" s="1">
        <v>0.0</v>
      </c>
    </row>
    <row r="22">
      <c r="A22" s="1" t="s">
        <v>41</v>
      </c>
      <c r="B22" s="1" t="s">
        <v>42</v>
      </c>
      <c r="C22" s="1">
        <v>45.02</v>
      </c>
      <c r="D22" s="1">
        <v>45.86</v>
      </c>
      <c r="E22" s="1">
        <v>0.84</v>
      </c>
      <c r="F22" s="1">
        <v>0.0</v>
      </c>
      <c r="G22" s="1">
        <v>0.84</v>
      </c>
      <c r="H22" s="1">
        <v>24.0</v>
      </c>
      <c r="I22" s="1">
        <v>28.57</v>
      </c>
      <c r="J22" s="1">
        <v>28.57</v>
      </c>
      <c r="K22" s="1" t="s">
        <v>43</v>
      </c>
      <c r="L22" s="1">
        <v>-24.0</v>
      </c>
      <c r="M22" s="1">
        <v>0.0</v>
      </c>
    </row>
    <row r="23">
      <c r="A23" s="1" t="s">
        <v>41</v>
      </c>
      <c r="B23" s="1" t="s">
        <v>42</v>
      </c>
      <c r="C23" s="1">
        <v>45.91</v>
      </c>
      <c r="D23" s="1">
        <v>47.1</v>
      </c>
      <c r="E23" s="1">
        <v>1.18</v>
      </c>
      <c r="F23" s="1">
        <v>0.0</v>
      </c>
      <c r="G23" s="1">
        <v>1.18</v>
      </c>
      <c r="H23" s="1">
        <v>24.0</v>
      </c>
      <c r="I23" s="1">
        <v>20.29</v>
      </c>
      <c r="J23" s="1">
        <v>20.29</v>
      </c>
      <c r="K23" s="1" t="s">
        <v>43</v>
      </c>
      <c r="L23" s="1">
        <v>-24.0</v>
      </c>
      <c r="M23" s="1">
        <v>0.0</v>
      </c>
    </row>
    <row r="24">
      <c r="A24" s="1" t="s">
        <v>41</v>
      </c>
      <c r="B24" s="1" t="s">
        <v>42</v>
      </c>
      <c r="C24" s="1">
        <v>47.66</v>
      </c>
      <c r="D24" s="1">
        <v>49.63</v>
      </c>
      <c r="E24" s="1">
        <v>1.97</v>
      </c>
      <c r="F24" s="1">
        <v>0.0</v>
      </c>
      <c r="G24" s="1">
        <v>1.97</v>
      </c>
      <c r="H24" s="1">
        <v>24.0</v>
      </c>
      <c r="I24" s="1">
        <v>12.2</v>
      </c>
      <c r="J24" s="1">
        <v>12.2</v>
      </c>
      <c r="K24" s="1" t="s">
        <v>43</v>
      </c>
      <c r="L24" s="1">
        <v>-24.0</v>
      </c>
      <c r="M24" s="1">
        <v>0.0</v>
      </c>
    </row>
    <row r="25">
      <c r="A25" s="1" t="s">
        <v>41</v>
      </c>
      <c r="B25" s="1" t="s">
        <v>42</v>
      </c>
      <c r="C25" s="1">
        <v>49.66</v>
      </c>
      <c r="D25" s="1">
        <v>51.89</v>
      </c>
      <c r="E25" s="1">
        <v>2.23</v>
      </c>
      <c r="F25" s="1">
        <v>0.0</v>
      </c>
      <c r="G25" s="1">
        <v>2.23</v>
      </c>
      <c r="H25" s="1">
        <v>24.0</v>
      </c>
      <c r="I25" s="1">
        <v>10.76</v>
      </c>
      <c r="J25" s="1">
        <v>10.76</v>
      </c>
      <c r="K25" s="1" t="s">
        <v>43</v>
      </c>
      <c r="L25" s="1">
        <v>-24.0</v>
      </c>
      <c r="M25" s="1">
        <v>0.0</v>
      </c>
    </row>
    <row r="26">
      <c r="A26" s="1" t="s">
        <v>41</v>
      </c>
      <c r="B26" s="1" t="s">
        <v>42</v>
      </c>
      <c r="C26" s="1">
        <v>51.93</v>
      </c>
      <c r="D26" s="1">
        <v>53.6</v>
      </c>
      <c r="E26" s="1">
        <v>1.68</v>
      </c>
      <c r="F26" s="1">
        <v>0.0</v>
      </c>
      <c r="G26" s="1">
        <v>1.68</v>
      </c>
      <c r="H26" s="1">
        <v>24.0</v>
      </c>
      <c r="I26" s="1">
        <v>14.31</v>
      </c>
      <c r="J26" s="1">
        <v>14.31</v>
      </c>
      <c r="K26" s="1" t="s">
        <v>43</v>
      </c>
      <c r="L26" s="1">
        <v>-24.0</v>
      </c>
      <c r="M26" s="1">
        <v>0.0</v>
      </c>
    </row>
    <row r="27">
      <c r="A27" s="1" t="s">
        <v>41</v>
      </c>
      <c r="B27" s="1" t="s">
        <v>42</v>
      </c>
      <c r="C27" s="1">
        <v>53.63</v>
      </c>
      <c r="D27" s="1">
        <v>56.82</v>
      </c>
      <c r="E27" s="1">
        <v>3.19</v>
      </c>
      <c r="F27" s="1">
        <v>0.0</v>
      </c>
      <c r="G27" s="1">
        <v>3.19</v>
      </c>
      <c r="H27" s="1">
        <v>168.0</v>
      </c>
      <c r="I27" s="1">
        <v>52.62</v>
      </c>
      <c r="J27" s="1">
        <v>52.64</v>
      </c>
      <c r="K27" s="1" t="s">
        <v>44</v>
      </c>
      <c r="L27" s="1">
        <v>84.0</v>
      </c>
      <c r="M27" s="1">
        <v>84.0</v>
      </c>
    </row>
    <row r="28">
      <c r="A28" s="1" t="s">
        <v>41</v>
      </c>
      <c r="B28" s="1" t="s">
        <v>42</v>
      </c>
      <c r="C28" s="1">
        <v>57.48</v>
      </c>
      <c r="D28" s="1">
        <v>59.84</v>
      </c>
      <c r="E28" s="1">
        <v>2.35</v>
      </c>
      <c r="F28" s="1">
        <v>0.0</v>
      </c>
      <c r="G28" s="1">
        <v>2.35</v>
      </c>
      <c r="H28" s="1">
        <v>168.0</v>
      </c>
      <c r="I28" s="1">
        <v>71.43</v>
      </c>
      <c r="J28" s="1">
        <v>71.47</v>
      </c>
      <c r="K28" s="1" t="s">
        <v>44</v>
      </c>
      <c r="L28" s="1">
        <v>84.0</v>
      </c>
      <c r="M28" s="1">
        <v>84.0</v>
      </c>
    </row>
    <row r="29">
      <c r="A29" s="1" t="s">
        <v>41</v>
      </c>
      <c r="B29" s="1" t="s">
        <v>42</v>
      </c>
      <c r="C29" s="1">
        <v>60.1</v>
      </c>
      <c r="D29" s="1">
        <v>64.3</v>
      </c>
      <c r="E29" s="1">
        <v>4.2</v>
      </c>
      <c r="F29" s="1">
        <v>0.0</v>
      </c>
      <c r="G29" s="1">
        <v>4.2</v>
      </c>
      <c r="H29" s="1">
        <v>168.0</v>
      </c>
      <c r="I29" s="1">
        <v>40.02</v>
      </c>
      <c r="J29" s="1">
        <v>40.03</v>
      </c>
      <c r="K29" s="1" t="s">
        <v>57</v>
      </c>
      <c r="L29" s="1">
        <v>72.0</v>
      </c>
      <c r="M29" s="1">
        <v>96.0</v>
      </c>
    </row>
    <row r="30">
      <c r="A30" s="1" t="s">
        <v>41</v>
      </c>
      <c r="B30" s="1" t="s">
        <v>42</v>
      </c>
      <c r="C30" s="1">
        <v>64.72</v>
      </c>
      <c r="D30" s="1">
        <v>70.41</v>
      </c>
      <c r="E30" s="1">
        <v>5.68</v>
      </c>
      <c r="F30" s="1">
        <v>0.0</v>
      </c>
      <c r="G30" s="1">
        <v>5.68</v>
      </c>
      <c r="H30" s="1">
        <v>168.0</v>
      </c>
      <c r="I30" s="1">
        <v>29.56</v>
      </c>
      <c r="J30" s="1">
        <v>29.57</v>
      </c>
      <c r="K30" s="1" t="s">
        <v>59</v>
      </c>
      <c r="L30" s="1">
        <v>0.0</v>
      </c>
      <c r="M30" s="1">
        <v>168.0</v>
      </c>
    </row>
    <row r="31">
      <c r="A31" s="1" t="s">
        <v>41</v>
      </c>
      <c r="B31" s="1" t="s">
        <v>42</v>
      </c>
      <c r="C31" s="1">
        <v>70.65</v>
      </c>
      <c r="D31" s="1">
        <v>75.96</v>
      </c>
      <c r="E31" s="1">
        <v>5.32</v>
      </c>
      <c r="F31" s="1">
        <v>0.0</v>
      </c>
      <c r="G31" s="1">
        <v>5.31</v>
      </c>
      <c r="H31" s="1">
        <v>168.0</v>
      </c>
      <c r="I31" s="1">
        <v>31.6</v>
      </c>
      <c r="J31" s="1">
        <v>31.61</v>
      </c>
      <c r="K31" s="1" t="s">
        <v>59</v>
      </c>
      <c r="L31" s="1">
        <v>0.0</v>
      </c>
      <c r="M31" s="1">
        <v>168.0</v>
      </c>
    </row>
    <row r="32">
      <c r="A32" s="1" t="s">
        <v>41</v>
      </c>
      <c r="B32" s="1" t="s">
        <v>42</v>
      </c>
      <c r="C32" s="1">
        <v>76.13</v>
      </c>
      <c r="D32" s="1">
        <v>77.19</v>
      </c>
      <c r="E32" s="1">
        <v>1.07</v>
      </c>
      <c r="F32" s="1">
        <v>0.0</v>
      </c>
      <c r="G32" s="1">
        <v>1.07</v>
      </c>
      <c r="H32" s="1">
        <v>24.0</v>
      </c>
      <c r="I32" s="1">
        <v>22.51</v>
      </c>
      <c r="J32" s="1">
        <v>22.51</v>
      </c>
      <c r="K32" s="1" t="s">
        <v>43</v>
      </c>
      <c r="L32" s="1">
        <v>-24.0</v>
      </c>
      <c r="M32" s="1">
        <v>0.0</v>
      </c>
    </row>
    <row r="33">
      <c r="A33" s="1" t="s">
        <v>41</v>
      </c>
      <c r="B33" s="1" t="s">
        <v>42</v>
      </c>
      <c r="C33" s="1">
        <v>77.86</v>
      </c>
      <c r="D33" s="1">
        <v>80.28</v>
      </c>
      <c r="E33" s="1">
        <v>2.42</v>
      </c>
      <c r="F33" s="1">
        <v>0.0</v>
      </c>
      <c r="G33" s="1">
        <v>2.42</v>
      </c>
      <c r="H33" s="1">
        <v>24.0</v>
      </c>
      <c r="I33" s="1">
        <v>9.93</v>
      </c>
      <c r="J33" s="1">
        <v>9.93</v>
      </c>
      <c r="K33" s="1" t="s">
        <v>43</v>
      </c>
      <c r="L33" s="1">
        <v>-24.0</v>
      </c>
      <c r="M33" s="1">
        <v>0.0</v>
      </c>
    </row>
    <row r="34">
      <c r="A34" s="1" t="s">
        <v>41</v>
      </c>
      <c r="B34" s="1" t="s">
        <v>42</v>
      </c>
      <c r="C34" s="1">
        <v>80.31</v>
      </c>
      <c r="D34" s="1">
        <v>81.88</v>
      </c>
      <c r="E34" s="1">
        <v>1.58</v>
      </c>
      <c r="F34" s="1">
        <v>0.0</v>
      </c>
      <c r="G34" s="1">
        <v>1.58</v>
      </c>
      <c r="H34" s="1">
        <v>24.0</v>
      </c>
      <c r="I34" s="1">
        <v>15.23</v>
      </c>
      <c r="J34" s="1">
        <v>15.23</v>
      </c>
      <c r="K34" s="1" t="s">
        <v>43</v>
      </c>
      <c r="L34" s="1">
        <v>-24.0</v>
      </c>
      <c r="M34" s="1">
        <v>0.0</v>
      </c>
    </row>
    <row r="35">
      <c r="A35" s="1" t="s">
        <v>41</v>
      </c>
      <c r="B35" s="1" t="s">
        <v>42</v>
      </c>
      <c r="C35" s="1">
        <v>81.93</v>
      </c>
      <c r="D35" s="1">
        <v>83.09</v>
      </c>
      <c r="E35" s="1">
        <v>1.16</v>
      </c>
      <c r="F35" s="1">
        <v>0.0</v>
      </c>
      <c r="G35" s="1">
        <v>1.16</v>
      </c>
      <c r="H35" s="1">
        <v>24.0</v>
      </c>
      <c r="I35" s="1">
        <v>20.71</v>
      </c>
      <c r="J35" s="1">
        <v>20.71</v>
      </c>
      <c r="K35" s="1" t="s">
        <v>43</v>
      </c>
      <c r="L35" s="1">
        <v>-24.0</v>
      </c>
      <c r="M35" s="1">
        <v>0.0</v>
      </c>
    </row>
    <row r="36">
      <c r="A36" s="1" t="s">
        <v>41</v>
      </c>
      <c r="B36" s="1" t="s">
        <v>42</v>
      </c>
      <c r="C36" s="1">
        <v>83.11</v>
      </c>
      <c r="D36" s="1">
        <v>85.31</v>
      </c>
      <c r="E36" s="1">
        <v>2.2</v>
      </c>
      <c r="F36" s="1">
        <v>0.0</v>
      </c>
      <c r="G36" s="1">
        <v>2.2</v>
      </c>
      <c r="H36" s="1">
        <v>24.0</v>
      </c>
      <c r="I36" s="1">
        <v>10.91</v>
      </c>
      <c r="J36" s="1">
        <v>10.91</v>
      </c>
      <c r="K36" s="1" t="s">
        <v>43</v>
      </c>
      <c r="L36" s="1">
        <v>-24.0</v>
      </c>
      <c r="M36" s="1">
        <v>0.0</v>
      </c>
    </row>
    <row r="37">
      <c r="A37" s="1" t="s">
        <v>41</v>
      </c>
      <c r="B37" s="1" t="s">
        <v>42</v>
      </c>
      <c r="C37" s="1">
        <v>85.32</v>
      </c>
      <c r="D37" s="1">
        <v>85.93</v>
      </c>
      <c r="E37" s="1">
        <v>0.62</v>
      </c>
      <c r="F37" s="1">
        <v>0.0</v>
      </c>
      <c r="G37" s="1">
        <v>0.62</v>
      </c>
      <c r="H37" s="1">
        <v>24.0</v>
      </c>
      <c r="I37" s="1">
        <v>38.89</v>
      </c>
      <c r="J37" s="1">
        <v>38.89</v>
      </c>
      <c r="K37" s="1" t="s">
        <v>43</v>
      </c>
      <c r="L37" s="1">
        <v>-24.0</v>
      </c>
      <c r="M37" s="1">
        <v>0.0</v>
      </c>
    </row>
    <row r="38">
      <c r="A38" s="1" t="s">
        <v>41</v>
      </c>
      <c r="B38" s="1" t="s">
        <v>42</v>
      </c>
      <c r="C38" s="1">
        <v>86.01</v>
      </c>
      <c r="D38" s="1">
        <v>88.02</v>
      </c>
      <c r="E38" s="1">
        <v>2.01</v>
      </c>
      <c r="F38" s="1">
        <v>0.0</v>
      </c>
      <c r="G38" s="1">
        <v>2.01</v>
      </c>
      <c r="H38" s="1">
        <v>24.0</v>
      </c>
      <c r="I38" s="1">
        <v>11.92</v>
      </c>
      <c r="J38" s="1">
        <v>11.92</v>
      </c>
      <c r="K38" s="1" t="s">
        <v>43</v>
      </c>
      <c r="L38" s="1">
        <v>-24.0</v>
      </c>
      <c r="M38" s="1">
        <v>0.0</v>
      </c>
    </row>
    <row r="39">
      <c r="A39" s="1" t="s">
        <v>41</v>
      </c>
      <c r="B39" s="1" t="s">
        <v>42</v>
      </c>
      <c r="C39" s="1">
        <v>88.41</v>
      </c>
      <c r="D39" s="1">
        <v>90.24</v>
      </c>
      <c r="E39" s="1">
        <v>1.83</v>
      </c>
      <c r="F39" s="1">
        <v>0.0</v>
      </c>
      <c r="G39" s="1">
        <v>1.83</v>
      </c>
      <c r="H39" s="1">
        <v>24.0</v>
      </c>
      <c r="I39" s="1">
        <v>13.11</v>
      </c>
      <c r="J39" s="1">
        <v>13.11</v>
      </c>
      <c r="K39" s="1" t="s">
        <v>43</v>
      </c>
      <c r="L39" s="1">
        <v>-24.0</v>
      </c>
      <c r="M39" s="1">
        <v>0.0</v>
      </c>
    </row>
    <row r="40">
      <c r="A40" s="1" t="s">
        <v>41</v>
      </c>
      <c r="B40" s="1" t="s">
        <v>42</v>
      </c>
      <c r="C40" s="1">
        <v>90.35</v>
      </c>
      <c r="D40" s="1">
        <v>91.5</v>
      </c>
      <c r="E40" s="1">
        <v>1.15</v>
      </c>
      <c r="F40" s="1">
        <v>0.0</v>
      </c>
      <c r="G40" s="1">
        <v>1.15</v>
      </c>
      <c r="H40" s="1">
        <v>24.0</v>
      </c>
      <c r="I40" s="1">
        <v>20.87</v>
      </c>
      <c r="J40" s="1">
        <v>20.87</v>
      </c>
      <c r="K40" s="1" t="s">
        <v>43</v>
      </c>
      <c r="L40" s="1">
        <v>-24.0</v>
      </c>
      <c r="M40" s="1">
        <v>0.0</v>
      </c>
    </row>
    <row r="41">
      <c r="A41" s="1" t="s">
        <v>41</v>
      </c>
      <c r="B41" s="1" t="s">
        <v>42</v>
      </c>
      <c r="C41" s="1">
        <v>91.58</v>
      </c>
      <c r="D41" s="1">
        <v>92.22</v>
      </c>
      <c r="E41" s="1">
        <v>0.64</v>
      </c>
      <c r="F41" s="1">
        <v>0.0</v>
      </c>
      <c r="G41" s="1">
        <v>0.64</v>
      </c>
      <c r="H41" s="1">
        <v>24.0</v>
      </c>
      <c r="I41" s="1">
        <v>37.33</v>
      </c>
      <c r="J41" s="1">
        <v>37.33</v>
      </c>
      <c r="K41" s="1" t="s">
        <v>43</v>
      </c>
      <c r="L41" s="1">
        <v>-24.0</v>
      </c>
      <c r="M41" s="1">
        <v>0.0</v>
      </c>
    </row>
    <row r="42">
      <c r="A42" s="1" t="s">
        <v>41</v>
      </c>
      <c r="B42" s="1" t="s">
        <v>42</v>
      </c>
      <c r="C42" s="1">
        <v>92.36</v>
      </c>
      <c r="D42" s="1">
        <v>95.67</v>
      </c>
      <c r="E42" s="1">
        <v>3.31</v>
      </c>
      <c r="F42" s="1">
        <v>0.0</v>
      </c>
      <c r="G42" s="1">
        <v>3.31</v>
      </c>
      <c r="H42" s="1">
        <v>168.0</v>
      </c>
      <c r="I42" s="1">
        <v>50.73</v>
      </c>
      <c r="J42" s="1">
        <v>50.75</v>
      </c>
      <c r="K42" s="1" t="s">
        <v>44</v>
      </c>
      <c r="L42" s="1">
        <v>84.0</v>
      </c>
      <c r="M42" s="1">
        <v>84.0</v>
      </c>
    </row>
    <row r="43">
      <c r="A43" s="1" t="s">
        <v>41</v>
      </c>
      <c r="B43" s="1" t="s">
        <v>42</v>
      </c>
      <c r="C43" s="1">
        <v>95.94</v>
      </c>
      <c r="D43" s="1">
        <v>98.85</v>
      </c>
      <c r="E43" s="1">
        <v>2.91</v>
      </c>
      <c r="F43" s="1">
        <v>0.0</v>
      </c>
      <c r="G43" s="1">
        <v>2.91</v>
      </c>
      <c r="H43" s="1">
        <v>168.0</v>
      </c>
      <c r="I43" s="1">
        <v>57.69</v>
      </c>
      <c r="J43" s="1">
        <v>57.71</v>
      </c>
      <c r="K43" s="1" t="s">
        <v>44</v>
      </c>
      <c r="L43" s="1">
        <v>84.0</v>
      </c>
      <c r="M43" s="1">
        <v>84.0</v>
      </c>
    </row>
    <row r="44">
      <c r="A44" s="1" t="s">
        <v>41</v>
      </c>
      <c r="B44" s="1" t="s">
        <v>42</v>
      </c>
      <c r="C44" s="1">
        <v>99.03</v>
      </c>
      <c r="D44" s="1">
        <v>102.07</v>
      </c>
      <c r="E44" s="1">
        <v>3.03</v>
      </c>
      <c r="F44" s="1">
        <v>0.0</v>
      </c>
      <c r="G44" s="1">
        <v>3.03</v>
      </c>
      <c r="H44" s="1">
        <v>168.0</v>
      </c>
      <c r="I44" s="1">
        <v>55.37</v>
      </c>
      <c r="J44" s="1">
        <v>55.39</v>
      </c>
      <c r="K44" s="1" t="s">
        <v>57</v>
      </c>
      <c r="L44" s="1">
        <v>72.0</v>
      </c>
      <c r="M44" s="1">
        <v>96.0</v>
      </c>
    </row>
    <row r="45">
      <c r="A45" s="1" t="s">
        <v>41</v>
      </c>
      <c r="B45" s="1" t="s">
        <v>42</v>
      </c>
      <c r="C45" s="1">
        <v>102.34</v>
      </c>
      <c r="D45" s="1">
        <v>108.31</v>
      </c>
      <c r="E45" s="1">
        <v>5.98</v>
      </c>
      <c r="F45" s="1">
        <v>0.0</v>
      </c>
      <c r="G45" s="1">
        <v>5.97</v>
      </c>
      <c r="H45" s="1">
        <v>168.0</v>
      </c>
      <c r="I45" s="1">
        <v>28.11</v>
      </c>
      <c r="J45" s="1">
        <v>28.12</v>
      </c>
      <c r="K45" s="1" t="s">
        <v>59</v>
      </c>
      <c r="L45" s="1">
        <v>0.0</v>
      </c>
      <c r="M45" s="1">
        <v>168.0</v>
      </c>
    </row>
    <row r="46">
      <c r="A46" s="1" t="s">
        <v>41</v>
      </c>
      <c r="B46" s="1" t="s">
        <v>42</v>
      </c>
      <c r="C46" s="1">
        <v>108.76</v>
      </c>
      <c r="D46" s="1">
        <v>113.76</v>
      </c>
      <c r="E46" s="1">
        <v>5.0</v>
      </c>
      <c r="F46" s="1">
        <v>0.0</v>
      </c>
      <c r="G46" s="1">
        <v>5.0</v>
      </c>
      <c r="H46" s="1">
        <v>168.0</v>
      </c>
      <c r="I46" s="1">
        <v>33.59</v>
      </c>
      <c r="J46" s="1">
        <v>33.61</v>
      </c>
      <c r="K46" s="1" t="s">
        <v>59</v>
      </c>
      <c r="L46" s="1">
        <v>0.0</v>
      </c>
      <c r="M46" s="1">
        <v>168.0</v>
      </c>
    </row>
    <row r="47">
      <c r="A47" s="1" t="s">
        <v>41</v>
      </c>
      <c r="B47" s="1" t="s">
        <v>42</v>
      </c>
      <c r="C47" s="1">
        <v>114.04</v>
      </c>
      <c r="D47" s="1">
        <v>115.5</v>
      </c>
      <c r="E47" s="1">
        <v>1.46</v>
      </c>
      <c r="F47" s="1">
        <v>0.0</v>
      </c>
      <c r="G47" s="1">
        <v>1.46</v>
      </c>
      <c r="H47" s="1">
        <v>24.0</v>
      </c>
      <c r="I47" s="1">
        <v>16.43</v>
      </c>
      <c r="J47" s="1">
        <v>16.43</v>
      </c>
      <c r="K47" s="1" t="s">
        <v>43</v>
      </c>
      <c r="L47" s="1">
        <v>-24.0</v>
      </c>
      <c r="M47" s="1">
        <v>0.0</v>
      </c>
    </row>
    <row r="48">
      <c r="A48" s="1" t="s">
        <v>41</v>
      </c>
      <c r="B48" s="1" t="s">
        <v>42</v>
      </c>
      <c r="C48" s="1">
        <v>115.62</v>
      </c>
      <c r="D48" s="1">
        <v>116.86</v>
      </c>
      <c r="E48" s="1">
        <v>1.25</v>
      </c>
      <c r="F48" s="1">
        <v>0.0</v>
      </c>
      <c r="G48" s="1">
        <v>1.25</v>
      </c>
      <c r="H48" s="1">
        <v>24.0</v>
      </c>
      <c r="I48" s="1">
        <v>19.23</v>
      </c>
      <c r="J48" s="1">
        <v>19.23</v>
      </c>
      <c r="K48" s="1" t="s">
        <v>43</v>
      </c>
      <c r="L48" s="1">
        <v>-24.0</v>
      </c>
      <c r="M48" s="1">
        <v>0.0</v>
      </c>
    </row>
    <row r="49">
      <c r="A49" s="1" t="s">
        <v>41</v>
      </c>
      <c r="B49" s="1" t="s">
        <v>42</v>
      </c>
      <c r="C49" s="1">
        <v>116.89</v>
      </c>
      <c r="D49" s="1">
        <v>119.26</v>
      </c>
      <c r="E49" s="1">
        <v>2.37</v>
      </c>
      <c r="F49" s="1">
        <v>0.0</v>
      </c>
      <c r="G49" s="1">
        <v>2.37</v>
      </c>
      <c r="H49" s="1">
        <v>24.0</v>
      </c>
      <c r="I49" s="1">
        <v>10.13</v>
      </c>
      <c r="J49" s="1">
        <v>10.13</v>
      </c>
      <c r="K49" s="1" t="s">
        <v>43</v>
      </c>
      <c r="L49" s="1">
        <v>-24.0</v>
      </c>
      <c r="M49" s="1">
        <v>0.0</v>
      </c>
    </row>
    <row r="50">
      <c r="A50" s="1" t="s">
        <v>41</v>
      </c>
      <c r="B50" s="1" t="s">
        <v>42</v>
      </c>
      <c r="C50" s="1">
        <v>119.31</v>
      </c>
      <c r="D50" s="1">
        <v>121.84</v>
      </c>
      <c r="E50" s="1">
        <v>2.53</v>
      </c>
      <c r="F50" s="1">
        <v>0.0</v>
      </c>
      <c r="G50" s="1">
        <v>2.53</v>
      </c>
      <c r="H50" s="1">
        <v>24.0</v>
      </c>
      <c r="I50" s="1">
        <v>9.47</v>
      </c>
      <c r="J50" s="1">
        <v>9.47</v>
      </c>
      <c r="K50" s="1" t="s">
        <v>43</v>
      </c>
      <c r="L50" s="1">
        <v>-24.0</v>
      </c>
      <c r="M50" s="1">
        <v>0.0</v>
      </c>
    </row>
    <row r="51">
      <c r="A51" s="1" t="s">
        <v>41</v>
      </c>
      <c r="B51" s="1" t="s">
        <v>42</v>
      </c>
      <c r="C51" s="1">
        <v>121.9</v>
      </c>
      <c r="D51" s="1">
        <v>123.48</v>
      </c>
      <c r="E51" s="1">
        <v>1.58</v>
      </c>
      <c r="F51" s="1">
        <v>0.0</v>
      </c>
      <c r="G51" s="1">
        <v>1.58</v>
      </c>
      <c r="H51" s="1">
        <v>24.0</v>
      </c>
      <c r="I51" s="1">
        <v>15.14</v>
      </c>
      <c r="J51" s="1">
        <v>15.14</v>
      </c>
      <c r="K51" s="1" t="s">
        <v>43</v>
      </c>
      <c r="L51" s="1">
        <v>-24.0</v>
      </c>
      <c r="M51" s="1">
        <v>0.0</v>
      </c>
    </row>
    <row r="52">
      <c r="A52" s="1" t="s">
        <v>41</v>
      </c>
      <c r="B52" s="1" t="s">
        <v>42</v>
      </c>
      <c r="C52" s="1">
        <v>123.5</v>
      </c>
      <c r="D52" s="1">
        <v>124.96</v>
      </c>
      <c r="E52" s="1">
        <v>1.47</v>
      </c>
      <c r="F52" s="1">
        <v>0.0</v>
      </c>
      <c r="G52" s="1">
        <v>1.47</v>
      </c>
      <c r="H52" s="1">
        <v>24.0</v>
      </c>
      <c r="I52" s="1">
        <v>16.33</v>
      </c>
      <c r="J52" s="1">
        <v>16.33</v>
      </c>
      <c r="K52" s="1" t="s">
        <v>43</v>
      </c>
      <c r="L52" s="1">
        <v>-24.0</v>
      </c>
      <c r="M52" s="1">
        <v>0.0</v>
      </c>
    </row>
    <row r="53">
      <c r="A53" s="1" t="s">
        <v>41</v>
      </c>
      <c r="B53" s="1" t="s">
        <v>42</v>
      </c>
      <c r="C53" s="1">
        <v>125.08</v>
      </c>
      <c r="D53" s="1">
        <v>126.66</v>
      </c>
      <c r="E53" s="1">
        <v>1.58</v>
      </c>
      <c r="F53" s="1">
        <v>0.0</v>
      </c>
      <c r="G53" s="1">
        <v>1.58</v>
      </c>
      <c r="H53" s="1">
        <v>24.0</v>
      </c>
      <c r="I53" s="1">
        <v>15.2</v>
      </c>
      <c r="J53" s="1">
        <v>15.2</v>
      </c>
      <c r="K53" s="1" t="s">
        <v>43</v>
      </c>
      <c r="L53" s="1">
        <v>-24.0</v>
      </c>
      <c r="M53" s="1">
        <v>0.0</v>
      </c>
    </row>
    <row r="54">
      <c r="A54" s="1" t="s">
        <v>41</v>
      </c>
      <c r="B54" s="1" t="s">
        <v>42</v>
      </c>
      <c r="C54" s="1">
        <v>126.9</v>
      </c>
      <c r="D54" s="1">
        <v>127.93</v>
      </c>
      <c r="E54" s="1">
        <v>1.04</v>
      </c>
      <c r="F54" s="1">
        <v>0.0</v>
      </c>
      <c r="G54" s="1">
        <v>1.04</v>
      </c>
      <c r="H54" s="1">
        <v>24.0</v>
      </c>
      <c r="I54" s="1">
        <v>23.17</v>
      </c>
      <c r="J54" s="1">
        <v>23.17</v>
      </c>
      <c r="K54" s="1" t="s">
        <v>43</v>
      </c>
      <c r="L54" s="1">
        <v>-24.0</v>
      </c>
      <c r="M54" s="1">
        <v>0.0</v>
      </c>
    </row>
    <row r="55">
      <c r="A55" s="1" t="s">
        <v>41</v>
      </c>
      <c r="B55" s="1" t="s">
        <v>42</v>
      </c>
      <c r="C55" s="1">
        <v>127.98</v>
      </c>
      <c r="D55" s="1">
        <v>129.55</v>
      </c>
      <c r="E55" s="1">
        <v>1.57</v>
      </c>
      <c r="F55" s="1">
        <v>0.0</v>
      </c>
      <c r="G55" s="1">
        <v>1.57</v>
      </c>
      <c r="H55" s="1">
        <v>24.0</v>
      </c>
      <c r="I55" s="1">
        <v>15.27</v>
      </c>
      <c r="J55" s="1">
        <v>15.27</v>
      </c>
      <c r="K55" s="1" t="s">
        <v>43</v>
      </c>
      <c r="L55" s="1">
        <v>-24.0</v>
      </c>
      <c r="M55" s="1">
        <v>0.0</v>
      </c>
    </row>
    <row r="56">
      <c r="A56" s="1" t="s">
        <v>41</v>
      </c>
      <c r="B56" s="1" t="s">
        <v>42</v>
      </c>
      <c r="C56" s="1">
        <v>129.67</v>
      </c>
      <c r="D56" s="1">
        <v>131.14</v>
      </c>
      <c r="E56" s="1">
        <v>1.46</v>
      </c>
      <c r="F56" s="1">
        <v>0.0</v>
      </c>
      <c r="G56" s="1">
        <v>1.46</v>
      </c>
      <c r="H56" s="1">
        <v>24.0</v>
      </c>
      <c r="I56" s="1">
        <v>16.41</v>
      </c>
      <c r="J56" s="1">
        <v>16.41</v>
      </c>
      <c r="K56" s="1" t="s">
        <v>43</v>
      </c>
      <c r="L56" s="1">
        <v>-24.0</v>
      </c>
      <c r="M56" s="1">
        <v>0.0</v>
      </c>
    </row>
    <row r="57">
      <c r="A57" s="1" t="s">
        <v>41</v>
      </c>
      <c r="B57" s="1" t="s">
        <v>42</v>
      </c>
      <c r="C57" s="1">
        <v>131.23</v>
      </c>
      <c r="D57" s="1">
        <v>134.35</v>
      </c>
      <c r="E57" s="1">
        <v>3.12</v>
      </c>
      <c r="F57" s="1">
        <v>0.0</v>
      </c>
      <c r="G57" s="1">
        <v>3.12</v>
      </c>
      <c r="H57" s="1">
        <v>168.0</v>
      </c>
      <c r="I57" s="1">
        <v>53.76</v>
      </c>
      <c r="J57" s="1">
        <v>53.78</v>
      </c>
      <c r="K57" s="1" t="s">
        <v>44</v>
      </c>
      <c r="L57" s="1">
        <v>84.0</v>
      </c>
      <c r="M57" s="1">
        <v>84.0</v>
      </c>
    </row>
    <row r="58">
      <c r="A58" s="1" t="s">
        <v>41</v>
      </c>
      <c r="B58" s="1" t="s">
        <v>42</v>
      </c>
      <c r="C58" s="1">
        <v>134.7</v>
      </c>
      <c r="D58" s="1">
        <v>137.56</v>
      </c>
      <c r="E58" s="1">
        <v>2.86</v>
      </c>
      <c r="F58" s="1">
        <v>0.0</v>
      </c>
      <c r="G58" s="1">
        <v>2.86</v>
      </c>
      <c r="H58" s="1">
        <v>168.0</v>
      </c>
      <c r="I58" s="1">
        <v>58.65</v>
      </c>
      <c r="J58" s="1">
        <v>58.67</v>
      </c>
      <c r="K58" s="1" t="s">
        <v>44</v>
      </c>
      <c r="L58" s="1">
        <v>84.0</v>
      </c>
      <c r="M58" s="1">
        <v>84.0</v>
      </c>
    </row>
    <row r="59">
      <c r="A59" s="1" t="s">
        <v>41</v>
      </c>
      <c r="B59" s="1" t="s">
        <v>42</v>
      </c>
      <c r="C59" s="1">
        <v>137.81</v>
      </c>
      <c r="D59" s="1">
        <v>140.62</v>
      </c>
      <c r="E59" s="1">
        <v>2.81</v>
      </c>
      <c r="F59" s="1">
        <v>0.0</v>
      </c>
      <c r="G59" s="1">
        <v>2.81</v>
      </c>
      <c r="H59" s="1">
        <v>168.0</v>
      </c>
      <c r="I59" s="1">
        <v>59.82</v>
      </c>
      <c r="J59" s="1">
        <v>59.84</v>
      </c>
      <c r="K59" s="1" t="s">
        <v>57</v>
      </c>
      <c r="L59" s="1">
        <v>72.0</v>
      </c>
      <c r="M59" s="1">
        <v>96.0</v>
      </c>
    </row>
    <row r="60">
      <c r="A60" s="1" t="s">
        <v>41</v>
      </c>
      <c r="B60" s="1" t="s">
        <v>42</v>
      </c>
      <c r="C60" s="1">
        <v>141.25</v>
      </c>
      <c r="D60" s="1">
        <v>146.2</v>
      </c>
      <c r="E60" s="1">
        <v>4.95</v>
      </c>
      <c r="F60" s="1">
        <v>0.0</v>
      </c>
      <c r="G60" s="1">
        <v>4.95</v>
      </c>
      <c r="H60" s="1">
        <v>168.0</v>
      </c>
      <c r="I60" s="1">
        <v>33.91</v>
      </c>
      <c r="J60" s="1">
        <v>33.92</v>
      </c>
      <c r="K60" s="1" t="s">
        <v>59</v>
      </c>
      <c r="L60" s="1">
        <v>0.0</v>
      </c>
      <c r="M60" s="1">
        <v>168.0</v>
      </c>
    </row>
    <row r="61">
      <c r="A61" s="1" t="s">
        <v>41</v>
      </c>
      <c r="B61" s="1" t="s">
        <v>42</v>
      </c>
      <c r="C61" s="1">
        <v>146.56</v>
      </c>
      <c r="D61" s="1">
        <v>151.31</v>
      </c>
      <c r="E61" s="1">
        <v>4.75</v>
      </c>
      <c r="F61" s="1">
        <v>0.0</v>
      </c>
      <c r="G61" s="1">
        <v>4.75</v>
      </c>
      <c r="H61" s="1">
        <v>168.0</v>
      </c>
      <c r="I61" s="1">
        <v>35.34</v>
      </c>
      <c r="J61" s="1">
        <v>35.35</v>
      </c>
      <c r="K61" s="1" t="s">
        <v>59</v>
      </c>
      <c r="L61" s="1">
        <v>0.0</v>
      </c>
      <c r="M61" s="1">
        <v>168.0</v>
      </c>
    </row>
    <row r="62">
      <c r="A62" s="1" t="s">
        <v>41</v>
      </c>
      <c r="B62" s="1" t="s">
        <v>42</v>
      </c>
      <c r="C62" s="1">
        <v>151.51</v>
      </c>
      <c r="D62" s="1">
        <v>152.26</v>
      </c>
      <c r="E62" s="1">
        <v>0.75</v>
      </c>
      <c r="F62" s="1">
        <v>0.0</v>
      </c>
      <c r="G62" s="1">
        <v>0.75</v>
      </c>
      <c r="H62" s="1">
        <v>24.0</v>
      </c>
      <c r="I62" s="1">
        <v>32.05</v>
      </c>
      <c r="J62" s="1">
        <v>32.05</v>
      </c>
      <c r="K62" s="1" t="s">
        <v>43</v>
      </c>
      <c r="L62" s="1">
        <v>-24.0</v>
      </c>
      <c r="M62" s="1">
        <v>0.0</v>
      </c>
    </row>
    <row r="63">
      <c r="A63" s="1" t="s">
        <v>41</v>
      </c>
      <c r="B63" s="1" t="s">
        <v>42</v>
      </c>
      <c r="C63" s="1">
        <v>152.31</v>
      </c>
      <c r="D63" s="1">
        <v>153.79</v>
      </c>
      <c r="E63" s="1">
        <v>1.48</v>
      </c>
      <c r="F63" s="1">
        <v>0.0</v>
      </c>
      <c r="G63" s="1">
        <v>1.48</v>
      </c>
      <c r="H63" s="1">
        <v>24.0</v>
      </c>
      <c r="I63" s="1">
        <v>16.21</v>
      </c>
      <c r="J63" s="1">
        <v>16.21</v>
      </c>
      <c r="K63" s="1" t="s">
        <v>43</v>
      </c>
      <c r="L63" s="1">
        <v>-24.0</v>
      </c>
      <c r="M63" s="1">
        <v>0.0</v>
      </c>
    </row>
    <row r="64">
      <c r="A64" s="1" t="s">
        <v>41</v>
      </c>
      <c r="B64" s="1" t="s">
        <v>42</v>
      </c>
      <c r="C64" s="1">
        <v>153.95</v>
      </c>
      <c r="D64" s="1">
        <v>155.49</v>
      </c>
      <c r="E64" s="1">
        <v>1.54</v>
      </c>
      <c r="F64" s="1">
        <v>0.0</v>
      </c>
      <c r="G64" s="1">
        <v>1.54</v>
      </c>
      <c r="H64" s="1">
        <v>24.0</v>
      </c>
      <c r="I64" s="1">
        <v>15.62</v>
      </c>
      <c r="J64" s="1">
        <v>15.62</v>
      </c>
      <c r="K64" s="1" t="s">
        <v>43</v>
      </c>
      <c r="L64" s="1">
        <v>-24.0</v>
      </c>
      <c r="M64" s="1">
        <v>0.0</v>
      </c>
    </row>
    <row r="65">
      <c r="A65" s="1" t="s">
        <v>41</v>
      </c>
      <c r="B65" s="1" t="s">
        <v>42</v>
      </c>
      <c r="C65" s="1">
        <v>155.54</v>
      </c>
      <c r="D65" s="1">
        <v>156.84</v>
      </c>
      <c r="E65" s="1">
        <v>1.31</v>
      </c>
      <c r="F65" s="1">
        <v>0.0</v>
      </c>
      <c r="G65" s="1">
        <v>1.31</v>
      </c>
      <c r="H65" s="1">
        <v>24.0</v>
      </c>
      <c r="I65" s="1">
        <v>18.37</v>
      </c>
      <c r="J65" s="1">
        <v>18.37</v>
      </c>
      <c r="K65" s="1" t="s">
        <v>43</v>
      </c>
      <c r="L65" s="1">
        <v>-24.0</v>
      </c>
      <c r="M65" s="1">
        <v>0.0</v>
      </c>
    </row>
    <row r="66">
      <c r="A66" s="1" t="s">
        <v>41</v>
      </c>
      <c r="B66" s="1" t="s">
        <v>42</v>
      </c>
      <c r="C66" s="1">
        <v>156.91</v>
      </c>
      <c r="D66" s="1">
        <v>158.35</v>
      </c>
      <c r="E66" s="1">
        <v>1.44</v>
      </c>
      <c r="F66" s="1">
        <v>0.0</v>
      </c>
      <c r="G66" s="1">
        <v>1.44</v>
      </c>
      <c r="H66" s="1">
        <v>24.0</v>
      </c>
      <c r="I66" s="1">
        <v>16.71</v>
      </c>
      <c r="J66" s="1">
        <v>16.71</v>
      </c>
      <c r="K66" s="1" t="s">
        <v>43</v>
      </c>
      <c r="L66" s="1">
        <v>-24.0</v>
      </c>
      <c r="M66" s="1">
        <v>0.0</v>
      </c>
    </row>
    <row r="67">
      <c r="A67" s="1" t="s">
        <v>41</v>
      </c>
      <c r="B67" s="1" t="s">
        <v>42</v>
      </c>
      <c r="C67" s="1">
        <v>158.41</v>
      </c>
      <c r="D67" s="1">
        <v>160.37</v>
      </c>
      <c r="E67" s="1">
        <v>1.96</v>
      </c>
      <c r="F67" s="1">
        <v>0.0</v>
      </c>
      <c r="G67" s="1">
        <v>1.96</v>
      </c>
      <c r="H67" s="1">
        <v>24.0</v>
      </c>
      <c r="I67" s="1">
        <v>12.23</v>
      </c>
      <c r="J67" s="1">
        <v>12.23</v>
      </c>
      <c r="K67" s="1" t="s">
        <v>43</v>
      </c>
      <c r="L67" s="1">
        <v>-24.0</v>
      </c>
      <c r="M67" s="1">
        <v>0.0</v>
      </c>
    </row>
    <row r="68">
      <c r="A68" s="1" t="s">
        <v>41</v>
      </c>
      <c r="B68" s="1" t="s">
        <v>42</v>
      </c>
      <c r="C68" s="1">
        <v>160.4</v>
      </c>
      <c r="D68" s="1">
        <v>161.33</v>
      </c>
      <c r="E68" s="1">
        <v>0.93</v>
      </c>
      <c r="F68" s="1">
        <v>0.0</v>
      </c>
      <c r="G68" s="1">
        <v>0.93</v>
      </c>
      <c r="H68" s="1">
        <v>24.0</v>
      </c>
      <c r="I68" s="1">
        <v>25.76</v>
      </c>
      <c r="J68" s="1">
        <v>25.76</v>
      </c>
      <c r="K68" s="1" t="s">
        <v>43</v>
      </c>
      <c r="L68" s="1">
        <v>-24.0</v>
      </c>
      <c r="M68" s="1">
        <v>0.0</v>
      </c>
    </row>
    <row r="69">
      <c r="A69" s="1" t="s">
        <v>41</v>
      </c>
      <c r="B69" s="1" t="s">
        <v>42</v>
      </c>
      <c r="C69" s="1">
        <v>161.37</v>
      </c>
      <c r="D69" s="1">
        <v>162.7</v>
      </c>
      <c r="E69" s="1">
        <v>1.32</v>
      </c>
      <c r="F69" s="1">
        <v>0.0</v>
      </c>
      <c r="G69" s="1">
        <v>1.32</v>
      </c>
      <c r="H69" s="1">
        <v>24.0</v>
      </c>
      <c r="I69" s="1">
        <v>18.15</v>
      </c>
      <c r="J69" s="1">
        <v>18.15</v>
      </c>
      <c r="K69" s="1" t="s">
        <v>43</v>
      </c>
      <c r="L69" s="1">
        <v>-24.0</v>
      </c>
      <c r="M69" s="1">
        <v>0.0</v>
      </c>
    </row>
    <row r="70">
      <c r="A70" s="1" t="s">
        <v>41</v>
      </c>
      <c r="B70" s="1" t="s">
        <v>42</v>
      </c>
      <c r="C70" s="1">
        <v>162.72</v>
      </c>
      <c r="D70" s="1">
        <v>164.47</v>
      </c>
      <c r="E70" s="1">
        <v>1.75</v>
      </c>
      <c r="F70" s="1">
        <v>0.0</v>
      </c>
      <c r="G70" s="1">
        <v>1.75</v>
      </c>
      <c r="H70" s="1">
        <v>24.0</v>
      </c>
      <c r="I70" s="1">
        <v>13.73</v>
      </c>
      <c r="J70" s="1">
        <v>13.73</v>
      </c>
      <c r="K70" s="1" t="s">
        <v>43</v>
      </c>
      <c r="L70" s="1">
        <v>-24.0</v>
      </c>
      <c r="M70" s="1">
        <v>0.0</v>
      </c>
    </row>
    <row r="71">
      <c r="A71" s="1" t="s">
        <v>41</v>
      </c>
      <c r="B71" s="1" t="s">
        <v>42</v>
      </c>
      <c r="C71" s="1">
        <v>164.57</v>
      </c>
      <c r="D71" s="1">
        <v>166.05</v>
      </c>
      <c r="E71" s="1">
        <v>1.48</v>
      </c>
      <c r="F71" s="1">
        <v>0.0</v>
      </c>
      <c r="G71" s="1">
        <v>1.48</v>
      </c>
      <c r="H71" s="1">
        <v>24.0</v>
      </c>
      <c r="I71" s="1">
        <v>16.21</v>
      </c>
      <c r="J71" s="1">
        <v>16.21</v>
      </c>
      <c r="K71" s="1" t="s">
        <v>43</v>
      </c>
      <c r="L71" s="1">
        <v>-24.0</v>
      </c>
      <c r="M71" s="1">
        <v>0.0</v>
      </c>
    </row>
    <row r="72">
      <c r="A72" s="1" t="s">
        <v>41</v>
      </c>
      <c r="B72" s="1" t="s">
        <v>42</v>
      </c>
      <c r="C72" s="1">
        <v>166.56</v>
      </c>
      <c r="D72" s="1">
        <v>169.4</v>
      </c>
      <c r="E72" s="1">
        <v>2.84</v>
      </c>
      <c r="F72" s="1">
        <v>0.0</v>
      </c>
      <c r="G72" s="1">
        <v>2.83</v>
      </c>
      <c r="H72" s="1">
        <v>168.0</v>
      </c>
      <c r="I72" s="1">
        <v>59.25</v>
      </c>
      <c r="J72" s="1">
        <v>59.28</v>
      </c>
      <c r="K72" s="1" t="s">
        <v>44</v>
      </c>
      <c r="L72" s="1">
        <v>84.0</v>
      </c>
      <c r="M72" s="1">
        <v>84.0</v>
      </c>
    </row>
    <row r="73">
      <c r="A73" s="1" t="s">
        <v>41</v>
      </c>
      <c r="B73" s="1" t="s">
        <v>42</v>
      </c>
      <c r="C73" s="1">
        <v>169.66</v>
      </c>
      <c r="D73" s="1">
        <v>172.46</v>
      </c>
      <c r="E73" s="1">
        <v>2.8</v>
      </c>
      <c r="F73" s="1">
        <v>0.0</v>
      </c>
      <c r="G73" s="1">
        <v>2.8</v>
      </c>
      <c r="H73" s="1">
        <v>168.0</v>
      </c>
      <c r="I73" s="1">
        <v>60.07</v>
      </c>
      <c r="J73" s="1">
        <v>60.09</v>
      </c>
      <c r="K73" s="1" t="s">
        <v>44</v>
      </c>
      <c r="L73" s="1">
        <v>84.0</v>
      </c>
      <c r="M73" s="1">
        <v>84.0</v>
      </c>
    </row>
    <row r="74">
      <c r="A74" s="1" t="s">
        <v>41</v>
      </c>
      <c r="B74" s="1" t="s">
        <v>42</v>
      </c>
      <c r="C74" s="1">
        <v>172.71</v>
      </c>
      <c r="D74" s="1">
        <v>176.28</v>
      </c>
      <c r="E74" s="1">
        <v>3.57</v>
      </c>
      <c r="F74" s="1">
        <v>0.0</v>
      </c>
      <c r="G74" s="1">
        <v>3.57</v>
      </c>
      <c r="H74" s="1">
        <v>168.0</v>
      </c>
      <c r="I74" s="1">
        <v>47.11</v>
      </c>
      <c r="J74" s="1">
        <v>47.12</v>
      </c>
      <c r="K74" s="1" t="s">
        <v>57</v>
      </c>
      <c r="L74" s="1">
        <v>72.0</v>
      </c>
      <c r="M74" s="1">
        <v>96.0</v>
      </c>
    </row>
    <row r="75">
      <c r="A75" s="1" t="s">
        <v>41</v>
      </c>
      <c r="B75" s="1" t="s">
        <v>42</v>
      </c>
      <c r="C75" s="1">
        <v>176.62</v>
      </c>
      <c r="D75" s="1">
        <v>181.85</v>
      </c>
      <c r="E75" s="1">
        <v>5.23</v>
      </c>
      <c r="F75" s="1">
        <v>0.0</v>
      </c>
      <c r="G75" s="1">
        <v>5.23</v>
      </c>
      <c r="H75" s="1">
        <v>168.0</v>
      </c>
      <c r="I75" s="1">
        <v>32.14</v>
      </c>
      <c r="J75" s="1">
        <v>32.15</v>
      </c>
      <c r="K75" s="1" t="s">
        <v>59</v>
      </c>
      <c r="L75" s="1">
        <v>0.0</v>
      </c>
      <c r="M75" s="1">
        <v>168.0</v>
      </c>
    </row>
    <row r="76">
      <c r="A76" s="1" t="s">
        <v>41</v>
      </c>
      <c r="B76" s="1" t="s">
        <v>42</v>
      </c>
      <c r="C76" s="1">
        <v>182.28</v>
      </c>
      <c r="D76" s="1">
        <v>188.3</v>
      </c>
      <c r="E76" s="1">
        <v>6.02</v>
      </c>
      <c r="F76" s="1">
        <v>0.0</v>
      </c>
      <c r="G76" s="1">
        <v>6.02</v>
      </c>
      <c r="H76" s="1">
        <v>168.0</v>
      </c>
      <c r="I76" s="1">
        <v>27.9</v>
      </c>
      <c r="J76" s="1">
        <v>27.91</v>
      </c>
      <c r="K76" s="1" t="s">
        <v>59</v>
      </c>
      <c r="L76" s="1">
        <v>0.0</v>
      </c>
      <c r="M76" s="1">
        <v>168.0</v>
      </c>
    </row>
    <row r="77">
      <c r="A77" s="1" t="s">
        <v>41</v>
      </c>
      <c r="B77" s="1" t="s">
        <v>42</v>
      </c>
      <c r="C77" s="1">
        <v>188.5</v>
      </c>
      <c r="D77" s="1">
        <v>188.96</v>
      </c>
      <c r="E77" s="1">
        <v>0.46</v>
      </c>
      <c r="F77" s="1">
        <v>0.0</v>
      </c>
      <c r="G77" s="1">
        <v>0.46</v>
      </c>
      <c r="H77" s="1">
        <v>24.0</v>
      </c>
      <c r="I77" s="1">
        <v>51.72</v>
      </c>
      <c r="J77" s="1">
        <v>51.72</v>
      </c>
      <c r="K77" s="1" t="s">
        <v>43</v>
      </c>
      <c r="L77" s="1">
        <v>-24.0</v>
      </c>
      <c r="M77" s="1">
        <v>0.0</v>
      </c>
    </row>
    <row r="78">
      <c r="A78" s="1" t="s">
        <v>41</v>
      </c>
      <c r="B78" s="1" t="s">
        <v>42</v>
      </c>
      <c r="C78" s="1">
        <v>189.03</v>
      </c>
      <c r="D78" s="1">
        <v>189.89</v>
      </c>
      <c r="E78" s="1">
        <v>0.86</v>
      </c>
      <c r="F78" s="1">
        <v>0.0</v>
      </c>
      <c r="G78" s="1">
        <v>0.86</v>
      </c>
      <c r="H78" s="1">
        <v>24.0</v>
      </c>
      <c r="I78" s="1">
        <v>27.92</v>
      </c>
      <c r="J78" s="1">
        <v>27.92</v>
      </c>
      <c r="K78" s="1" t="s">
        <v>43</v>
      </c>
      <c r="L78" s="1">
        <v>-24.0</v>
      </c>
      <c r="M78" s="1">
        <v>0.0</v>
      </c>
    </row>
    <row r="79">
      <c r="A79" s="1" t="s">
        <v>41</v>
      </c>
      <c r="B79" s="1" t="s">
        <v>42</v>
      </c>
      <c r="C79" s="1">
        <v>190.07</v>
      </c>
      <c r="D79" s="1">
        <v>191.07</v>
      </c>
      <c r="E79" s="1">
        <v>1.0</v>
      </c>
      <c r="F79" s="1">
        <v>0.0</v>
      </c>
      <c r="G79" s="1">
        <v>1.0</v>
      </c>
      <c r="H79" s="1">
        <v>24.0</v>
      </c>
      <c r="I79" s="1">
        <v>24.03</v>
      </c>
      <c r="J79" s="1">
        <v>24.03</v>
      </c>
      <c r="K79" s="1" t="s">
        <v>43</v>
      </c>
      <c r="L79" s="1">
        <v>-24.0</v>
      </c>
      <c r="M79" s="1">
        <v>0.0</v>
      </c>
    </row>
    <row r="80">
      <c r="A80" s="1" t="s">
        <v>41</v>
      </c>
      <c r="B80" s="1" t="s">
        <v>42</v>
      </c>
      <c r="C80" s="1">
        <v>191.19</v>
      </c>
      <c r="D80" s="1">
        <v>191.91</v>
      </c>
      <c r="E80" s="1">
        <v>0.71</v>
      </c>
      <c r="F80" s="1">
        <v>0.0</v>
      </c>
      <c r="G80" s="1">
        <v>0.71</v>
      </c>
      <c r="H80" s="1">
        <v>24.0</v>
      </c>
      <c r="I80" s="1">
        <v>33.61</v>
      </c>
      <c r="J80" s="1">
        <v>33.61</v>
      </c>
      <c r="K80" s="1" t="s">
        <v>43</v>
      </c>
      <c r="L80" s="1">
        <v>-24.0</v>
      </c>
      <c r="M80" s="1">
        <v>0.0</v>
      </c>
    </row>
    <row r="81">
      <c r="A81" s="1" t="s">
        <v>41</v>
      </c>
      <c r="B81" s="1" t="s">
        <v>42</v>
      </c>
      <c r="C81" s="1">
        <v>192.16</v>
      </c>
      <c r="D81" s="1">
        <v>194.15</v>
      </c>
      <c r="E81" s="1">
        <v>1.99</v>
      </c>
      <c r="F81" s="1">
        <v>0.0</v>
      </c>
      <c r="G81" s="1">
        <v>1.99</v>
      </c>
      <c r="H81" s="1">
        <v>24.0</v>
      </c>
      <c r="I81" s="1">
        <v>12.09</v>
      </c>
      <c r="J81" s="1">
        <v>12.09</v>
      </c>
      <c r="K81" s="1" t="s">
        <v>43</v>
      </c>
      <c r="L81" s="1">
        <v>-24.0</v>
      </c>
      <c r="M81" s="1">
        <v>0.0</v>
      </c>
    </row>
    <row r="82">
      <c r="A82" s="1" t="s">
        <v>41</v>
      </c>
      <c r="B82" s="1" t="s">
        <v>42</v>
      </c>
      <c r="C82" s="1">
        <v>194.17</v>
      </c>
      <c r="D82" s="1">
        <v>194.96</v>
      </c>
      <c r="E82" s="1">
        <v>0.79</v>
      </c>
      <c r="F82" s="1">
        <v>0.0</v>
      </c>
      <c r="G82" s="1">
        <v>0.79</v>
      </c>
      <c r="H82" s="1">
        <v>24.0</v>
      </c>
      <c r="I82" s="1">
        <v>30.27</v>
      </c>
      <c r="J82" s="1">
        <v>30.27</v>
      </c>
      <c r="K82" s="1" t="s">
        <v>43</v>
      </c>
      <c r="L82" s="1">
        <v>-24.0</v>
      </c>
      <c r="M82" s="1">
        <v>0.0</v>
      </c>
    </row>
    <row r="83">
      <c r="A83" s="1" t="s">
        <v>41</v>
      </c>
      <c r="B83" s="1" t="s">
        <v>42</v>
      </c>
      <c r="C83" s="1">
        <v>195.02</v>
      </c>
      <c r="D83" s="1">
        <v>197.16</v>
      </c>
      <c r="E83" s="1">
        <v>2.14</v>
      </c>
      <c r="F83" s="1">
        <v>0.0</v>
      </c>
      <c r="G83" s="1">
        <v>2.14</v>
      </c>
      <c r="H83" s="1">
        <v>24.0</v>
      </c>
      <c r="I83" s="1">
        <v>11.23</v>
      </c>
      <c r="J83" s="1">
        <v>11.23</v>
      </c>
      <c r="K83" s="1" t="s">
        <v>43</v>
      </c>
      <c r="L83" s="1">
        <v>-24.0</v>
      </c>
      <c r="M83" s="1">
        <v>0.0</v>
      </c>
    </row>
    <row r="84">
      <c r="A84" s="1" t="s">
        <v>41</v>
      </c>
      <c r="B84" s="1" t="s">
        <v>42</v>
      </c>
      <c r="C84" s="1">
        <v>197.56</v>
      </c>
      <c r="D84" s="1">
        <v>198.9</v>
      </c>
      <c r="E84" s="1">
        <v>1.34</v>
      </c>
      <c r="F84" s="1">
        <v>0.0</v>
      </c>
      <c r="G84" s="1">
        <v>1.34</v>
      </c>
      <c r="H84" s="1">
        <v>24.0</v>
      </c>
      <c r="I84" s="1">
        <v>17.97</v>
      </c>
      <c r="J84" s="1">
        <v>17.97</v>
      </c>
      <c r="K84" s="1" t="s">
        <v>43</v>
      </c>
      <c r="L84" s="1">
        <v>-24.0</v>
      </c>
      <c r="M84" s="1">
        <v>0.0</v>
      </c>
    </row>
    <row r="85">
      <c r="A85" s="1" t="s">
        <v>41</v>
      </c>
      <c r="B85" s="1" t="s">
        <v>42</v>
      </c>
      <c r="C85" s="1">
        <v>199.01</v>
      </c>
      <c r="D85" s="1">
        <v>200.79</v>
      </c>
      <c r="E85" s="1">
        <v>1.78</v>
      </c>
      <c r="F85" s="1">
        <v>0.0</v>
      </c>
      <c r="G85" s="1">
        <v>1.78</v>
      </c>
      <c r="H85" s="1">
        <v>24.0</v>
      </c>
      <c r="I85" s="1">
        <v>13.45</v>
      </c>
      <c r="J85" s="1">
        <v>13.45</v>
      </c>
      <c r="K85" s="1" t="s">
        <v>43</v>
      </c>
      <c r="L85" s="1">
        <v>-24.0</v>
      </c>
      <c r="M85" s="1">
        <v>0.0</v>
      </c>
    </row>
    <row r="86">
      <c r="A86" s="1" t="s">
        <v>41</v>
      </c>
      <c r="B86" s="1" t="s">
        <v>42</v>
      </c>
      <c r="C86" s="1">
        <v>200.82</v>
      </c>
      <c r="D86" s="1">
        <v>201.6</v>
      </c>
      <c r="E86" s="1">
        <v>0.78</v>
      </c>
      <c r="F86" s="1">
        <v>0.0</v>
      </c>
      <c r="G86" s="1">
        <v>0.78</v>
      </c>
      <c r="H86" s="1">
        <v>24.0</v>
      </c>
      <c r="I86" s="1">
        <v>30.96</v>
      </c>
      <c r="J86" s="1">
        <v>30.96</v>
      </c>
      <c r="K86" s="1" t="s">
        <v>43</v>
      </c>
      <c r="L86" s="1">
        <v>-24.0</v>
      </c>
      <c r="M86" s="1">
        <v>0.0</v>
      </c>
    </row>
    <row r="87">
      <c r="A87" s="1" t="s">
        <v>41</v>
      </c>
      <c r="B87" s="1" t="s">
        <v>42</v>
      </c>
      <c r="C87" s="1">
        <v>201.6</v>
      </c>
      <c r="D87" s="1">
        <v>205.57</v>
      </c>
      <c r="E87" s="1">
        <v>3.97</v>
      </c>
      <c r="F87" s="1">
        <v>0.0</v>
      </c>
      <c r="G87" s="1">
        <v>3.97</v>
      </c>
      <c r="H87" s="1">
        <v>168.0</v>
      </c>
      <c r="I87" s="1">
        <v>42.29</v>
      </c>
      <c r="J87" s="1">
        <v>42.3</v>
      </c>
      <c r="K87" s="1" t="s">
        <v>44</v>
      </c>
      <c r="L87" s="1">
        <v>84.0</v>
      </c>
      <c r="M87" s="1">
        <v>84.0</v>
      </c>
    </row>
    <row r="88">
      <c r="A88" s="1" t="s">
        <v>41</v>
      </c>
      <c r="B88" s="1" t="s">
        <v>42</v>
      </c>
      <c r="C88" s="1">
        <v>205.83</v>
      </c>
      <c r="D88" s="1">
        <v>208.48</v>
      </c>
      <c r="E88" s="1">
        <v>2.65</v>
      </c>
      <c r="F88" s="1">
        <v>0.0</v>
      </c>
      <c r="G88" s="1">
        <v>2.65</v>
      </c>
      <c r="H88" s="1">
        <v>168.0</v>
      </c>
      <c r="I88" s="1">
        <v>63.34</v>
      </c>
      <c r="J88" s="1">
        <v>63.36</v>
      </c>
      <c r="K88" s="1" t="s">
        <v>44</v>
      </c>
      <c r="L88" s="1">
        <v>84.0</v>
      </c>
      <c r="M88" s="1">
        <v>84.0</v>
      </c>
    </row>
    <row r="89">
      <c r="A89" s="1" t="s">
        <v>41</v>
      </c>
      <c r="B89" s="1" t="s">
        <v>42</v>
      </c>
      <c r="C89" s="1">
        <v>208.91</v>
      </c>
      <c r="D89" s="1">
        <v>212.93</v>
      </c>
      <c r="E89" s="1">
        <v>4.02</v>
      </c>
      <c r="F89" s="1">
        <v>0.0</v>
      </c>
      <c r="G89" s="1">
        <v>4.02</v>
      </c>
      <c r="H89" s="1">
        <v>168.0</v>
      </c>
      <c r="I89" s="1">
        <v>41.75</v>
      </c>
      <c r="J89" s="1">
        <v>41.76</v>
      </c>
      <c r="K89" s="1" t="s">
        <v>57</v>
      </c>
      <c r="L89" s="1">
        <v>72.0</v>
      </c>
      <c r="M89" s="1">
        <v>96.0</v>
      </c>
    </row>
    <row r="90">
      <c r="A90" s="1" t="s">
        <v>41</v>
      </c>
      <c r="B90" s="1" t="s">
        <v>42</v>
      </c>
      <c r="C90" s="1">
        <v>213.22</v>
      </c>
      <c r="D90" s="1">
        <v>218.87</v>
      </c>
      <c r="E90" s="1">
        <v>5.65</v>
      </c>
      <c r="F90" s="1">
        <v>0.0</v>
      </c>
      <c r="G90" s="1">
        <v>5.64</v>
      </c>
      <c r="H90" s="1">
        <v>168.0</v>
      </c>
      <c r="I90" s="1">
        <v>29.76</v>
      </c>
      <c r="J90" s="1">
        <v>29.77</v>
      </c>
      <c r="K90" s="1" t="s">
        <v>59</v>
      </c>
      <c r="L90" s="1">
        <v>0.0</v>
      </c>
      <c r="M90" s="1">
        <v>168.0</v>
      </c>
    </row>
    <row r="91">
      <c r="A91" s="1" t="s">
        <v>41</v>
      </c>
      <c r="B91" s="1" t="s">
        <v>42</v>
      </c>
      <c r="C91" s="1">
        <v>219.02</v>
      </c>
      <c r="D91" s="1">
        <v>223.99</v>
      </c>
      <c r="E91" s="1">
        <v>4.97</v>
      </c>
      <c r="F91" s="1">
        <v>0.0</v>
      </c>
      <c r="G91" s="1">
        <v>4.97</v>
      </c>
      <c r="H91" s="1">
        <v>168.0</v>
      </c>
      <c r="I91" s="1">
        <v>33.82</v>
      </c>
      <c r="J91" s="1">
        <v>33.83</v>
      </c>
      <c r="K91" s="1" t="s">
        <v>59</v>
      </c>
      <c r="L91" s="1">
        <v>0.0</v>
      </c>
      <c r="M91" s="1">
        <v>168.0</v>
      </c>
    </row>
    <row r="92">
      <c r="A92" s="1" t="s">
        <v>41</v>
      </c>
      <c r="B92" s="1" t="s">
        <v>42</v>
      </c>
      <c r="C92" s="1">
        <v>224.2</v>
      </c>
      <c r="D92" s="1">
        <v>225.65</v>
      </c>
      <c r="E92" s="1">
        <v>1.45</v>
      </c>
      <c r="F92" s="1">
        <v>0.0</v>
      </c>
      <c r="G92" s="1">
        <v>1.45</v>
      </c>
      <c r="H92" s="1">
        <v>24.0</v>
      </c>
      <c r="I92" s="1">
        <v>16.5</v>
      </c>
      <c r="J92" s="1">
        <v>16.5</v>
      </c>
      <c r="K92" s="1" t="s">
        <v>43</v>
      </c>
      <c r="L92" s="1">
        <v>-24.0</v>
      </c>
      <c r="M92" s="1">
        <v>0.0</v>
      </c>
    </row>
    <row r="93">
      <c r="A93" s="1" t="s">
        <v>41</v>
      </c>
      <c r="B93" s="1" t="s">
        <v>42</v>
      </c>
      <c r="C93" s="1">
        <v>225.69</v>
      </c>
      <c r="D93" s="1">
        <v>226.85</v>
      </c>
      <c r="E93" s="1">
        <v>1.16</v>
      </c>
      <c r="F93" s="1">
        <v>0.0</v>
      </c>
      <c r="G93" s="1">
        <v>1.16</v>
      </c>
      <c r="H93" s="1">
        <v>24.0</v>
      </c>
      <c r="I93" s="1">
        <v>20.76</v>
      </c>
      <c r="J93" s="1">
        <v>20.76</v>
      </c>
      <c r="K93" s="1" t="s">
        <v>43</v>
      </c>
      <c r="L93" s="1">
        <v>-24.0</v>
      </c>
      <c r="M93" s="1">
        <v>0.0</v>
      </c>
    </row>
    <row r="94">
      <c r="A94" s="1" t="s">
        <v>41</v>
      </c>
      <c r="B94" s="1" t="s">
        <v>42</v>
      </c>
      <c r="C94" s="1">
        <v>226.99</v>
      </c>
      <c r="D94" s="1">
        <v>228.68</v>
      </c>
      <c r="E94" s="1">
        <v>1.69</v>
      </c>
      <c r="F94" s="1">
        <v>0.0</v>
      </c>
      <c r="G94" s="1">
        <v>1.69</v>
      </c>
      <c r="H94" s="1">
        <v>24.0</v>
      </c>
      <c r="I94" s="1">
        <v>14.21</v>
      </c>
      <c r="J94" s="1">
        <v>14.21</v>
      </c>
      <c r="K94" s="1" t="s">
        <v>43</v>
      </c>
      <c r="L94" s="1">
        <v>-24.0</v>
      </c>
      <c r="M94" s="1">
        <v>0.0</v>
      </c>
    </row>
    <row r="95">
      <c r="A95" s="1" t="s">
        <v>41</v>
      </c>
      <c r="B95" s="1" t="s">
        <v>42</v>
      </c>
      <c r="C95" s="1">
        <v>228.72</v>
      </c>
      <c r="D95" s="1">
        <v>229.88</v>
      </c>
      <c r="E95" s="1">
        <v>1.16</v>
      </c>
      <c r="F95" s="1">
        <v>0.0</v>
      </c>
      <c r="G95" s="1">
        <v>1.16</v>
      </c>
      <c r="H95" s="1">
        <v>24.0</v>
      </c>
      <c r="I95" s="1">
        <v>20.69</v>
      </c>
      <c r="J95" s="1">
        <v>20.69</v>
      </c>
      <c r="K95" s="1" t="s">
        <v>43</v>
      </c>
      <c r="L95" s="1">
        <v>-24.0</v>
      </c>
      <c r="M95" s="1">
        <v>0.0</v>
      </c>
    </row>
    <row r="96">
      <c r="A96" s="1" t="s">
        <v>41</v>
      </c>
      <c r="B96" s="1" t="s">
        <v>42</v>
      </c>
      <c r="C96" s="1">
        <v>230.27</v>
      </c>
      <c r="D96" s="1">
        <v>231.68</v>
      </c>
      <c r="E96" s="1">
        <v>1.41</v>
      </c>
      <c r="F96" s="1">
        <v>0.0</v>
      </c>
      <c r="G96" s="1">
        <v>1.41</v>
      </c>
      <c r="H96" s="1">
        <v>24.0</v>
      </c>
      <c r="I96" s="1">
        <v>17.03</v>
      </c>
      <c r="J96" s="1">
        <v>17.03</v>
      </c>
      <c r="K96" s="1" t="s">
        <v>43</v>
      </c>
      <c r="L96" s="1">
        <v>-24.0</v>
      </c>
      <c r="M96" s="1">
        <v>0.0</v>
      </c>
    </row>
    <row r="97">
      <c r="A97" s="1" t="s">
        <v>41</v>
      </c>
      <c r="B97" s="1" t="s">
        <v>42</v>
      </c>
      <c r="C97" s="1">
        <v>231.95</v>
      </c>
      <c r="D97" s="1">
        <v>233.02</v>
      </c>
      <c r="E97" s="1">
        <v>1.07</v>
      </c>
      <c r="F97" s="1">
        <v>0.0</v>
      </c>
      <c r="G97" s="1">
        <v>1.07</v>
      </c>
      <c r="H97" s="1">
        <v>24.0</v>
      </c>
      <c r="I97" s="1">
        <v>22.51</v>
      </c>
      <c r="J97" s="1">
        <v>22.51</v>
      </c>
      <c r="K97" s="1" t="s">
        <v>43</v>
      </c>
      <c r="L97" s="1">
        <v>-24.0</v>
      </c>
      <c r="M97" s="1">
        <v>0.0</v>
      </c>
    </row>
    <row r="98">
      <c r="A98" s="1" t="s">
        <v>41</v>
      </c>
      <c r="B98" s="1" t="s">
        <v>42</v>
      </c>
      <c r="C98" s="1">
        <v>233.13</v>
      </c>
      <c r="D98" s="1">
        <v>234.52</v>
      </c>
      <c r="E98" s="1">
        <v>1.4</v>
      </c>
      <c r="F98" s="1">
        <v>0.0</v>
      </c>
      <c r="G98" s="1">
        <v>1.4</v>
      </c>
      <c r="H98" s="1">
        <v>24.0</v>
      </c>
      <c r="I98" s="1">
        <v>17.2</v>
      </c>
      <c r="J98" s="1">
        <v>17.2</v>
      </c>
      <c r="K98" s="1" t="s">
        <v>43</v>
      </c>
      <c r="L98" s="1">
        <v>-24.0</v>
      </c>
      <c r="M98" s="1">
        <v>0.0</v>
      </c>
    </row>
    <row r="99">
      <c r="A99" s="1" t="s">
        <v>41</v>
      </c>
      <c r="B99" s="1" t="s">
        <v>42</v>
      </c>
      <c r="C99" s="1">
        <v>234.59</v>
      </c>
      <c r="D99" s="1">
        <v>236.13</v>
      </c>
      <c r="E99" s="1">
        <v>1.54</v>
      </c>
      <c r="F99" s="1">
        <v>0.0</v>
      </c>
      <c r="G99" s="1">
        <v>1.54</v>
      </c>
      <c r="H99" s="1">
        <v>24.0</v>
      </c>
      <c r="I99" s="1">
        <v>15.58</v>
      </c>
      <c r="J99" s="1">
        <v>15.58</v>
      </c>
      <c r="K99" s="1" t="s">
        <v>43</v>
      </c>
      <c r="L99" s="1">
        <v>-24.0</v>
      </c>
      <c r="M99" s="1">
        <v>0.0</v>
      </c>
    </row>
    <row r="100">
      <c r="A100" s="1" t="s">
        <v>41</v>
      </c>
      <c r="B100" s="1" t="s">
        <v>42</v>
      </c>
      <c r="C100" s="1">
        <v>236.2</v>
      </c>
      <c r="D100" s="1">
        <v>236.8</v>
      </c>
      <c r="E100" s="1">
        <v>0.6</v>
      </c>
      <c r="F100" s="1">
        <v>0.0</v>
      </c>
      <c r="G100" s="1">
        <v>0.6</v>
      </c>
      <c r="H100" s="1">
        <v>24.0</v>
      </c>
      <c r="I100" s="1">
        <v>40.16</v>
      </c>
      <c r="J100" s="1">
        <v>40.16</v>
      </c>
      <c r="K100" s="1" t="s">
        <v>43</v>
      </c>
      <c r="L100" s="1">
        <v>-24.0</v>
      </c>
      <c r="M100" s="1">
        <v>0.0</v>
      </c>
    </row>
    <row r="101">
      <c r="A101" s="1" t="s">
        <v>41</v>
      </c>
      <c r="B101" s="1" t="s">
        <v>42</v>
      </c>
      <c r="C101" s="1">
        <v>237.05</v>
      </c>
      <c r="D101" s="1">
        <v>239.1</v>
      </c>
      <c r="E101" s="1">
        <v>2.06</v>
      </c>
      <c r="F101" s="1">
        <v>0.0</v>
      </c>
      <c r="G101" s="1">
        <v>2.06</v>
      </c>
      <c r="H101" s="1">
        <v>24.0</v>
      </c>
      <c r="I101" s="1">
        <v>11.65</v>
      </c>
      <c r="J101" s="1">
        <v>11.65</v>
      </c>
      <c r="K101" s="1" t="s">
        <v>43</v>
      </c>
      <c r="L101" s="1">
        <v>-24.0</v>
      </c>
      <c r="M101" s="1">
        <v>0.0</v>
      </c>
    </row>
    <row r="102">
      <c r="A102" s="1" t="s">
        <v>41</v>
      </c>
      <c r="B102" s="1" t="s">
        <v>42</v>
      </c>
      <c r="C102" s="1">
        <v>239.13</v>
      </c>
      <c r="D102" s="1">
        <v>241.71</v>
      </c>
      <c r="E102" s="1">
        <v>2.58</v>
      </c>
      <c r="F102" s="1">
        <v>0.0</v>
      </c>
      <c r="G102" s="1">
        <v>2.58</v>
      </c>
      <c r="H102" s="1">
        <v>168.0</v>
      </c>
      <c r="I102" s="1">
        <v>65.04</v>
      </c>
      <c r="J102" s="1">
        <v>65.07</v>
      </c>
      <c r="K102" s="1" t="s">
        <v>44</v>
      </c>
      <c r="L102" s="1">
        <v>84.0</v>
      </c>
      <c r="M102" s="1">
        <v>84.0</v>
      </c>
    </row>
    <row r="103">
      <c r="A103" s="1" t="s">
        <v>41</v>
      </c>
      <c r="B103" s="1" t="s">
        <v>42</v>
      </c>
      <c r="C103" s="1">
        <v>241.93</v>
      </c>
      <c r="D103" s="1">
        <v>244.23</v>
      </c>
      <c r="E103" s="1">
        <v>2.3</v>
      </c>
      <c r="F103" s="1">
        <v>0.0</v>
      </c>
      <c r="G103" s="1">
        <v>2.3</v>
      </c>
      <c r="H103" s="1">
        <v>168.0</v>
      </c>
      <c r="I103" s="1">
        <v>73.05</v>
      </c>
      <c r="J103" s="1">
        <v>73.08</v>
      </c>
      <c r="K103" s="1" t="s">
        <v>44</v>
      </c>
      <c r="L103" s="1">
        <v>84.0</v>
      </c>
      <c r="M103" s="1">
        <v>84.0</v>
      </c>
    </row>
    <row r="104">
      <c r="A104" s="1" t="s">
        <v>41</v>
      </c>
      <c r="B104" s="1" t="s">
        <v>42</v>
      </c>
      <c r="C104" s="1">
        <v>244.56</v>
      </c>
      <c r="D104" s="1">
        <v>248.33</v>
      </c>
      <c r="E104" s="1">
        <v>3.76</v>
      </c>
      <c r="F104" s="1">
        <v>0.0</v>
      </c>
      <c r="G104" s="1">
        <v>3.76</v>
      </c>
      <c r="H104" s="1">
        <v>168.0</v>
      </c>
      <c r="I104" s="1">
        <v>44.67</v>
      </c>
      <c r="J104" s="1">
        <v>44.68</v>
      </c>
      <c r="K104" s="1" t="s">
        <v>57</v>
      </c>
      <c r="L104" s="1">
        <v>72.0</v>
      </c>
      <c r="M104" s="1">
        <v>96.0</v>
      </c>
    </row>
    <row r="130">
      <c r="A130" s="77" t="s">
        <v>53</v>
      </c>
      <c r="B130" s="3">
        <f>SUMIF(K2:K103, "epr",H2:H103)</f>
        <v>1680</v>
      </c>
    </row>
    <row r="131">
      <c r="A131" s="77" t="s">
        <v>54</v>
      </c>
      <c r="B131" s="3">
        <f>SUM(H2:H103)-B130</f>
        <v>5376</v>
      </c>
    </row>
    <row r="132">
      <c r="A132" s="77" t="s">
        <v>55</v>
      </c>
      <c r="B132" s="3">
        <f>SUM(M2:M103)</f>
        <v>3768</v>
      </c>
    </row>
    <row r="133">
      <c r="A133" s="77" t="s">
        <v>56</v>
      </c>
      <c r="B133" s="3">
        <f>B131/B132</f>
        <v>1.426751592</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1.27</v>
      </c>
      <c r="D2" s="1">
        <v>3.16</v>
      </c>
      <c r="E2" s="1">
        <v>1.89</v>
      </c>
      <c r="F2" s="1">
        <v>0.0</v>
      </c>
      <c r="G2" s="1">
        <v>1.89</v>
      </c>
      <c r="H2" s="1">
        <v>32.0</v>
      </c>
      <c r="I2" s="1">
        <v>16.9</v>
      </c>
      <c r="J2" s="1">
        <v>16.9</v>
      </c>
      <c r="K2" s="1" t="s">
        <v>43</v>
      </c>
      <c r="L2" s="1">
        <v>-32.0</v>
      </c>
      <c r="M2" s="1">
        <v>0.0</v>
      </c>
    </row>
    <row r="3">
      <c r="A3" s="1" t="s">
        <v>41</v>
      </c>
      <c r="B3" s="1" t="s">
        <v>42</v>
      </c>
      <c r="C3" s="1">
        <v>3.23</v>
      </c>
      <c r="D3" s="1">
        <v>5.2</v>
      </c>
      <c r="E3" s="1">
        <v>1.97</v>
      </c>
      <c r="F3" s="1">
        <v>0.0</v>
      </c>
      <c r="G3" s="1">
        <v>1.97</v>
      </c>
      <c r="H3" s="1">
        <v>32.0</v>
      </c>
      <c r="I3" s="1">
        <v>16.23</v>
      </c>
      <c r="J3" s="1">
        <v>16.23</v>
      </c>
      <c r="K3" s="1" t="s">
        <v>43</v>
      </c>
      <c r="L3" s="1">
        <v>-32.0</v>
      </c>
      <c r="M3" s="1">
        <v>0.0</v>
      </c>
    </row>
    <row r="4">
      <c r="A4" s="1" t="s">
        <v>41</v>
      </c>
      <c r="B4" s="1" t="s">
        <v>42</v>
      </c>
      <c r="C4" s="1">
        <v>5.22</v>
      </c>
      <c r="D4" s="1">
        <v>6.19</v>
      </c>
      <c r="E4" s="1">
        <v>0.97</v>
      </c>
      <c r="F4" s="1">
        <v>0.0</v>
      </c>
      <c r="G4" s="1">
        <v>0.97</v>
      </c>
      <c r="H4" s="1">
        <v>32.0</v>
      </c>
      <c r="I4" s="1">
        <v>32.96</v>
      </c>
      <c r="J4" s="1">
        <v>32.96</v>
      </c>
      <c r="K4" s="1" t="s">
        <v>43</v>
      </c>
      <c r="L4" s="1">
        <v>-32.0</v>
      </c>
      <c r="M4" s="1">
        <v>0.0</v>
      </c>
    </row>
    <row r="5">
      <c r="A5" s="1" t="s">
        <v>41</v>
      </c>
      <c r="B5" s="1" t="s">
        <v>42</v>
      </c>
      <c r="C5" s="1">
        <v>6.76</v>
      </c>
      <c r="D5" s="1">
        <v>9.24</v>
      </c>
      <c r="E5" s="1">
        <v>2.48</v>
      </c>
      <c r="F5" s="1">
        <v>0.0</v>
      </c>
      <c r="G5" s="1">
        <v>2.48</v>
      </c>
      <c r="H5" s="1">
        <v>32.0</v>
      </c>
      <c r="I5" s="1">
        <v>12.92</v>
      </c>
      <c r="J5" s="1">
        <v>12.92</v>
      </c>
      <c r="K5" s="1" t="s">
        <v>43</v>
      </c>
      <c r="L5" s="1">
        <v>-32.0</v>
      </c>
      <c r="M5" s="1">
        <v>0.0</v>
      </c>
    </row>
    <row r="6">
      <c r="A6" s="1" t="s">
        <v>41</v>
      </c>
      <c r="B6" s="1" t="s">
        <v>42</v>
      </c>
      <c r="C6" s="1">
        <v>9.68</v>
      </c>
      <c r="D6" s="1">
        <v>11.34</v>
      </c>
      <c r="E6" s="1">
        <v>1.66</v>
      </c>
      <c r="F6" s="1">
        <v>0.0</v>
      </c>
      <c r="G6" s="1">
        <v>1.66</v>
      </c>
      <c r="H6" s="1">
        <v>32.0</v>
      </c>
      <c r="I6" s="1">
        <v>19.26</v>
      </c>
      <c r="J6" s="1">
        <v>19.26</v>
      </c>
      <c r="K6" s="1" t="s">
        <v>43</v>
      </c>
      <c r="L6" s="1">
        <v>-32.0</v>
      </c>
      <c r="M6" s="1">
        <v>0.0</v>
      </c>
    </row>
    <row r="7">
      <c r="A7" s="1" t="s">
        <v>41</v>
      </c>
      <c r="B7" s="1" t="s">
        <v>42</v>
      </c>
      <c r="C7" s="1">
        <v>11.4</v>
      </c>
      <c r="D7" s="1">
        <v>12.91</v>
      </c>
      <c r="E7" s="1">
        <v>1.51</v>
      </c>
      <c r="F7" s="1">
        <v>0.0</v>
      </c>
      <c r="G7" s="1">
        <v>1.51</v>
      </c>
      <c r="H7" s="1">
        <v>32.0</v>
      </c>
      <c r="I7" s="1">
        <v>21.21</v>
      </c>
      <c r="J7" s="1">
        <v>21.21</v>
      </c>
      <c r="K7" s="1" t="s">
        <v>43</v>
      </c>
      <c r="L7" s="1">
        <v>-32.0</v>
      </c>
      <c r="M7" s="1">
        <v>0.0</v>
      </c>
    </row>
    <row r="8">
      <c r="A8" s="1" t="s">
        <v>41</v>
      </c>
      <c r="B8" s="1" t="s">
        <v>42</v>
      </c>
      <c r="C8" s="1">
        <v>12.92</v>
      </c>
      <c r="D8" s="1">
        <v>14.82</v>
      </c>
      <c r="E8" s="1">
        <v>1.9</v>
      </c>
      <c r="F8" s="1">
        <v>0.0</v>
      </c>
      <c r="G8" s="1">
        <v>1.9</v>
      </c>
      <c r="H8" s="1">
        <v>32.0</v>
      </c>
      <c r="I8" s="1">
        <v>16.8</v>
      </c>
      <c r="J8" s="1">
        <v>16.8</v>
      </c>
      <c r="K8" s="1" t="s">
        <v>43</v>
      </c>
      <c r="L8" s="1">
        <v>-32.0</v>
      </c>
      <c r="M8" s="1">
        <v>0.0</v>
      </c>
    </row>
    <row r="9">
      <c r="A9" s="1" t="s">
        <v>41</v>
      </c>
      <c r="B9" s="1" t="s">
        <v>42</v>
      </c>
      <c r="C9" s="1">
        <v>14.89</v>
      </c>
      <c r="D9" s="1">
        <v>16.57</v>
      </c>
      <c r="E9" s="1">
        <v>1.68</v>
      </c>
      <c r="F9" s="1">
        <v>0.0</v>
      </c>
      <c r="G9" s="1">
        <v>1.68</v>
      </c>
      <c r="H9" s="1">
        <v>32.0</v>
      </c>
      <c r="I9" s="1">
        <v>19.08</v>
      </c>
      <c r="J9" s="1">
        <v>19.08</v>
      </c>
      <c r="K9" s="1" t="s">
        <v>43</v>
      </c>
      <c r="L9" s="1">
        <v>-32.0</v>
      </c>
      <c r="M9" s="1">
        <v>0.0</v>
      </c>
    </row>
    <row r="10">
      <c r="A10" s="1" t="s">
        <v>41</v>
      </c>
      <c r="B10" s="1" t="s">
        <v>42</v>
      </c>
      <c r="C10" s="1">
        <v>16.69</v>
      </c>
      <c r="D10" s="1">
        <v>17.76</v>
      </c>
      <c r="E10" s="1">
        <v>1.07</v>
      </c>
      <c r="F10" s="1">
        <v>0.0</v>
      </c>
      <c r="G10" s="1">
        <v>1.07</v>
      </c>
      <c r="H10" s="1">
        <v>32.0</v>
      </c>
      <c r="I10" s="1">
        <v>29.86</v>
      </c>
      <c r="J10" s="1">
        <v>29.86</v>
      </c>
      <c r="K10" s="1" t="s">
        <v>43</v>
      </c>
      <c r="L10" s="1">
        <v>-32.0</v>
      </c>
      <c r="M10" s="1">
        <v>0.0</v>
      </c>
    </row>
    <row r="11">
      <c r="A11" s="1" t="s">
        <v>41</v>
      </c>
      <c r="B11" s="1" t="s">
        <v>42</v>
      </c>
      <c r="C11" s="1">
        <v>17.84</v>
      </c>
      <c r="D11" s="1">
        <v>19.88</v>
      </c>
      <c r="E11" s="1">
        <v>2.05</v>
      </c>
      <c r="F11" s="1">
        <v>0.0</v>
      </c>
      <c r="G11" s="1">
        <v>2.05</v>
      </c>
      <c r="H11" s="1">
        <v>32.0</v>
      </c>
      <c r="I11" s="1">
        <v>15.63</v>
      </c>
      <c r="J11" s="1">
        <v>15.63</v>
      </c>
      <c r="K11" s="1" t="s">
        <v>43</v>
      </c>
      <c r="L11" s="1">
        <v>-32.0</v>
      </c>
      <c r="M11" s="1">
        <v>0.0</v>
      </c>
    </row>
    <row r="12">
      <c r="A12" s="1" t="s">
        <v>41</v>
      </c>
      <c r="B12" s="1" t="s">
        <v>42</v>
      </c>
      <c r="C12" s="1">
        <v>19.97</v>
      </c>
      <c r="D12" s="1">
        <v>23.92</v>
      </c>
      <c r="E12" s="1">
        <v>3.95</v>
      </c>
      <c r="F12" s="1">
        <v>0.0</v>
      </c>
      <c r="G12" s="1">
        <v>3.95</v>
      </c>
      <c r="H12" s="1">
        <v>168.0</v>
      </c>
      <c r="I12" s="1">
        <v>42.55</v>
      </c>
      <c r="J12" s="1">
        <v>42.57</v>
      </c>
      <c r="K12" s="1" t="s">
        <v>44</v>
      </c>
      <c r="L12" s="1">
        <v>84.0</v>
      </c>
      <c r="M12" s="1">
        <v>84.0</v>
      </c>
    </row>
    <row r="13">
      <c r="A13" s="1" t="s">
        <v>41</v>
      </c>
      <c r="B13" s="1" t="s">
        <v>42</v>
      </c>
      <c r="C13" s="1">
        <v>24.81</v>
      </c>
      <c r="D13" s="1">
        <v>27.99</v>
      </c>
      <c r="E13" s="1">
        <v>3.18</v>
      </c>
      <c r="F13" s="1">
        <v>0.0</v>
      </c>
      <c r="G13" s="1">
        <v>3.18</v>
      </c>
      <c r="H13" s="1">
        <v>168.0</v>
      </c>
      <c r="I13" s="1">
        <v>52.82</v>
      </c>
      <c r="J13" s="1">
        <v>52.84</v>
      </c>
      <c r="K13" s="1" t="s">
        <v>44</v>
      </c>
      <c r="L13" s="1">
        <v>84.0</v>
      </c>
      <c r="M13" s="1">
        <v>84.0</v>
      </c>
    </row>
    <row r="14">
      <c r="A14" s="1" t="s">
        <v>41</v>
      </c>
      <c r="B14" s="1" t="s">
        <v>42</v>
      </c>
      <c r="C14" s="1">
        <v>28.19</v>
      </c>
      <c r="D14" s="1">
        <v>31.72</v>
      </c>
      <c r="E14" s="1">
        <v>3.53</v>
      </c>
      <c r="F14" s="1">
        <v>0.0</v>
      </c>
      <c r="G14" s="1">
        <v>3.53</v>
      </c>
      <c r="H14" s="1">
        <v>168.0</v>
      </c>
      <c r="I14" s="1">
        <v>47.56</v>
      </c>
      <c r="J14" s="1">
        <v>47.58</v>
      </c>
      <c r="K14" s="1" t="s">
        <v>44</v>
      </c>
      <c r="L14" s="1">
        <v>84.0</v>
      </c>
      <c r="M14" s="1">
        <v>84.0</v>
      </c>
    </row>
    <row r="15">
      <c r="A15" s="1" t="s">
        <v>41</v>
      </c>
      <c r="B15" s="1" t="s">
        <v>42</v>
      </c>
      <c r="C15" s="1">
        <v>31.89</v>
      </c>
      <c r="D15" s="1">
        <v>35.83</v>
      </c>
      <c r="E15" s="1">
        <v>3.94</v>
      </c>
      <c r="F15" s="1">
        <v>0.0</v>
      </c>
      <c r="G15" s="1">
        <v>3.94</v>
      </c>
      <c r="H15" s="1">
        <v>168.0</v>
      </c>
      <c r="I15" s="1">
        <v>42.63</v>
      </c>
      <c r="J15" s="1">
        <v>42.64</v>
      </c>
      <c r="K15" s="1" t="s">
        <v>57</v>
      </c>
      <c r="L15" s="1">
        <v>68.0</v>
      </c>
      <c r="M15" s="1">
        <v>100.0</v>
      </c>
    </row>
    <row r="16">
      <c r="A16" s="1" t="s">
        <v>41</v>
      </c>
      <c r="B16" s="1" t="s">
        <v>42</v>
      </c>
      <c r="C16" s="1">
        <v>36.11</v>
      </c>
      <c r="D16" s="1">
        <v>42.35</v>
      </c>
      <c r="E16" s="1">
        <v>6.24</v>
      </c>
      <c r="F16" s="1">
        <v>0.0</v>
      </c>
      <c r="G16" s="1">
        <v>6.24</v>
      </c>
      <c r="H16" s="1">
        <v>168.0</v>
      </c>
      <c r="I16" s="1">
        <v>26.91</v>
      </c>
      <c r="J16" s="1">
        <v>26.92</v>
      </c>
      <c r="K16" s="1" t="s">
        <v>59</v>
      </c>
      <c r="L16" s="1">
        <v>0.0</v>
      </c>
      <c r="M16" s="1">
        <v>168.0</v>
      </c>
    </row>
    <row r="17">
      <c r="A17" s="1" t="s">
        <v>41</v>
      </c>
      <c r="B17" s="1" t="s">
        <v>42</v>
      </c>
      <c r="C17" s="1">
        <v>42.53</v>
      </c>
      <c r="D17" s="1">
        <v>44.5</v>
      </c>
      <c r="E17" s="1">
        <v>1.97</v>
      </c>
      <c r="F17" s="1">
        <v>0.0</v>
      </c>
      <c r="G17" s="1">
        <v>1.97</v>
      </c>
      <c r="H17" s="1">
        <v>32.0</v>
      </c>
      <c r="I17" s="1">
        <v>16.27</v>
      </c>
      <c r="J17" s="1">
        <v>16.27</v>
      </c>
      <c r="K17" s="1" t="s">
        <v>43</v>
      </c>
      <c r="L17" s="1">
        <v>-32.0</v>
      </c>
      <c r="M17" s="1">
        <v>0.0</v>
      </c>
    </row>
    <row r="18">
      <c r="A18" s="1" t="s">
        <v>41</v>
      </c>
      <c r="B18" s="1" t="s">
        <v>42</v>
      </c>
      <c r="C18" s="1">
        <v>44.66</v>
      </c>
      <c r="D18" s="1">
        <v>45.7</v>
      </c>
      <c r="E18" s="1">
        <v>1.05</v>
      </c>
      <c r="F18" s="1">
        <v>0.0</v>
      </c>
      <c r="G18" s="1">
        <v>1.05</v>
      </c>
      <c r="H18" s="1">
        <v>32.0</v>
      </c>
      <c r="I18" s="1">
        <v>30.6</v>
      </c>
      <c r="J18" s="1">
        <v>30.6</v>
      </c>
      <c r="K18" s="1" t="s">
        <v>43</v>
      </c>
      <c r="L18" s="1">
        <v>-32.0</v>
      </c>
      <c r="M18" s="1">
        <v>0.0</v>
      </c>
    </row>
    <row r="19">
      <c r="A19" s="1" t="s">
        <v>41</v>
      </c>
      <c r="B19" s="1" t="s">
        <v>42</v>
      </c>
      <c r="C19" s="1">
        <v>45.86</v>
      </c>
      <c r="D19" s="1">
        <v>47.66</v>
      </c>
      <c r="E19" s="1">
        <v>1.8</v>
      </c>
      <c r="F19" s="1">
        <v>0.0</v>
      </c>
      <c r="G19" s="1">
        <v>1.8</v>
      </c>
      <c r="H19" s="1">
        <v>32.0</v>
      </c>
      <c r="I19" s="1">
        <v>17.78</v>
      </c>
      <c r="J19" s="1">
        <v>17.78</v>
      </c>
      <c r="K19" s="1" t="s">
        <v>43</v>
      </c>
      <c r="L19" s="1">
        <v>-32.0</v>
      </c>
      <c r="M19" s="1">
        <v>0.0</v>
      </c>
    </row>
    <row r="20">
      <c r="A20" s="1" t="s">
        <v>41</v>
      </c>
      <c r="B20" s="1" t="s">
        <v>42</v>
      </c>
      <c r="C20" s="1">
        <v>47.75</v>
      </c>
      <c r="D20" s="1">
        <v>49.51</v>
      </c>
      <c r="E20" s="1">
        <v>1.76</v>
      </c>
      <c r="F20" s="1">
        <v>0.0</v>
      </c>
      <c r="G20" s="1">
        <v>1.76</v>
      </c>
      <c r="H20" s="1">
        <v>32.0</v>
      </c>
      <c r="I20" s="1">
        <v>18.21</v>
      </c>
      <c r="J20" s="1">
        <v>18.21</v>
      </c>
      <c r="K20" s="1" t="s">
        <v>43</v>
      </c>
      <c r="L20" s="1">
        <v>-32.0</v>
      </c>
      <c r="M20" s="1">
        <v>0.0</v>
      </c>
    </row>
    <row r="21">
      <c r="A21" s="1" t="s">
        <v>41</v>
      </c>
      <c r="B21" s="1" t="s">
        <v>42</v>
      </c>
      <c r="C21" s="1">
        <v>49.51</v>
      </c>
      <c r="D21" s="1">
        <v>50.79</v>
      </c>
      <c r="E21" s="1">
        <v>1.29</v>
      </c>
      <c r="F21" s="1">
        <v>0.0</v>
      </c>
      <c r="G21" s="1">
        <v>1.29</v>
      </c>
      <c r="H21" s="1">
        <v>32.0</v>
      </c>
      <c r="I21" s="1">
        <v>24.87</v>
      </c>
      <c r="J21" s="1">
        <v>24.87</v>
      </c>
      <c r="K21" s="1" t="s">
        <v>43</v>
      </c>
      <c r="L21" s="1">
        <v>-32.0</v>
      </c>
      <c r="M21" s="1">
        <v>0.0</v>
      </c>
    </row>
    <row r="22">
      <c r="A22" s="1" t="s">
        <v>41</v>
      </c>
      <c r="B22" s="1" t="s">
        <v>42</v>
      </c>
      <c r="C22" s="1">
        <v>50.82</v>
      </c>
      <c r="D22" s="1">
        <v>52.22</v>
      </c>
      <c r="E22" s="1">
        <v>1.4</v>
      </c>
      <c r="F22" s="1">
        <v>0.0</v>
      </c>
      <c r="G22" s="1">
        <v>1.4</v>
      </c>
      <c r="H22" s="1">
        <v>32.0</v>
      </c>
      <c r="I22" s="1">
        <v>22.81</v>
      </c>
      <c r="J22" s="1">
        <v>22.81</v>
      </c>
      <c r="K22" s="1" t="s">
        <v>43</v>
      </c>
      <c r="L22" s="1">
        <v>-32.0</v>
      </c>
      <c r="M22" s="1">
        <v>0.0</v>
      </c>
    </row>
    <row r="23">
      <c r="A23" s="1" t="s">
        <v>41</v>
      </c>
      <c r="B23" s="1" t="s">
        <v>42</v>
      </c>
      <c r="C23" s="1">
        <v>52.77</v>
      </c>
      <c r="D23" s="1">
        <v>54.13</v>
      </c>
      <c r="E23" s="1">
        <v>1.37</v>
      </c>
      <c r="F23" s="1">
        <v>0.0</v>
      </c>
      <c r="G23" s="1">
        <v>1.37</v>
      </c>
      <c r="H23" s="1">
        <v>32.0</v>
      </c>
      <c r="I23" s="1">
        <v>23.4</v>
      </c>
      <c r="J23" s="1">
        <v>23.4</v>
      </c>
      <c r="K23" s="1" t="s">
        <v>43</v>
      </c>
      <c r="L23" s="1">
        <v>-32.0</v>
      </c>
      <c r="M23" s="1">
        <v>0.0</v>
      </c>
    </row>
    <row r="24">
      <c r="A24" s="1" t="s">
        <v>41</v>
      </c>
      <c r="B24" s="1" t="s">
        <v>42</v>
      </c>
      <c r="C24" s="1">
        <v>54.2</v>
      </c>
      <c r="D24" s="1">
        <v>55.78</v>
      </c>
      <c r="E24" s="1">
        <v>1.59</v>
      </c>
      <c r="F24" s="1">
        <v>0.0</v>
      </c>
      <c r="G24" s="1">
        <v>1.59</v>
      </c>
      <c r="H24" s="1">
        <v>32.0</v>
      </c>
      <c r="I24" s="1">
        <v>20.17</v>
      </c>
      <c r="J24" s="1">
        <v>20.17</v>
      </c>
      <c r="K24" s="1" t="s">
        <v>43</v>
      </c>
      <c r="L24" s="1">
        <v>-32.0</v>
      </c>
      <c r="M24" s="1">
        <v>0.0</v>
      </c>
    </row>
    <row r="25">
      <c r="A25" s="1" t="s">
        <v>41</v>
      </c>
      <c r="B25" s="1" t="s">
        <v>42</v>
      </c>
      <c r="C25" s="1">
        <v>55.94</v>
      </c>
      <c r="D25" s="1">
        <v>58.08</v>
      </c>
      <c r="E25" s="1">
        <v>2.15</v>
      </c>
      <c r="F25" s="1">
        <v>0.0</v>
      </c>
      <c r="G25" s="1">
        <v>2.15</v>
      </c>
      <c r="H25" s="1">
        <v>32.0</v>
      </c>
      <c r="I25" s="1">
        <v>14.92</v>
      </c>
      <c r="J25" s="1">
        <v>14.92</v>
      </c>
      <c r="K25" s="1" t="s">
        <v>43</v>
      </c>
      <c r="L25" s="1">
        <v>-32.0</v>
      </c>
      <c r="M25" s="1">
        <v>0.0</v>
      </c>
    </row>
    <row r="26">
      <c r="A26" s="1" t="s">
        <v>41</v>
      </c>
      <c r="B26" s="1" t="s">
        <v>42</v>
      </c>
      <c r="C26" s="1">
        <v>58.59</v>
      </c>
      <c r="D26" s="1">
        <v>60.39</v>
      </c>
      <c r="E26" s="1">
        <v>1.8</v>
      </c>
      <c r="F26" s="1">
        <v>0.0</v>
      </c>
      <c r="G26" s="1">
        <v>1.8</v>
      </c>
      <c r="H26" s="1">
        <v>32.0</v>
      </c>
      <c r="I26" s="1">
        <v>17.74</v>
      </c>
      <c r="J26" s="1">
        <v>17.74</v>
      </c>
      <c r="K26" s="1" t="s">
        <v>43</v>
      </c>
      <c r="L26" s="1">
        <v>-32.0</v>
      </c>
      <c r="M26" s="1">
        <v>0.0</v>
      </c>
    </row>
    <row r="27">
      <c r="A27" s="1" t="s">
        <v>41</v>
      </c>
      <c r="B27" s="1" t="s">
        <v>42</v>
      </c>
      <c r="C27" s="1">
        <v>60.7</v>
      </c>
      <c r="D27" s="1">
        <v>63.6</v>
      </c>
      <c r="E27" s="1">
        <v>2.9</v>
      </c>
      <c r="F27" s="1">
        <v>0.0</v>
      </c>
      <c r="G27" s="1">
        <v>2.9</v>
      </c>
      <c r="H27" s="1">
        <v>168.0</v>
      </c>
      <c r="I27" s="1">
        <v>57.85</v>
      </c>
      <c r="J27" s="1">
        <v>57.87</v>
      </c>
      <c r="K27" s="1" t="s">
        <v>44</v>
      </c>
      <c r="L27" s="1">
        <v>84.0</v>
      </c>
      <c r="M27" s="1">
        <v>84.0</v>
      </c>
    </row>
    <row r="28">
      <c r="A28" s="1" t="s">
        <v>41</v>
      </c>
      <c r="B28" s="1" t="s">
        <v>42</v>
      </c>
      <c r="C28" s="1">
        <v>63.93</v>
      </c>
      <c r="D28" s="1">
        <v>67.13</v>
      </c>
      <c r="E28" s="1">
        <v>3.2</v>
      </c>
      <c r="F28" s="1">
        <v>0.0</v>
      </c>
      <c r="G28" s="1">
        <v>3.2</v>
      </c>
      <c r="H28" s="1">
        <v>168.0</v>
      </c>
      <c r="I28" s="1">
        <v>52.45</v>
      </c>
      <c r="J28" s="1">
        <v>52.47</v>
      </c>
      <c r="K28" s="1" t="s">
        <v>44</v>
      </c>
      <c r="L28" s="1">
        <v>84.0</v>
      </c>
      <c r="M28" s="1">
        <v>84.0</v>
      </c>
    </row>
    <row r="29">
      <c r="A29" s="1" t="s">
        <v>41</v>
      </c>
      <c r="B29" s="1" t="s">
        <v>42</v>
      </c>
      <c r="C29" s="1">
        <v>68.39</v>
      </c>
      <c r="D29" s="1">
        <v>70.91</v>
      </c>
      <c r="E29" s="1">
        <v>2.51</v>
      </c>
      <c r="F29" s="1">
        <v>0.0</v>
      </c>
      <c r="G29" s="1">
        <v>2.51</v>
      </c>
      <c r="H29" s="1">
        <v>168.0</v>
      </c>
      <c r="I29" s="1">
        <v>66.82</v>
      </c>
      <c r="J29" s="1">
        <v>66.85</v>
      </c>
      <c r="K29" s="1" t="s">
        <v>44</v>
      </c>
      <c r="L29" s="1">
        <v>84.0</v>
      </c>
      <c r="M29" s="1">
        <v>84.0</v>
      </c>
    </row>
    <row r="30">
      <c r="A30" s="1" t="s">
        <v>41</v>
      </c>
      <c r="B30" s="1" t="s">
        <v>42</v>
      </c>
      <c r="C30" s="1">
        <v>71.05</v>
      </c>
      <c r="D30" s="1">
        <v>75.04</v>
      </c>
      <c r="E30" s="1">
        <v>3.99</v>
      </c>
      <c r="F30" s="1">
        <v>0.0</v>
      </c>
      <c r="G30" s="1">
        <v>3.99</v>
      </c>
      <c r="H30" s="1">
        <v>168.0</v>
      </c>
      <c r="I30" s="1">
        <v>42.08</v>
      </c>
      <c r="J30" s="1">
        <v>42.1</v>
      </c>
      <c r="K30" s="1" t="s">
        <v>57</v>
      </c>
      <c r="L30" s="1">
        <v>68.0</v>
      </c>
      <c r="M30" s="1">
        <v>100.0</v>
      </c>
    </row>
    <row r="31">
      <c r="A31" s="1" t="s">
        <v>41</v>
      </c>
      <c r="B31" s="1" t="s">
        <v>42</v>
      </c>
      <c r="C31" s="1">
        <v>75.29</v>
      </c>
      <c r="D31" s="1">
        <v>80.41</v>
      </c>
      <c r="E31" s="1">
        <v>5.12</v>
      </c>
      <c r="F31" s="1">
        <v>0.0</v>
      </c>
      <c r="G31" s="1">
        <v>5.11</v>
      </c>
      <c r="H31" s="1">
        <v>168.0</v>
      </c>
      <c r="I31" s="1">
        <v>32.84</v>
      </c>
      <c r="J31" s="1">
        <v>32.85</v>
      </c>
      <c r="K31" s="1" t="s">
        <v>59</v>
      </c>
      <c r="L31" s="1">
        <v>0.0</v>
      </c>
      <c r="M31" s="1">
        <v>168.0</v>
      </c>
    </row>
    <row r="32">
      <c r="A32" s="1" t="s">
        <v>41</v>
      </c>
      <c r="B32" s="1" t="s">
        <v>42</v>
      </c>
      <c r="C32" s="1">
        <v>80.6</v>
      </c>
      <c r="D32" s="1">
        <v>81.89</v>
      </c>
      <c r="E32" s="1">
        <v>1.3</v>
      </c>
      <c r="F32" s="1">
        <v>0.0</v>
      </c>
      <c r="G32" s="1">
        <v>1.3</v>
      </c>
      <c r="H32" s="1">
        <v>32.0</v>
      </c>
      <c r="I32" s="1">
        <v>24.7</v>
      </c>
      <c r="J32" s="1">
        <v>24.7</v>
      </c>
      <c r="K32" s="1" t="s">
        <v>43</v>
      </c>
      <c r="L32" s="1">
        <v>-32.0</v>
      </c>
      <c r="M32" s="1">
        <v>0.0</v>
      </c>
    </row>
    <row r="33">
      <c r="A33" s="1" t="s">
        <v>41</v>
      </c>
      <c r="B33" s="1" t="s">
        <v>42</v>
      </c>
      <c r="C33" s="1">
        <v>81.94</v>
      </c>
      <c r="D33" s="1">
        <v>83.87</v>
      </c>
      <c r="E33" s="1">
        <v>1.93</v>
      </c>
      <c r="F33" s="1">
        <v>0.0</v>
      </c>
      <c r="G33" s="1">
        <v>1.93</v>
      </c>
      <c r="H33" s="1">
        <v>32.0</v>
      </c>
      <c r="I33" s="1">
        <v>16.54</v>
      </c>
      <c r="J33" s="1">
        <v>16.54</v>
      </c>
      <c r="K33" s="1" t="s">
        <v>43</v>
      </c>
      <c r="L33" s="1">
        <v>-32.0</v>
      </c>
      <c r="M33" s="1">
        <v>0.0</v>
      </c>
    </row>
    <row r="34">
      <c r="A34" s="1" t="s">
        <v>41</v>
      </c>
      <c r="B34" s="1" t="s">
        <v>42</v>
      </c>
      <c r="C34" s="1">
        <v>84.0</v>
      </c>
      <c r="D34" s="1">
        <v>85.52</v>
      </c>
      <c r="E34" s="1">
        <v>1.52</v>
      </c>
      <c r="F34" s="1">
        <v>0.0</v>
      </c>
      <c r="G34" s="1">
        <v>1.52</v>
      </c>
      <c r="H34" s="1">
        <v>32.0</v>
      </c>
      <c r="I34" s="1">
        <v>21.04</v>
      </c>
      <c r="J34" s="1">
        <v>21.04</v>
      </c>
      <c r="K34" s="1" t="s">
        <v>43</v>
      </c>
      <c r="L34" s="1">
        <v>-32.0</v>
      </c>
      <c r="M34" s="1">
        <v>0.0</v>
      </c>
    </row>
    <row r="35">
      <c r="A35" s="1" t="s">
        <v>41</v>
      </c>
      <c r="B35" s="1" t="s">
        <v>42</v>
      </c>
      <c r="C35" s="1">
        <v>85.56</v>
      </c>
      <c r="D35" s="1">
        <v>87.58</v>
      </c>
      <c r="E35" s="1">
        <v>2.02</v>
      </c>
      <c r="F35" s="1">
        <v>0.0</v>
      </c>
      <c r="G35" s="1">
        <v>2.02</v>
      </c>
      <c r="H35" s="1">
        <v>32.0</v>
      </c>
      <c r="I35" s="1">
        <v>15.85</v>
      </c>
      <c r="J35" s="1">
        <v>15.85</v>
      </c>
      <c r="K35" s="1" t="s">
        <v>43</v>
      </c>
      <c r="L35" s="1">
        <v>-32.0</v>
      </c>
      <c r="M35" s="1">
        <v>0.0</v>
      </c>
    </row>
    <row r="36">
      <c r="A36" s="1" t="s">
        <v>41</v>
      </c>
      <c r="B36" s="1" t="s">
        <v>42</v>
      </c>
      <c r="C36" s="1">
        <v>87.82</v>
      </c>
      <c r="D36" s="1">
        <v>89.35</v>
      </c>
      <c r="E36" s="1">
        <v>1.53</v>
      </c>
      <c r="F36" s="1">
        <v>0.0</v>
      </c>
      <c r="G36" s="1">
        <v>1.53</v>
      </c>
      <c r="H36" s="1">
        <v>32.0</v>
      </c>
      <c r="I36" s="1">
        <v>20.96</v>
      </c>
      <c r="J36" s="1">
        <v>20.96</v>
      </c>
      <c r="K36" s="1" t="s">
        <v>43</v>
      </c>
      <c r="L36" s="1">
        <v>-32.0</v>
      </c>
      <c r="M36" s="1">
        <v>0.0</v>
      </c>
    </row>
    <row r="37">
      <c r="A37" s="1" t="s">
        <v>41</v>
      </c>
      <c r="B37" s="1" t="s">
        <v>42</v>
      </c>
      <c r="C37" s="1">
        <v>89.42</v>
      </c>
      <c r="D37" s="1">
        <v>91.6</v>
      </c>
      <c r="E37" s="1">
        <v>2.18</v>
      </c>
      <c r="F37" s="1">
        <v>0.0</v>
      </c>
      <c r="G37" s="1">
        <v>2.18</v>
      </c>
      <c r="H37" s="1">
        <v>32.0</v>
      </c>
      <c r="I37" s="1">
        <v>14.71</v>
      </c>
      <c r="J37" s="1">
        <v>14.71</v>
      </c>
      <c r="K37" s="1" t="s">
        <v>43</v>
      </c>
      <c r="L37" s="1">
        <v>-32.0</v>
      </c>
      <c r="M37" s="1">
        <v>0.0</v>
      </c>
    </row>
    <row r="38">
      <c r="A38" s="1" t="s">
        <v>41</v>
      </c>
      <c r="B38" s="1" t="s">
        <v>42</v>
      </c>
      <c r="C38" s="1">
        <v>91.67</v>
      </c>
      <c r="D38" s="1">
        <v>92.82</v>
      </c>
      <c r="E38" s="1">
        <v>1.15</v>
      </c>
      <c r="F38" s="1">
        <v>0.0</v>
      </c>
      <c r="G38" s="1">
        <v>1.15</v>
      </c>
      <c r="H38" s="1">
        <v>32.0</v>
      </c>
      <c r="I38" s="1">
        <v>27.88</v>
      </c>
      <c r="J38" s="1">
        <v>27.88</v>
      </c>
      <c r="K38" s="1" t="s">
        <v>43</v>
      </c>
      <c r="L38" s="1">
        <v>-32.0</v>
      </c>
      <c r="M38" s="1">
        <v>0.0</v>
      </c>
    </row>
    <row r="39">
      <c r="A39" s="1" t="s">
        <v>41</v>
      </c>
      <c r="B39" s="1" t="s">
        <v>42</v>
      </c>
      <c r="C39" s="1">
        <v>92.9</v>
      </c>
      <c r="D39" s="1">
        <v>94.37</v>
      </c>
      <c r="E39" s="1">
        <v>1.47</v>
      </c>
      <c r="F39" s="1">
        <v>0.0</v>
      </c>
      <c r="G39" s="1">
        <v>1.47</v>
      </c>
      <c r="H39" s="1">
        <v>32.0</v>
      </c>
      <c r="I39" s="1">
        <v>21.76</v>
      </c>
      <c r="J39" s="1">
        <v>21.76</v>
      </c>
      <c r="K39" s="1" t="s">
        <v>43</v>
      </c>
      <c r="L39" s="1">
        <v>-32.0</v>
      </c>
      <c r="M39" s="1">
        <v>0.0</v>
      </c>
    </row>
    <row r="40">
      <c r="A40" s="1" t="s">
        <v>41</v>
      </c>
      <c r="B40" s="1" t="s">
        <v>42</v>
      </c>
      <c r="C40" s="1">
        <v>94.49</v>
      </c>
      <c r="D40" s="1">
        <v>96.25</v>
      </c>
      <c r="E40" s="1">
        <v>1.76</v>
      </c>
      <c r="F40" s="1">
        <v>0.0</v>
      </c>
      <c r="G40" s="1">
        <v>1.76</v>
      </c>
      <c r="H40" s="1">
        <v>32.0</v>
      </c>
      <c r="I40" s="1">
        <v>18.21</v>
      </c>
      <c r="J40" s="1">
        <v>18.21</v>
      </c>
      <c r="K40" s="1" t="s">
        <v>43</v>
      </c>
      <c r="L40" s="1">
        <v>-32.0</v>
      </c>
      <c r="M40" s="1">
        <v>0.0</v>
      </c>
    </row>
    <row r="41">
      <c r="A41" s="1" t="s">
        <v>41</v>
      </c>
      <c r="B41" s="1" t="s">
        <v>42</v>
      </c>
      <c r="C41" s="1">
        <v>96.43</v>
      </c>
      <c r="D41" s="1">
        <v>100.0</v>
      </c>
      <c r="E41" s="1">
        <v>3.57</v>
      </c>
      <c r="F41" s="1">
        <v>0.0</v>
      </c>
      <c r="G41" s="1">
        <v>3.57</v>
      </c>
      <c r="H41" s="1">
        <v>32.0</v>
      </c>
      <c r="I41" s="1">
        <v>8.96</v>
      </c>
      <c r="J41" s="1">
        <v>8.96</v>
      </c>
      <c r="K41" s="1" t="s">
        <v>43</v>
      </c>
      <c r="L41" s="1">
        <v>-32.0</v>
      </c>
      <c r="M41" s="1">
        <v>0.0</v>
      </c>
    </row>
    <row r="42">
      <c r="A42" s="1" t="s">
        <v>41</v>
      </c>
      <c r="B42" s="1" t="s">
        <v>42</v>
      </c>
      <c r="C42" s="1">
        <v>100.03</v>
      </c>
      <c r="D42" s="1">
        <v>102.54</v>
      </c>
      <c r="E42" s="1">
        <v>2.51</v>
      </c>
      <c r="F42" s="1">
        <v>0.0</v>
      </c>
      <c r="G42" s="1">
        <v>2.51</v>
      </c>
      <c r="H42" s="1">
        <v>168.0</v>
      </c>
      <c r="I42" s="1">
        <v>66.99</v>
      </c>
      <c r="J42" s="1">
        <v>67.01</v>
      </c>
      <c r="K42" s="1" t="s">
        <v>44</v>
      </c>
      <c r="L42" s="1">
        <v>84.0</v>
      </c>
      <c r="M42" s="1">
        <v>84.0</v>
      </c>
    </row>
    <row r="43">
      <c r="A43" s="1" t="s">
        <v>41</v>
      </c>
      <c r="B43" s="1" t="s">
        <v>42</v>
      </c>
      <c r="C43" s="1">
        <v>102.76</v>
      </c>
      <c r="D43" s="1">
        <v>106.15</v>
      </c>
      <c r="E43" s="1">
        <v>3.39</v>
      </c>
      <c r="F43" s="1">
        <v>0.0</v>
      </c>
      <c r="G43" s="1">
        <v>3.39</v>
      </c>
      <c r="H43" s="1">
        <v>168.0</v>
      </c>
      <c r="I43" s="1">
        <v>49.49</v>
      </c>
      <c r="J43" s="1">
        <v>49.51</v>
      </c>
      <c r="K43" s="1" t="s">
        <v>44</v>
      </c>
      <c r="L43" s="1">
        <v>84.0</v>
      </c>
      <c r="M43" s="1">
        <v>84.0</v>
      </c>
    </row>
    <row r="44">
      <c r="A44" s="1" t="s">
        <v>41</v>
      </c>
      <c r="B44" s="1" t="s">
        <v>42</v>
      </c>
      <c r="C44" s="1">
        <v>106.37</v>
      </c>
      <c r="D44" s="1">
        <v>109.73</v>
      </c>
      <c r="E44" s="1">
        <v>3.35</v>
      </c>
      <c r="F44" s="1">
        <v>0.0</v>
      </c>
      <c r="G44" s="1">
        <v>3.35</v>
      </c>
      <c r="H44" s="1">
        <v>168.0</v>
      </c>
      <c r="I44" s="1">
        <v>50.08</v>
      </c>
      <c r="J44" s="1">
        <v>50.1</v>
      </c>
      <c r="K44" s="1" t="s">
        <v>44</v>
      </c>
      <c r="L44" s="1">
        <v>84.0</v>
      </c>
      <c r="M44" s="1">
        <v>84.0</v>
      </c>
    </row>
    <row r="45">
      <c r="A45" s="1" t="s">
        <v>41</v>
      </c>
      <c r="B45" s="1" t="s">
        <v>42</v>
      </c>
      <c r="C45" s="1">
        <v>109.86</v>
      </c>
      <c r="D45" s="1">
        <v>113.11</v>
      </c>
      <c r="E45" s="1">
        <v>3.25</v>
      </c>
      <c r="F45" s="1">
        <v>0.0</v>
      </c>
      <c r="G45" s="1">
        <v>3.25</v>
      </c>
      <c r="H45" s="1">
        <v>168.0</v>
      </c>
      <c r="I45" s="1">
        <v>51.73</v>
      </c>
      <c r="J45" s="1">
        <v>51.75</v>
      </c>
      <c r="K45" s="1" t="s">
        <v>57</v>
      </c>
      <c r="L45" s="1">
        <v>68.0</v>
      </c>
      <c r="M45" s="1">
        <v>100.0</v>
      </c>
    </row>
    <row r="46">
      <c r="A46" s="1" t="s">
        <v>41</v>
      </c>
      <c r="B46" s="1" t="s">
        <v>42</v>
      </c>
      <c r="C46" s="1">
        <v>113.29</v>
      </c>
      <c r="D46" s="1">
        <v>118.86</v>
      </c>
      <c r="E46" s="1">
        <v>5.57</v>
      </c>
      <c r="F46" s="1">
        <v>0.0</v>
      </c>
      <c r="G46" s="1">
        <v>5.57</v>
      </c>
      <c r="H46" s="1">
        <v>168.0</v>
      </c>
      <c r="I46" s="1">
        <v>30.16</v>
      </c>
      <c r="J46" s="1">
        <v>30.17</v>
      </c>
      <c r="K46" s="1" t="s">
        <v>59</v>
      </c>
      <c r="L46" s="1">
        <v>0.0</v>
      </c>
      <c r="M46" s="1">
        <v>168.0</v>
      </c>
    </row>
    <row r="47">
      <c r="A47" s="1" t="s">
        <v>41</v>
      </c>
      <c r="B47" s="1" t="s">
        <v>42</v>
      </c>
      <c r="C47" s="1">
        <v>119.17</v>
      </c>
      <c r="D47" s="1">
        <v>122.03</v>
      </c>
      <c r="E47" s="1">
        <v>2.86</v>
      </c>
      <c r="F47" s="1">
        <v>0.0</v>
      </c>
      <c r="G47" s="1">
        <v>2.86</v>
      </c>
      <c r="H47" s="1">
        <v>32.0</v>
      </c>
      <c r="I47" s="1">
        <v>11.19</v>
      </c>
      <c r="J47" s="1">
        <v>11.19</v>
      </c>
      <c r="K47" s="1" t="s">
        <v>43</v>
      </c>
      <c r="L47" s="1">
        <v>-32.0</v>
      </c>
      <c r="M47" s="1">
        <v>0.0</v>
      </c>
    </row>
    <row r="48">
      <c r="A48" s="1" t="s">
        <v>41</v>
      </c>
      <c r="B48" s="1" t="s">
        <v>42</v>
      </c>
      <c r="C48" s="1">
        <v>122.11</v>
      </c>
      <c r="D48" s="1">
        <v>123.57</v>
      </c>
      <c r="E48" s="1">
        <v>1.46</v>
      </c>
      <c r="F48" s="1">
        <v>0.0</v>
      </c>
      <c r="G48" s="1">
        <v>1.46</v>
      </c>
      <c r="H48" s="1">
        <v>32.0</v>
      </c>
      <c r="I48" s="1">
        <v>21.88</v>
      </c>
      <c r="J48" s="1">
        <v>21.88</v>
      </c>
      <c r="K48" s="1" t="s">
        <v>43</v>
      </c>
      <c r="L48" s="1">
        <v>-32.0</v>
      </c>
      <c r="M48" s="1">
        <v>0.0</v>
      </c>
    </row>
    <row r="49">
      <c r="A49" s="1" t="s">
        <v>41</v>
      </c>
      <c r="B49" s="1" t="s">
        <v>42</v>
      </c>
      <c r="C49" s="1">
        <v>123.6</v>
      </c>
      <c r="D49" s="1">
        <v>124.4</v>
      </c>
      <c r="E49" s="1">
        <v>0.8</v>
      </c>
      <c r="F49" s="1">
        <v>0.0</v>
      </c>
      <c r="G49" s="1">
        <v>0.8</v>
      </c>
      <c r="H49" s="1">
        <v>32.0</v>
      </c>
      <c r="I49" s="1">
        <v>39.92</v>
      </c>
      <c r="J49" s="1">
        <v>39.92</v>
      </c>
      <c r="K49" s="1" t="s">
        <v>43</v>
      </c>
      <c r="L49" s="1">
        <v>-32.0</v>
      </c>
      <c r="M49" s="1">
        <v>0.0</v>
      </c>
    </row>
    <row r="50">
      <c r="A50" s="1" t="s">
        <v>41</v>
      </c>
      <c r="B50" s="1" t="s">
        <v>42</v>
      </c>
      <c r="C50" s="1">
        <v>124.63</v>
      </c>
      <c r="D50" s="1">
        <v>125.82</v>
      </c>
      <c r="E50" s="1">
        <v>1.19</v>
      </c>
      <c r="F50" s="1">
        <v>0.0</v>
      </c>
      <c r="G50" s="1">
        <v>1.19</v>
      </c>
      <c r="H50" s="1">
        <v>32.0</v>
      </c>
      <c r="I50" s="1">
        <v>26.88</v>
      </c>
      <c r="J50" s="1">
        <v>26.88</v>
      </c>
      <c r="K50" s="1" t="s">
        <v>43</v>
      </c>
      <c r="L50" s="1">
        <v>-32.0</v>
      </c>
      <c r="M50" s="1">
        <v>0.0</v>
      </c>
    </row>
    <row r="51">
      <c r="A51" s="1" t="s">
        <v>41</v>
      </c>
      <c r="B51" s="1" t="s">
        <v>42</v>
      </c>
      <c r="C51" s="1">
        <v>126.1</v>
      </c>
      <c r="D51" s="1">
        <v>127.35</v>
      </c>
      <c r="E51" s="1">
        <v>1.24</v>
      </c>
      <c r="F51" s="1">
        <v>0.0</v>
      </c>
      <c r="G51" s="1">
        <v>1.24</v>
      </c>
      <c r="H51" s="1">
        <v>32.0</v>
      </c>
      <c r="I51" s="1">
        <v>25.7</v>
      </c>
      <c r="J51" s="1">
        <v>25.7</v>
      </c>
      <c r="K51" s="1" t="s">
        <v>43</v>
      </c>
      <c r="L51" s="1">
        <v>-32.0</v>
      </c>
      <c r="M51" s="1">
        <v>0.0</v>
      </c>
    </row>
    <row r="52">
      <c r="A52" s="1" t="s">
        <v>41</v>
      </c>
      <c r="B52" s="1" t="s">
        <v>42</v>
      </c>
      <c r="C52" s="1">
        <v>127.36</v>
      </c>
      <c r="D52" s="1">
        <v>130.52</v>
      </c>
      <c r="E52" s="1">
        <v>3.16</v>
      </c>
      <c r="F52" s="1">
        <v>0.0</v>
      </c>
      <c r="G52" s="1">
        <v>3.16</v>
      </c>
      <c r="H52" s="1">
        <v>32.0</v>
      </c>
      <c r="I52" s="1">
        <v>10.11</v>
      </c>
      <c r="J52" s="1">
        <v>10.11</v>
      </c>
      <c r="K52" s="1" t="s">
        <v>43</v>
      </c>
      <c r="L52" s="1">
        <v>-32.0</v>
      </c>
      <c r="M52" s="1">
        <v>0.0</v>
      </c>
    </row>
    <row r="53">
      <c r="A53" s="1" t="s">
        <v>41</v>
      </c>
      <c r="B53" s="1" t="s">
        <v>42</v>
      </c>
      <c r="C53" s="1">
        <v>130.75</v>
      </c>
      <c r="D53" s="1">
        <v>132.69</v>
      </c>
      <c r="E53" s="1">
        <v>1.94</v>
      </c>
      <c r="F53" s="1">
        <v>0.0</v>
      </c>
      <c r="G53" s="1">
        <v>1.94</v>
      </c>
      <c r="H53" s="1">
        <v>32.0</v>
      </c>
      <c r="I53" s="1">
        <v>16.46</v>
      </c>
      <c r="J53" s="1">
        <v>16.46</v>
      </c>
      <c r="K53" s="1" t="s">
        <v>43</v>
      </c>
      <c r="L53" s="1">
        <v>-32.0</v>
      </c>
      <c r="M53" s="1">
        <v>0.0</v>
      </c>
    </row>
    <row r="54">
      <c r="A54" s="1" t="s">
        <v>41</v>
      </c>
      <c r="B54" s="1" t="s">
        <v>42</v>
      </c>
      <c r="C54" s="1">
        <v>132.8</v>
      </c>
      <c r="D54" s="1">
        <v>134.46</v>
      </c>
      <c r="E54" s="1">
        <v>1.66</v>
      </c>
      <c r="F54" s="1">
        <v>0.0</v>
      </c>
      <c r="G54" s="1">
        <v>1.66</v>
      </c>
      <c r="H54" s="1">
        <v>32.0</v>
      </c>
      <c r="I54" s="1">
        <v>19.25</v>
      </c>
      <c r="J54" s="1">
        <v>19.25</v>
      </c>
      <c r="K54" s="1" t="s">
        <v>43</v>
      </c>
      <c r="L54" s="1">
        <v>-32.0</v>
      </c>
      <c r="M54" s="1">
        <v>0.0</v>
      </c>
    </row>
    <row r="55">
      <c r="A55" s="1" t="s">
        <v>41</v>
      </c>
      <c r="B55" s="1" t="s">
        <v>42</v>
      </c>
      <c r="C55" s="1">
        <v>134.5</v>
      </c>
      <c r="D55" s="1">
        <v>136.69</v>
      </c>
      <c r="E55" s="1">
        <v>2.19</v>
      </c>
      <c r="F55" s="1">
        <v>0.0</v>
      </c>
      <c r="G55" s="1">
        <v>2.19</v>
      </c>
      <c r="H55" s="1">
        <v>32.0</v>
      </c>
      <c r="I55" s="1">
        <v>14.63</v>
      </c>
      <c r="J55" s="1">
        <v>14.63</v>
      </c>
      <c r="K55" s="1" t="s">
        <v>43</v>
      </c>
      <c r="L55" s="1">
        <v>-32.0</v>
      </c>
      <c r="M55" s="1">
        <v>0.0</v>
      </c>
    </row>
    <row r="56">
      <c r="A56" s="1" t="s">
        <v>41</v>
      </c>
      <c r="B56" s="1" t="s">
        <v>42</v>
      </c>
      <c r="C56" s="1">
        <v>136.84</v>
      </c>
      <c r="D56" s="1">
        <v>139.65</v>
      </c>
      <c r="E56" s="1">
        <v>2.81</v>
      </c>
      <c r="F56" s="1">
        <v>0.0</v>
      </c>
      <c r="G56" s="1">
        <v>2.81</v>
      </c>
      <c r="H56" s="1">
        <v>32.0</v>
      </c>
      <c r="I56" s="1">
        <v>11.39</v>
      </c>
      <c r="J56" s="1">
        <v>11.39</v>
      </c>
      <c r="K56" s="1" t="s">
        <v>43</v>
      </c>
      <c r="L56" s="1">
        <v>-32.0</v>
      </c>
      <c r="M56" s="1">
        <v>0.0</v>
      </c>
    </row>
    <row r="57">
      <c r="A57" s="1" t="s">
        <v>41</v>
      </c>
      <c r="B57" s="1" t="s">
        <v>42</v>
      </c>
      <c r="C57" s="1">
        <v>139.67</v>
      </c>
      <c r="D57" s="1">
        <v>142.79</v>
      </c>
      <c r="E57" s="1">
        <v>3.12</v>
      </c>
      <c r="F57" s="1">
        <v>0.0</v>
      </c>
      <c r="G57" s="1">
        <v>3.12</v>
      </c>
      <c r="H57" s="1">
        <v>168.0</v>
      </c>
      <c r="I57" s="1">
        <v>53.84</v>
      </c>
      <c r="J57" s="1">
        <v>53.86</v>
      </c>
      <c r="K57" s="1" t="s">
        <v>44</v>
      </c>
      <c r="L57" s="1">
        <v>84.0</v>
      </c>
      <c r="M57" s="1">
        <v>84.0</v>
      </c>
    </row>
    <row r="58">
      <c r="A58" s="1" t="s">
        <v>41</v>
      </c>
      <c r="B58" s="1" t="s">
        <v>42</v>
      </c>
      <c r="C58" s="1">
        <v>143.03</v>
      </c>
      <c r="D58" s="1">
        <v>145.15</v>
      </c>
      <c r="E58" s="1">
        <v>2.12</v>
      </c>
      <c r="F58" s="1">
        <v>0.0</v>
      </c>
      <c r="G58" s="1">
        <v>2.12</v>
      </c>
      <c r="H58" s="1">
        <v>168.0</v>
      </c>
      <c r="I58" s="1">
        <v>79.08</v>
      </c>
      <c r="J58" s="1">
        <v>79.11</v>
      </c>
      <c r="K58" s="1" t="s">
        <v>44</v>
      </c>
      <c r="L58" s="1">
        <v>84.0</v>
      </c>
      <c r="M58" s="1">
        <v>84.0</v>
      </c>
    </row>
    <row r="59">
      <c r="A59" s="1" t="s">
        <v>41</v>
      </c>
      <c r="B59" s="1" t="s">
        <v>42</v>
      </c>
      <c r="C59" s="1">
        <v>145.65</v>
      </c>
      <c r="D59" s="1">
        <v>149.31</v>
      </c>
      <c r="E59" s="1">
        <v>3.66</v>
      </c>
      <c r="F59" s="1">
        <v>0.0</v>
      </c>
      <c r="G59" s="1">
        <v>3.66</v>
      </c>
      <c r="H59" s="1">
        <v>168.0</v>
      </c>
      <c r="I59" s="1">
        <v>45.9</v>
      </c>
      <c r="J59" s="1">
        <v>45.91</v>
      </c>
      <c r="K59" s="1" t="s">
        <v>44</v>
      </c>
      <c r="L59" s="1">
        <v>84.0</v>
      </c>
      <c r="M59" s="1">
        <v>84.0</v>
      </c>
    </row>
    <row r="60">
      <c r="A60" s="1" t="s">
        <v>41</v>
      </c>
      <c r="B60" s="1" t="s">
        <v>42</v>
      </c>
      <c r="C60" s="1">
        <v>149.49</v>
      </c>
      <c r="D60" s="1">
        <v>152.56</v>
      </c>
      <c r="E60" s="1">
        <v>3.07</v>
      </c>
      <c r="F60" s="1">
        <v>0.0</v>
      </c>
      <c r="G60" s="1">
        <v>3.07</v>
      </c>
      <c r="H60" s="1">
        <v>168.0</v>
      </c>
      <c r="I60" s="1">
        <v>54.73</v>
      </c>
      <c r="J60" s="1">
        <v>54.75</v>
      </c>
      <c r="K60" s="1" t="s">
        <v>57</v>
      </c>
      <c r="L60" s="1">
        <v>68.0</v>
      </c>
      <c r="M60" s="1">
        <v>100.0</v>
      </c>
    </row>
    <row r="61">
      <c r="A61" s="1" t="s">
        <v>41</v>
      </c>
      <c r="B61" s="1" t="s">
        <v>42</v>
      </c>
      <c r="C61" s="1">
        <v>152.77</v>
      </c>
      <c r="D61" s="1">
        <v>158.77</v>
      </c>
      <c r="E61" s="1">
        <v>6.0</v>
      </c>
      <c r="F61" s="1">
        <v>0.0</v>
      </c>
      <c r="G61" s="1">
        <v>6.0</v>
      </c>
      <c r="H61" s="1">
        <v>168.0</v>
      </c>
      <c r="I61" s="1">
        <v>28.0</v>
      </c>
      <c r="J61" s="1">
        <v>28.01</v>
      </c>
      <c r="K61" s="1" t="s">
        <v>59</v>
      </c>
      <c r="L61" s="1">
        <v>0.0</v>
      </c>
      <c r="M61" s="1">
        <v>168.0</v>
      </c>
    </row>
    <row r="62">
      <c r="A62" s="1" t="s">
        <v>41</v>
      </c>
      <c r="B62" s="1" t="s">
        <v>42</v>
      </c>
      <c r="C62" s="1">
        <v>159.04</v>
      </c>
      <c r="D62" s="1">
        <v>160.57</v>
      </c>
      <c r="E62" s="1">
        <v>1.53</v>
      </c>
      <c r="F62" s="1">
        <v>0.0</v>
      </c>
      <c r="G62" s="1">
        <v>1.53</v>
      </c>
      <c r="H62" s="1">
        <v>32.0</v>
      </c>
      <c r="I62" s="1">
        <v>20.93</v>
      </c>
      <c r="J62" s="1">
        <v>20.93</v>
      </c>
      <c r="K62" s="1" t="s">
        <v>43</v>
      </c>
      <c r="L62" s="1">
        <v>-32.0</v>
      </c>
      <c r="M62" s="1">
        <v>0.0</v>
      </c>
    </row>
    <row r="63">
      <c r="A63" s="1" t="s">
        <v>41</v>
      </c>
      <c r="B63" s="1" t="s">
        <v>42</v>
      </c>
      <c r="C63" s="1">
        <v>160.58</v>
      </c>
      <c r="D63" s="1">
        <v>161.82</v>
      </c>
      <c r="E63" s="1">
        <v>1.24</v>
      </c>
      <c r="F63" s="1">
        <v>0.0</v>
      </c>
      <c r="G63" s="1">
        <v>1.24</v>
      </c>
      <c r="H63" s="1">
        <v>32.0</v>
      </c>
      <c r="I63" s="1">
        <v>25.71</v>
      </c>
      <c r="J63" s="1">
        <v>25.71</v>
      </c>
      <c r="K63" s="1" t="s">
        <v>43</v>
      </c>
      <c r="L63" s="1">
        <v>-32.0</v>
      </c>
      <c r="M63" s="1">
        <v>0.0</v>
      </c>
    </row>
    <row r="64">
      <c r="A64" s="1" t="s">
        <v>41</v>
      </c>
      <c r="B64" s="1" t="s">
        <v>42</v>
      </c>
      <c r="C64" s="1">
        <v>161.87</v>
      </c>
      <c r="D64" s="1">
        <v>164.32</v>
      </c>
      <c r="E64" s="1">
        <v>2.45</v>
      </c>
      <c r="F64" s="1">
        <v>0.0</v>
      </c>
      <c r="G64" s="1">
        <v>2.45</v>
      </c>
      <c r="H64" s="1">
        <v>32.0</v>
      </c>
      <c r="I64" s="1">
        <v>13.07</v>
      </c>
      <c r="J64" s="1">
        <v>13.07</v>
      </c>
      <c r="K64" s="1" t="s">
        <v>43</v>
      </c>
      <c r="L64" s="1">
        <v>-32.0</v>
      </c>
      <c r="M64" s="1">
        <v>0.0</v>
      </c>
    </row>
    <row r="65">
      <c r="A65" s="1" t="s">
        <v>41</v>
      </c>
      <c r="B65" s="1" t="s">
        <v>42</v>
      </c>
      <c r="C65" s="1">
        <v>164.57</v>
      </c>
      <c r="D65" s="1">
        <v>166.45</v>
      </c>
      <c r="E65" s="1">
        <v>1.88</v>
      </c>
      <c r="F65" s="1">
        <v>0.0</v>
      </c>
      <c r="G65" s="1">
        <v>1.88</v>
      </c>
      <c r="H65" s="1">
        <v>32.0</v>
      </c>
      <c r="I65" s="1">
        <v>16.99</v>
      </c>
      <c r="J65" s="1">
        <v>16.99</v>
      </c>
      <c r="K65" s="1" t="s">
        <v>43</v>
      </c>
      <c r="L65" s="1">
        <v>-32.0</v>
      </c>
      <c r="M65" s="1">
        <v>0.0</v>
      </c>
    </row>
    <row r="66">
      <c r="A66" s="1" t="s">
        <v>41</v>
      </c>
      <c r="B66" s="1" t="s">
        <v>42</v>
      </c>
      <c r="C66" s="1">
        <v>166.55</v>
      </c>
      <c r="D66" s="1">
        <v>168.47</v>
      </c>
      <c r="E66" s="1">
        <v>1.93</v>
      </c>
      <c r="F66" s="1">
        <v>0.0</v>
      </c>
      <c r="G66" s="1">
        <v>1.93</v>
      </c>
      <c r="H66" s="1">
        <v>32.0</v>
      </c>
      <c r="I66" s="1">
        <v>16.59</v>
      </c>
      <c r="J66" s="1">
        <v>16.59</v>
      </c>
      <c r="K66" s="1" t="s">
        <v>43</v>
      </c>
      <c r="L66" s="1">
        <v>-32.0</v>
      </c>
      <c r="M66" s="1">
        <v>0.0</v>
      </c>
    </row>
    <row r="67">
      <c r="A67" s="1" t="s">
        <v>41</v>
      </c>
      <c r="B67" s="1" t="s">
        <v>42</v>
      </c>
      <c r="C67" s="1">
        <v>168.53</v>
      </c>
      <c r="D67" s="1">
        <v>170.32</v>
      </c>
      <c r="E67" s="1">
        <v>1.79</v>
      </c>
      <c r="F67" s="1">
        <v>0.0</v>
      </c>
      <c r="G67" s="1">
        <v>1.79</v>
      </c>
      <c r="H67" s="1">
        <v>32.0</v>
      </c>
      <c r="I67" s="1">
        <v>17.9</v>
      </c>
      <c r="J67" s="1">
        <v>17.9</v>
      </c>
      <c r="K67" s="1" t="s">
        <v>43</v>
      </c>
      <c r="L67" s="1">
        <v>-32.0</v>
      </c>
      <c r="M67" s="1">
        <v>0.0</v>
      </c>
    </row>
    <row r="68">
      <c r="A68" s="1" t="s">
        <v>41</v>
      </c>
      <c r="B68" s="1" t="s">
        <v>42</v>
      </c>
      <c r="C68" s="1">
        <v>171.34</v>
      </c>
      <c r="D68" s="1">
        <v>173.41</v>
      </c>
      <c r="E68" s="1">
        <v>2.07</v>
      </c>
      <c r="F68" s="1">
        <v>0.0</v>
      </c>
      <c r="G68" s="1">
        <v>2.07</v>
      </c>
      <c r="H68" s="1">
        <v>32.0</v>
      </c>
      <c r="I68" s="1">
        <v>15.44</v>
      </c>
      <c r="J68" s="1">
        <v>15.44</v>
      </c>
      <c r="K68" s="1" t="s">
        <v>43</v>
      </c>
      <c r="L68" s="1">
        <v>-32.0</v>
      </c>
      <c r="M68" s="1">
        <v>0.0</v>
      </c>
    </row>
    <row r="69">
      <c r="A69" s="1" t="s">
        <v>41</v>
      </c>
      <c r="B69" s="1" t="s">
        <v>42</v>
      </c>
      <c r="C69" s="1">
        <v>173.5</v>
      </c>
      <c r="D69" s="1">
        <v>177.36</v>
      </c>
      <c r="E69" s="1">
        <v>3.87</v>
      </c>
      <c r="F69" s="1">
        <v>0.0</v>
      </c>
      <c r="G69" s="1">
        <v>3.87</v>
      </c>
      <c r="H69" s="1">
        <v>32.0</v>
      </c>
      <c r="I69" s="1">
        <v>8.28</v>
      </c>
      <c r="J69" s="1">
        <v>8.28</v>
      </c>
      <c r="K69" s="1" t="s">
        <v>43</v>
      </c>
      <c r="L69" s="1">
        <v>-32.0</v>
      </c>
      <c r="M69" s="1">
        <v>0.0</v>
      </c>
    </row>
    <row r="70">
      <c r="A70" s="1" t="s">
        <v>41</v>
      </c>
      <c r="B70" s="1" t="s">
        <v>42</v>
      </c>
      <c r="C70" s="1">
        <v>177.4</v>
      </c>
      <c r="D70" s="1">
        <v>180.49</v>
      </c>
      <c r="E70" s="1">
        <v>3.09</v>
      </c>
      <c r="F70" s="1">
        <v>0.0</v>
      </c>
      <c r="G70" s="1">
        <v>3.09</v>
      </c>
      <c r="H70" s="1">
        <v>32.0</v>
      </c>
      <c r="I70" s="1">
        <v>10.35</v>
      </c>
      <c r="J70" s="1">
        <v>10.35</v>
      </c>
      <c r="K70" s="1" t="s">
        <v>43</v>
      </c>
      <c r="L70" s="1">
        <v>-32.0</v>
      </c>
      <c r="M70" s="1">
        <v>0.0</v>
      </c>
    </row>
    <row r="71">
      <c r="A71" s="1" t="s">
        <v>41</v>
      </c>
      <c r="B71" s="1" t="s">
        <v>42</v>
      </c>
      <c r="C71" s="1">
        <v>180.66</v>
      </c>
      <c r="D71" s="1">
        <v>182.06</v>
      </c>
      <c r="E71" s="1">
        <v>1.4</v>
      </c>
      <c r="F71" s="1">
        <v>0.0</v>
      </c>
      <c r="G71" s="1">
        <v>1.4</v>
      </c>
      <c r="H71" s="1">
        <v>32.0</v>
      </c>
      <c r="I71" s="1">
        <v>22.81</v>
      </c>
      <c r="J71" s="1">
        <v>22.81</v>
      </c>
      <c r="K71" s="1" t="s">
        <v>43</v>
      </c>
      <c r="L71" s="1">
        <v>-32.0</v>
      </c>
      <c r="M71" s="1">
        <v>0.0</v>
      </c>
    </row>
    <row r="72">
      <c r="A72" s="1" t="s">
        <v>41</v>
      </c>
      <c r="B72" s="1" t="s">
        <v>42</v>
      </c>
      <c r="C72" s="1">
        <v>182.08</v>
      </c>
      <c r="D72" s="1">
        <v>185.08</v>
      </c>
      <c r="E72" s="1">
        <v>3.01</v>
      </c>
      <c r="F72" s="1">
        <v>0.0</v>
      </c>
      <c r="G72" s="1">
        <v>3.01</v>
      </c>
      <c r="H72" s="1">
        <v>168.0</v>
      </c>
      <c r="I72" s="1">
        <v>55.86</v>
      </c>
      <c r="J72" s="1">
        <v>55.88</v>
      </c>
      <c r="K72" s="1" t="s">
        <v>44</v>
      </c>
      <c r="L72" s="1">
        <v>84.0</v>
      </c>
      <c r="M72" s="1">
        <v>84.0</v>
      </c>
    </row>
    <row r="73">
      <c r="A73" s="1" t="s">
        <v>41</v>
      </c>
      <c r="B73" s="1" t="s">
        <v>42</v>
      </c>
      <c r="C73" s="1">
        <v>185.45</v>
      </c>
      <c r="D73" s="1">
        <v>189.32</v>
      </c>
      <c r="E73" s="1">
        <v>3.87</v>
      </c>
      <c r="F73" s="1">
        <v>0.0</v>
      </c>
      <c r="G73" s="1">
        <v>3.86</v>
      </c>
      <c r="H73" s="1">
        <v>168.0</v>
      </c>
      <c r="I73" s="1">
        <v>43.46</v>
      </c>
      <c r="J73" s="1">
        <v>43.48</v>
      </c>
      <c r="K73" s="1" t="s">
        <v>44</v>
      </c>
      <c r="L73" s="1">
        <v>84.0</v>
      </c>
      <c r="M73" s="1">
        <v>84.0</v>
      </c>
    </row>
    <row r="74">
      <c r="A74" s="1" t="s">
        <v>41</v>
      </c>
      <c r="B74" s="1" t="s">
        <v>42</v>
      </c>
      <c r="C74" s="1">
        <v>190.0</v>
      </c>
      <c r="D74" s="1">
        <v>193.44</v>
      </c>
      <c r="E74" s="1">
        <v>3.44</v>
      </c>
      <c r="F74" s="1">
        <v>0.0</v>
      </c>
      <c r="G74" s="1">
        <v>3.44</v>
      </c>
      <c r="H74" s="1">
        <v>168.0</v>
      </c>
      <c r="I74" s="1">
        <v>48.78</v>
      </c>
      <c r="J74" s="1">
        <v>48.79</v>
      </c>
      <c r="K74" s="1" t="s">
        <v>44</v>
      </c>
      <c r="L74" s="1">
        <v>84.0</v>
      </c>
      <c r="M74" s="1">
        <v>84.0</v>
      </c>
    </row>
    <row r="75">
      <c r="A75" s="1" t="s">
        <v>41</v>
      </c>
      <c r="B75" s="1" t="s">
        <v>42</v>
      </c>
      <c r="C75" s="1">
        <v>193.77</v>
      </c>
      <c r="D75" s="1">
        <v>196.82</v>
      </c>
      <c r="E75" s="1">
        <v>3.05</v>
      </c>
      <c r="F75" s="1">
        <v>0.0</v>
      </c>
      <c r="G75" s="1">
        <v>3.05</v>
      </c>
      <c r="H75" s="1">
        <v>168.0</v>
      </c>
      <c r="I75" s="1">
        <v>55.09</v>
      </c>
      <c r="J75" s="1">
        <v>55.11</v>
      </c>
      <c r="K75" s="1" t="s">
        <v>57</v>
      </c>
      <c r="L75" s="1">
        <v>68.0</v>
      </c>
      <c r="M75" s="1">
        <v>100.0</v>
      </c>
    </row>
    <row r="76">
      <c r="A76" s="1" t="s">
        <v>41</v>
      </c>
      <c r="B76" s="1" t="s">
        <v>42</v>
      </c>
      <c r="C76" s="1">
        <v>197.0</v>
      </c>
      <c r="D76" s="1">
        <v>201.91</v>
      </c>
      <c r="E76" s="1">
        <v>4.91</v>
      </c>
      <c r="F76" s="1">
        <v>0.0</v>
      </c>
      <c r="G76" s="1">
        <v>4.91</v>
      </c>
      <c r="H76" s="1">
        <v>168.0</v>
      </c>
      <c r="I76" s="1">
        <v>34.22</v>
      </c>
      <c r="J76" s="1">
        <v>34.23</v>
      </c>
      <c r="K76" s="1" t="s">
        <v>59</v>
      </c>
      <c r="L76" s="1">
        <v>0.0</v>
      </c>
      <c r="M76" s="1">
        <v>168.0</v>
      </c>
    </row>
    <row r="77">
      <c r="A77" s="1" t="s">
        <v>41</v>
      </c>
      <c r="B77" s="1" t="s">
        <v>42</v>
      </c>
      <c r="C77" s="1">
        <v>202.2</v>
      </c>
      <c r="D77" s="1">
        <v>204.64</v>
      </c>
      <c r="E77" s="1">
        <v>2.45</v>
      </c>
      <c r="F77" s="1">
        <v>0.0</v>
      </c>
      <c r="G77" s="1">
        <v>2.45</v>
      </c>
      <c r="H77" s="1">
        <v>32.0</v>
      </c>
      <c r="I77" s="1">
        <v>13.08</v>
      </c>
      <c r="J77" s="1">
        <v>13.08</v>
      </c>
      <c r="K77" s="1" t="s">
        <v>43</v>
      </c>
      <c r="L77" s="1">
        <v>-32.0</v>
      </c>
      <c r="M77" s="1">
        <v>0.0</v>
      </c>
    </row>
    <row r="78">
      <c r="A78" s="1" t="s">
        <v>41</v>
      </c>
      <c r="B78" s="1" t="s">
        <v>42</v>
      </c>
      <c r="C78" s="1">
        <v>204.79</v>
      </c>
      <c r="D78" s="1">
        <v>206.21</v>
      </c>
      <c r="E78" s="1">
        <v>1.41</v>
      </c>
      <c r="F78" s="1">
        <v>0.0</v>
      </c>
      <c r="G78" s="1">
        <v>1.41</v>
      </c>
      <c r="H78" s="1">
        <v>32.0</v>
      </c>
      <c r="I78" s="1">
        <v>22.63</v>
      </c>
      <c r="J78" s="1">
        <v>22.63</v>
      </c>
      <c r="K78" s="1" t="s">
        <v>43</v>
      </c>
      <c r="L78" s="1">
        <v>-32.0</v>
      </c>
      <c r="M78" s="1">
        <v>0.0</v>
      </c>
    </row>
    <row r="79">
      <c r="A79" s="1" t="s">
        <v>41</v>
      </c>
      <c r="B79" s="1" t="s">
        <v>42</v>
      </c>
      <c r="C79" s="1">
        <v>207.49</v>
      </c>
      <c r="D79" s="1">
        <v>209.24</v>
      </c>
      <c r="E79" s="1">
        <v>1.76</v>
      </c>
      <c r="F79" s="1">
        <v>0.0</v>
      </c>
      <c r="G79" s="1">
        <v>1.76</v>
      </c>
      <c r="H79" s="1">
        <v>32.0</v>
      </c>
      <c r="I79" s="1">
        <v>18.23</v>
      </c>
      <c r="J79" s="1">
        <v>18.23</v>
      </c>
      <c r="K79" s="1" t="s">
        <v>43</v>
      </c>
      <c r="L79" s="1">
        <v>-32.0</v>
      </c>
      <c r="M79" s="1">
        <v>0.0</v>
      </c>
    </row>
    <row r="80">
      <c r="A80" s="1" t="s">
        <v>41</v>
      </c>
      <c r="B80" s="1" t="s">
        <v>42</v>
      </c>
      <c r="C80" s="1">
        <v>209.33</v>
      </c>
      <c r="D80" s="1">
        <v>211.46</v>
      </c>
      <c r="E80" s="1">
        <v>2.13</v>
      </c>
      <c r="F80" s="1">
        <v>0.0</v>
      </c>
      <c r="G80" s="1">
        <v>2.13</v>
      </c>
      <c r="H80" s="1">
        <v>32.0</v>
      </c>
      <c r="I80" s="1">
        <v>15.02</v>
      </c>
      <c r="J80" s="1">
        <v>15.02</v>
      </c>
      <c r="K80" s="1" t="s">
        <v>43</v>
      </c>
      <c r="L80" s="1">
        <v>-32.0</v>
      </c>
      <c r="M80" s="1">
        <v>0.0</v>
      </c>
    </row>
    <row r="81">
      <c r="A81" s="1" t="s">
        <v>41</v>
      </c>
      <c r="B81" s="1" t="s">
        <v>42</v>
      </c>
      <c r="C81" s="1">
        <v>211.64</v>
      </c>
      <c r="D81" s="1">
        <v>213.71</v>
      </c>
      <c r="E81" s="1">
        <v>2.08</v>
      </c>
      <c r="F81" s="1">
        <v>0.0</v>
      </c>
      <c r="G81" s="1">
        <v>2.08</v>
      </c>
      <c r="H81" s="1">
        <v>32.0</v>
      </c>
      <c r="I81" s="1">
        <v>15.4</v>
      </c>
      <c r="J81" s="1">
        <v>15.4</v>
      </c>
      <c r="K81" s="1" t="s">
        <v>43</v>
      </c>
      <c r="L81" s="1">
        <v>-32.0</v>
      </c>
      <c r="M81" s="1">
        <v>0.0</v>
      </c>
    </row>
    <row r="82">
      <c r="A82" s="1" t="s">
        <v>41</v>
      </c>
      <c r="B82" s="1" t="s">
        <v>42</v>
      </c>
      <c r="C82" s="1">
        <v>213.8</v>
      </c>
      <c r="D82" s="1">
        <v>215.35</v>
      </c>
      <c r="E82" s="1">
        <v>1.55</v>
      </c>
      <c r="F82" s="1">
        <v>0.0</v>
      </c>
      <c r="G82" s="1">
        <v>1.55</v>
      </c>
      <c r="H82" s="1">
        <v>32.0</v>
      </c>
      <c r="I82" s="1">
        <v>20.67</v>
      </c>
      <c r="J82" s="1">
        <v>20.67</v>
      </c>
      <c r="K82" s="1" t="s">
        <v>43</v>
      </c>
      <c r="L82" s="1">
        <v>-32.0</v>
      </c>
      <c r="M82" s="1">
        <v>0.0</v>
      </c>
    </row>
    <row r="83">
      <c r="A83" s="1" t="s">
        <v>41</v>
      </c>
      <c r="B83" s="1" t="s">
        <v>42</v>
      </c>
      <c r="C83" s="1">
        <v>215.53</v>
      </c>
      <c r="D83" s="1">
        <v>216.71</v>
      </c>
      <c r="E83" s="1">
        <v>1.17</v>
      </c>
      <c r="F83" s="1">
        <v>0.0</v>
      </c>
      <c r="G83" s="1">
        <v>1.17</v>
      </c>
      <c r="H83" s="1">
        <v>32.0</v>
      </c>
      <c r="I83" s="1">
        <v>27.3</v>
      </c>
      <c r="J83" s="1">
        <v>27.3</v>
      </c>
      <c r="K83" s="1" t="s">
        <v>43</v>
      </c>
      <c r="L83" s="1">
        <v>-32.0</v>
      </c>
      <c r="M83" s="1">
        <v>0.0</v>
      </c>
    </row>
    <row r="84">
      <c r="A84" s="1" t="s">
        <v>41</v>
      </c>
      <c r="B84" s="1" t="s">
        <v>42</v>
      </c>
      <c r="C84" s="1">
        <v>216.71</v>
      </c>
      <c r="D84" s="1">
        <v>218.06</v>
      </c>
      <c r="E84" s="1">
        <v>1.35</v>
      </c>
      <c r="F84" s="1">
        <v>0.0</v>
      </c>
      <c r="G84" s="1">
        <v>1.35</v>
      </c>
      <c r="H84" s="1">
        <v>32.0</v>
      </c>
      <c r="I84" s="1">
        <v>23.66</v>
      </c>
      <c r="J84" s="1">
        <v>23.66</v>
      </c>
      <c r="K84" s="1" t="s">
        <v>43</v>
      </c>
      <c r="L84" s="1">
        <v>-32.0</v>
      </c>
      <c r="M84" s="1">
        <v>0.0</v>
      </c>
    </row>
    <row r="85">
      <c r="A85" s="1" t="s">
        <v>41</v>
      </c>
      <c r="B85" s="1" t="s">
        <v>42</v>
      </c>
      <c r="C85" s="1">
        <v>218.09</v>
      </c>
      <c r="D85" s="1">
        <v>221.12</v>
      </c>
      <c r="E85" s="1">
        <v>3.04</v>
      </c>
      <c r="F85" s="1">
        <v>0.0</v>
      </c>
      <c r="G85" s="1">
        <v>3.04</v>
      </c>
      <c r="H85" s="1">
        <v>32.0</v>
      </c>
      <c r="I85" s="1">
        <v>10.54</v>
      </c>
      <c r="J85" s="1">
        <v>10.54</v>
      </c>
      <c r="K85" s="1" t="s">
        <v>43</v>
      </c>
      <c r="L85" s="1">
        <v>-32.0</v>
      </c>
      <c r="M85" s="1">
        <v>0.0</v>
      </c>
    </row>
    <row r="86">
      <c r="A86" s="1" t="s">
        <v>41</v>
      </c>
      <c r="B86" s="1" t="s">
        <v>42</v>
      </c>
      <c r="C86" s="1">
        <v>221.18</v>
      </c>
      <c r="D86" s="1">
        <v>222.51</v>
      </c>
      <c r="E86" s="1">
        <v>1.33</v>
      </c>
      <c r="F86" s="1">
        <v>0.0</v>
      </c>
      <c r="G86" s="1">
        <v>1.33</v>
      </c>
      <c r="H86" s="1">
        <v>32.0</v>
      </c>
      <c r="I86" s="1">
        <v>23.99</v>
      </c>
      <c r="J86" s="1">
        <v>23.99</v>
      </c>
      <c r="K86" s="1" t="s">
        <v>43</v>
      </c>
      <c r="L86" s="1">
        <v>-32.0</v>
      </c>
      <c r="M86" s="1">
        <v>0.0</v>
      </c>
    </row>
    <row r="87">
      <c r="A87" s="1" t="s">
        <v>41</v>
      </c>
      <c r="B87" s="1" t="s">
        <v>42</v>
      </c>
      <c r="C87" s="1">
        <v>222.53</v>
      </c>
      <c r="D87" s="1">
        <v>226.09</v>
      </c>
      <c r="E87" s="1">
        <v>3.56</v>
      </c>
      <c r="F87" s="1">
        <v>0.0</v>
      </c>
      <c r="G87" s="1">
        <v>3.56</v>
      </c>
      <c r="H87" s="1">
        <v>168.0</v>
      </c>
      <c r="I87" s="1">
        <v>47.2</v>
      </c>
      <c r="J87" s="1">
        <v>47.21</v>
      </c>
      <c r="K87" s="1" t="s">
        <v>44</v>
      </c>
      <c r="L87" s="1">
        <v>84.0</v>
      </c>
      <c r="M87" s="1">
        <v>84.0</v>
      </c>
    </row>
    <row r="88">
      <c r="A88" s="1" t="s">
        <v>41</v>
      </c>
      <c r="B88" s="1" t="s">
        <v>42</v>
      </c>
      <c r="C88" s="1">
        <v>226.55</v>
      </c>
      <c r="D88" s="1">
        <v>229.65</v>
      </c>
      <c r="E88" s="1">
        <v>3.1</v>
      </c>
      <c r="F88" s="1">
        <v>0.0</v>
      </c>
      <c r="G88" s="1">
        <v>3.1</v>
      </c>
      <c r="H88" s="1">
        <v>168.0</v>
      </c>
      <c r="I88" s="1">
        <v>54.2</v>
      </c>
      <c r="J88" s="1">
        <v>54.22</v>
      </c>
      <c r="K88" s="1" t="s">
        <v>44</v>
      </c>
      <c r="L88" s="1">
        <v>84.0</v>
      </c>
      <c r="M88" s="1">
        <v>84.0</v>
      </c>
    </row>
    <row r="89">
      <c r="A89" s="1" t="s">
        <v>41</v>
      </c>
      <c r="B89" s="1" t="s">
        <v>42</v>
      </c>
      <c r="C89" s="1">
        <v>230.13</v>
      </c>
      <c r="D89" s="1">
        <v>233.08</v>
      </c>
      <c r="E89" s="1">
        <v>2.95</v>
      </c>
      <c r="F89" s="1">
        <v>0.0</v>
      </c>
      <c r="G89" s="1">
        <v>2.95</v>
      </c>
      <c r="H89" s="1">
        <v>168.0</v>
      </c>
      <c r="I89" s="1">
        <v>56.89</v>
      </c>
      <c r="J89" s="1">
        <v>56.91</v>
      </c>
      <c r="K89" s="1" t="s">
        <v>44</v>
      </c>
      <c r="L89" s="1">
        <v>84.0</v>
      </c>
      <c r="M89" s="1">
        <v>84.0</v>
      </c>
    </row>
    <row r="90">
      <c r="A90" s="1" t="s">
        <v>41</v>
      </c>
      <c r="B90" s="1" t="s">
        <v>42</v>
      </c>
      <c r="C90" s="1">
        <v>233.69</v>
      </c>
      <c r="D90" s="1">
        <v>236.88</v>
      </c>
      <c r="E90" s="1">
        <v>3.19</v>
      </c>
      <c r="F90" s="1">
        <v>0.0</v>
      </c>
      <c r="G90" s="1">
        <v>3.19</v>
      </c>
      <c r="H90" s="1">
        <v>168.0</v>
      </c>
      <c r="I90" s="1">
        <v>52.61</v>
      </c>
      <c r="J90" s="1">
        <v>52.63</v>
      </c>
      <c r="K90" s="1" t="s">
        <v>57</v>
      </c>
      <c r="L90" s="1">
        <v>68.0</v>
      </c>
      <c r="M90" s="1">
        <v>100.0</v>
      </c>
    </row>
    <row r="91">
      <c r="A91" s="1" t="s">
        <v>41</v>
      </c>
      <c r="B91" s="1" t="s">
        <v>42</v>
      </c>
      <c r="C91" s="1">
        <v>237.16</v>
      </c>
      <c r="D91" s="1">
        <v>242.1</v>
      </c>
      <c r="E91" s="1">
        <v>4.94</v>
      </c>
      <c r="F91" s="1">
        <v>0.0</v>
      </c>
      <c r="G91" s="1">
        <v>4.94</v>
      </c>
      <c r="H91" s="1">
        <v>168.0</v>
      </c>
      <c r="I91" s="1">
        <v>34.02</v>
      </c>
      <c r="J91" s="1">
        <v>34.03</v>
      </c>
      <c r="K91" s="1" t="s">
        <v>59</v>
      </c>
      <c r="L91" s="1">
        <v>0.0</v>
      </c>
      <c r="M91" s="1">
        <v>168.0</v>
      </c>
    </row>
    <row r="92">
      <c r="A92" s="1" t="s">
        <v>41</v>
      </c>
      <c r="B92" s="1" t="s">
        <v>42</v>
      </c>
      <c r="C92" s="1">
        <v>242.24</v>
      </c>
      <c r="D92" s="1">
        <v>243.79</v>
      </c>
      <c r="E92" s="1">
        <v>1.55</v>
      </c>
      <c r="F92" s="1">
        <v>0.0</v>
      </c>
      <c r="G92" s="1">
        <v>1.55</v>
      </c>
      <c r="H92" s="1">
        <v>32.0</v>
      </c>
      <c r="I92" s="1">
        <v>20.66</v>
      </c>
      <c r="J92" s="1">
        <v>20.66</v>
      </c>
      <c r="K92" s="1" t="s">
        <v>43</v>
      </c>
      <c r="L92" s="1">
        <v>-32.0</v>
      </c>
      <c r="M92" s="1">
        <v>0.0</v>
      </c>
    </row>
    <row r="93">
      <c r="A93" s="1" t="s">
        <v>41</v>
      </c>
      <c r="B93" s="1" t="s">
        <v>42</v>
      </c>
      <c r="C93" s="1">
        <v>243.83</v>
      </c>
      <c r="D93" s="1">
        <v>244.63</v>
      </c>
      <c r="E93" s="1">
        <v>0.8</v>
      </c>
      <c r="F93" s="1">
        <v>0.0</v>
      </c>
      <c r="G93" s="1">
        <v>0.8</v>
      </c>
      <c r="H93" s="1">
        <v>32.0</v>
      </c>
      <c r="I93" s="1">
        <v>40.14</v>
      </c>
      <c r="J93" s="1">
        <v>40.14</v>
      </c>
      <c r="K93" s="1" t="s">
        <v>43</v>
      </c>
      <c r="L93" s="1">
        <v>-32.0</v>
      </c>
      <c r="M93" s="1">
        <v>0.0</v>
      </c>
    </row>
    <row r="94">
      <c r="A94" s="1" t="s">
        <v>41</v>
      </c>
      <c r="B94" s="1" t="s">
        <v>42</v>
      </c>
      <c r="C94" s="1">
        <v>244.63</v>
      </c>
      <c r="D94" s="1">
        <v>246.45</v>
      </c>
      <c r="E94" s="1">
        <v>1.82</v>
      </c>
      <c r="F94" s="1">
        <v>0.0</v>
      </c>
      <c r="G94" s="1">
        <v>1.82</v>
      </c>
      <c r="H94" s="1">
        <v>32.0</v>
      </c>
      <c r="I94" s="1">
        <v>17.6</v>
      </c>
      <c r="J94" s="1">
        <v>17.6</v>
      </c>
      <c r="K94" s="1" t="s">
        <v>43</v>
      </c>
      <c r="L94" s="1">
        <v>-32.0</v>
      </c>
      <c r="M94" s="1">
        <v>0.0</v>
      </c>
    </row>
    <row r="95">
      <c r="A95" s="1" t="s">
        <v>41</v>
      </c>
      <c r="B95" s="1" t="s">
        <v>42</v>
      </c>
      <c r="C95" s="1">
        <v>246.48</v>
      </c>
      <c r="D95" s="1">
        <v>248.44</v>
      </c>
      <c r="E95" s="1">
        <v>1.96</v>
      </c>
      <c r="F95" s="1">
        <v>0.0</v>
      </c>
      <c r="G95" s="1">
        <v>1.96</v>
      </c>
      <c r="H95" s="1">
        <v>32.0</v>
      </c>
      <c r="I95" s="1">
        <v>16.32</v>
      </c>
      <c r="J95" s="1">
        <v>16.32</v>
      </c>
      <c r="K95" s="1" t="s">
        <v>43</v>
      </c>
      <c r="L95" s="1">
        <v>-32.0</v>
      </c>
      <c r="M95" s="1">
        <v>0.0</v>
      </c>
    </row>
    <row r="96">
      <c r="A96" s="1" t="s">
        <v>41</v>
      </c>
      <c r="B96" s="1" t="s">
        <v>42</v>
      </c>
      <c r="C96" s="1">
        <v>248.54</v>
      </c>
      <c r="D96" s="1">
        <v>249.69</v>
      </c>
      <c r="E96" s="1">
        <v>1.15</v>
      </c>
      <c r="F96" s="1">
        <v>0.0</v>
      </c>
      <c r="G96" s="1">
        <v>1.15</v>
      </c>
      <c r="H96" s="1">
        <v>32.0</v>
      </c>
      <c r="I96" s="1">
        <v>27.78</v>
      </c>
      <c r="J96" s="1">
        <v>27.78</v>
      </c>
      <c r="K96" s="1" t="s">
        <v>43</v>
      </c>
      <c r="L96" s="1">
        <v>-32.0</v>
      </c>
      <c r="M96" s="1">
        <v>0.0</v>
      </c>
    </row>
    <row r="97">
      <c r="A97" s="1" t="s">
        <v>41</v>
      </c>
      <c r="B97" s="1" t="s">
        <v>42</v>
      </c>
      <c r="C97" s="1">
        <v>249.71</v>
      </c>
      <c r="D97" s="1">
        <v>251.47</v>
      </c>
      <c r="E97" s="1">
        <v>1.75</v>
      </c>
      <c r="F97" s="1">
        <v>0.0</v>
      </c>
      <c r="G97" s="1">
        <v>1.75</v>
      </c>
      <c r="H97" s="1">
        <v>32.0</v>
      </c>
      <c r="I97" s="1">
        <v>18.23</v>
      </c>
      <c r="J97" s="1">
        <v>18.23</v>
      </c>
      <c r="K97" s="1" t="s">
        <v>43</v>
      </c>
      <c r="L97" s="1">
        <v>-32.0</v>
      </c>
      <c r="M97" s="1">
        <v>0.0</v>
      </c>
    </row>
    <row r="98">
      <c r="A98" s="1" t="s">
        <v>41</v>
      </c>
      <c r="B98" s="1" t="s">
        <v>42</v>
      </c>
      <c r="C98" s="1">
        <v>251.49</v>
      </c>
      <c r="D98" s="1">
        <v>253.34</v>
      </c>
      <c r="E98" s="1">
        <v>1.85</v>
      </c>
      <c r="F98" s="1">
        <v>0.0</v>
      </c>
      <c r="G98" s="1">
        <v>1.85</v>
      </c>
      <c r="H98" s="1">
        <v>32.0</v>
      </c>
      <c r="I98" s="1">
        <v>17.28</v>
      </c>
      <c r="J98" s="1">
        <v>17.28</v>
      </c>
      <c r="K98" s="1" t="s">
        <v>43</v>
      </c>
      <c r="L98" s="1">
        <v>-32.0</v>
      </c>
      <c r="M98" s="1">
        <v>0.0</v>
      </c>
    </row>
    <row r="99">
      <c r="A99" s="1" t="s">
        <v>41</v>
      </c>
      <c r="B99" s="1" t="s">
        <v>42</v>
      </c>
      <c r="C99" s="1">
        <v>253.43</v>
      </c>
      <c r="D99" s="1">
        <v>255.7</v>
      </c>
      <c r="E99" s="1">
        <v>2.27</v>
      </c>
      <c r="F99" s="1">
        <v>0.0</v>
      </c>
      <c r="G99" s="1">
        <v>2.27</v>
      </c>
      <c r="H99" s="1">
        <v>32.0</v>
      </c>
      <c r="I99" s="1">
        <v>14.11</v>
      </c>
      <c r="J99" s="1">
        <v>14.11</v>
      </c>
      <c r="K99" s="1" t="s">
        <v>43</v>
      </c>
      <c r="L99" s="1">
        <v>-32.0</v>
      </c>
      <c r="M99" s="1">
        <v>0.0</v>
      </c>
    </row>
    <row r="100">
      <c r="A100" s="1" t="s">
        <v>41</v>
      </c>
      <c r="B100" s="1" t="s">
        <v>42</v>
      </c>
      <c r="C100" s="1">
        <v>255.73</v>
      </c>
      <c r="D100" s="1">
        <v>258.5</v>
      </c>
      <c r="E100" s="1">
        <v>2.77</v>
      </c>
      <c r="F100" s="1">
        <v>0.0</v>
      </c>
      <c r="G100" s="1">
        <v>2.77</v>
      </c>
      <c r="H100" s="1">
        <v>32.0</v>
      </c>
      <c r="I100" s="1">
        <v>11.56</v>
      </c>
      <c r="J100" s="1">
        <v>11.56</v>
      </c>
      <c r="K100" s="1" t="s">
        <v>43</v>
      </c>
      <c r="L100" s="1">
        <v>-32.0</v>
      </c>
      <c r="M100" s="1">
        <v>0.0</v>
      </c>
    </row>
    <row r="101">
      <c r="A101" s="1" t="s">
        <v>41</v>
      </c>
      <c r="B101" s="1" t="s">
        <v>42</v>
      </c>
      <c r="C101" s="1">
        <v>258.6</v>
      </c>
      <c r="D101" s="1">
        <v>260.1</v>
      </c>
      <c r="E101" s="1">
        <v>1.5</v>
      </c>
      <c r="F101" s="1">
        <v>0.0</v>
      </c>
      <c r="G101" s="1">
        <v>1.5</v>
      </c>
      <c r="H101" s="1">
        <v>32.0</v>
      </c>
      <c r="I101" s="1">
        <v>21.27</v>
      </c>
      <c r="J101" s="1">
        <v>21.27</v>
      </c>
      <c r="K101" s="1" t="s">
        <v>43</v>
      </c>
      <c r="L101" s="1">
        <v>-32.0</v>
      </c>
      <c r="M101" s="1">
        <v>0.0</v>
      </c>
    </row>
    <row r="102">
      <c r="A102" s="1" t="s">
        <v>41</v>
      </c>
      <c r="B102" s="1" t="s">
        <v>42</v>
      </c>
      <c r="C102" s="1">
        <v>260.4</v>
      </c>
      <c r="D102" s="1">
        <v>263.73</v>
      </c>
      <c r="E102" s="1">
        <v>3.33</v>
      </c>
      <c r="F102" s="1">
        <v>0.0</v>
      </c>
      <c r="G102" s="1">
        <v>3.33</v>
      </c>
      <c r="H102" s="1">
        <v>168.0</v>
      </c>
      <c r="I102" s="1">
        <v>50.38</v>
      </c>
      <c r="J102" s="1">
        <v>50.4</v>
      </c>
      <c r="K102" s="1" t="s">
        <v>44</v>
      </c>
      <c r="L102" s="1">
        <v>84.0</v>
      </c>
      <c r="M102" s="1">
        <v>84.0</v>
      </c>
    </row>
    <row r="103">
      <c r="A103" s="1" t="s">
        <v>41</v>
      </c>
      <c r="B103" s="1" t="s">
        <v>42</v>
      </c>
      <c r="C103" s="1">
        <v>263.98</v>
      </c>
      <c r="D103" s="1">
        <v>266.93</v>
      </c>
      <c r="E103" s="1">
        <v>2.95</v>
      </c>
      <c r="F103" s="1">
        <v>0.0</v>
      </c>
      <c r="G103" s="1">
        <v>2.95</v>
      </c>
      <c r="H103" s="1">
        <v>168.0</v>
      </c>
      <c r="I103" s="1">
        <v>56.92</v>
      </c>
      <c r="J103" s="1">
        <v>56.94</v>
      </c>
      <c r="K103" s="1" t="s">
        <v>44</v>
      </c>
      <c r="L103" s="1">
        <v>84.0</v>
      </c>
      <c r="M103" s="1">
        <v>84.0</v>
      </c>
    </row>
    <row r="104">
      <c r="A104" s="1" t="s">
        <v>41</v>
      </c>
      <c r="B104" s="1" t="s">
        <v>42</v>
      </c>
      <c r="C104" s="1">
        <v>267.53</v>
      </c>
      <c r="D104" s="1">
        <v>270.49</v>
      </c>
      <c r="E104" s="1">
        <v>2.96</v>
      </c>
      <c r="F104" s="1">
        <v>0.0</v>
      </c>
      <c r="G104" s="1">
        <v>2.96</v>
      </c>
      <c r="H104" s="1">
        <v>168.0</v>
      </c>
      <c r="I104" s="1">
        <v>56.77</v>
      </c>
      <c r="J104" s="1">
        <v>56.79</v>
      </c>
      <c r="K104" s="1" t="s">
        <v>44</v>
      </c>
      <c r="L104" s="1">
        <v>84.0</v>
      </c>
      <c r="M104" s="1">
        <v>84.0</v>
      </c>
    </row>
    <row r="130">
      <c r="A130" s="77" t="s">
        <v>53</v>
      </c>
      <c r="B130" s="3">
        <f>SUMIF(K2:K103, "epr",H2:H103)</f>
        <v>2240</v>
      </c>
    </row>
    <row r="131">
      <c r="A131" s="77" t="s">
        <v>54</v>
      </c>
      <c r="B131" s="3">
        <f>SUM(H2:H103)-B130</f>
        <v>5376</v>
      </c>
    </row>
    <row r="132">
      <c r="A132" s="77" t="s">
        <v>55</v>
      </c>
      <c r="B132" s="3">
        <f>SUM(M2:M103)</f>
        <v>3288</v>
      </c>
    </row>
    <row r="133">
      <c r="A133" s="77" t="s">
        <v>56</v>
      </c>
      <c r="B133" s="3">
        <f>B131/B132</f>
        <v>1.635036496</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1.29</v>
      </c>
      <c r="D2" s="1">
        <v>2.37</v>
      </c>
      <c r="E2" s="1">
        <v>1.09</v>
      </c>
      <c r="F2" s="1">
        <v>0.0</v>
      </c>
      <c r="G2" s="1">
        <v>1.09</v>
      </c>
      <c r="H2" s="1">
        <v>40.0</v>
      </c>
      <c r="I2" s="1">
        <v>36.8</v>
      </c>
      <c r="J2" s="1">
        <v>36.8</v>
      </c>
      <c r="K2" s="1" t="s">
        <v>43</v>
      </c>
      <c r="L2" s="1">
        <v>-40.0</v>
      </c>
      <c r="M2" s="1">
        <v>0.0</v>
      </c>
    </row>
    <row r="3">
      <c r="A3" s="1" t="s">
        <v>41</v>
      </c>
      <c r="B3" s="1" t="s">
        <v>42</v>
      </c>
      <c r="C3" s="1">
        <v>2.42</v>
      </c>
      <c r="D3" s="1">
        <v>5.35</v>
      </c>
      <c r="E3" s="1">
        <v>2.93</v>
      </c>
      <c r="F3" s="1">
        <v>0.0</v>
      </c>
      <c r="G3" s="1">
        <v>2.93</v>
      </c>
      <c r="H3" s="1">
        <v>40.0</v>
      </c>
      <c r="I3" s="1">
        <v>13.64</v>
      </c>
      <c r="J3" s="1">
        <v>13.64</v>
      </c>
      <c r="K3" s="1" t="s">
        <v>43</v>
      </c>
      <c r="L3" s="1">
        <v>-40.0</v>
      </c>
      <c r="M3" s="1">
        <v>0.0</v>
      </c>
    </row>
    <row r="4">
      <c r="A4" s="1" t="s">
        <v>41</v>
      </c>
      <c r="B4" s="1" t="s">
        <v>42</v>
      </c>
      <c r="C4" s="1">
        <v>5.62</v>
      </c>
      <c r="D4" s="1">
        <v>7.91</v>
      </c>
      <c r="E4" s="1">
        <v>2.29</v>
      </c>
      <c r="F4" s="1">
        <v>0.0</v>
      </c>
      <c r="G4" s="1">
        <v>2.29</v>
      </c>
      <c r="H4" s="1">
        <v>40.0</v>
      </c>
      <c r="I4" s="1">
        <v>17.47</v>
      </c>
      <c r="J4" s="1">
        <v>17.47</v>
      </c>
      <c r="K4" s="1" t="s">
        <v>43</v>
      </c>
      <c r="L4" s="1">
        <v>-40.0</v>
      </c>
      <c r="M4" s="1">
        <v>0.0</v>
      </c>
    </row>
    <row r="5">
      <c r="A5" s="1" t="s">
        <v>41</v>
      </c>
      <c r="B5" s="1" t="s">
        <v>42</v>
      </c>
      <c r="C5" s="1">
        <v>8.13</v>
      </c>
      <c r="D5" s="1">
        <v>11.57</v>
      </c>
      <c r="E5" s="1">
        <v>3.43</v>
      </c>
      <c r="F5" s="1">
        <v>0.0</v>
      </c>
      <c r="G5" s="1">
        <v>3.43</v>
      </c>
      <c r="H5" s="1">
        <v>40.0</v>
      </c>
      <c r="I5" s="1">
        <v>11.65</v>
      </c>
      <c r="J5" s="1">
        <v>11.65</v>
      </c>
      <c r="K5" s="1" t="s">
        <v>43</v>
      </c>
      <c r="L5" s="1">
        <v>-40.0</v>
      </c>
      <c r="M5" s="1">
        <v>0.0</v>
      </c>
    </row>
    <row r="6">
      <c r="A6" s="1" t="s">
        <v>41</v>
      </c>
      <c r="B6" s="1" t="s">
        <v>42</v>
      </c>
      <c r="C6" s="1">
        <v>11.58</v>
      </c>
      <c r="D6" s="1">
        <v>12.97</v>
      </c>
      <c r="E6" s="1">
        <v>1.39</v>
      </c>
      <c r="F6" s="1">
        <v>0.0</v>
      </c>
      <c r="G6" s="1">
        <v>1.39</v>
      </c>
      <c r="H6" s="1">
        <v>40.0</v>
      </c>
      <c r="I6" s="1">
        <v>28.85</v>
      </c>
      <c r="J6" s="1">
        <v>28.85</v>
      </c>
      <c r="K6" s="1" t="s">
        <v>43</v>
      </c>
      <c r="L6" s="1">
        <v>-40.0</v>
      </c>
      <c r="M6" s="1">
        <v>0.0</v>
      </c>
    </row>
    <row r="7">
      <c r="A7" s="1" t="s">
        <v>41</v>
      </c>
      <c r="B7" s="1" t="s">
        <v>42</v>
      </c>
      <c r="C7" s="1">
        <v>12.98</v>
      </c>
      <c r="D7" s="1">
        <v>15.34</v>
      </c>
      <c r="E7" s="1">
        <v>2.35</v>
      </c>
      <c r="F7" s="1">
        <v>0.0</v>
      </c>
      <c r="G7" s="1">
        <v>2.35</v>
      </c>
      <c r="H7" s="1">
        <v>40.0</v>
      </c>
      <c r="I7" s="1">
        <v>17.0</v>
      </c>
      <c r="J7" s="1">
        <v>17.0</v>
      </c>
      <c r="K7" s="1" t="s">
        <v>43</v>
      </c>
      <c r="L7" s="1">
        <v>-40.0</v>
      </c>
      <c r="M7" s="1">
        <v>0.0</v>
      </c>
    </row>
    <row r="8">
      <c r="A8" s="1" t="s">
        <v>41</v>
      </c>
      <c r="B8" s="1" t="s">
        <v>42</v>
      </c>
      <c r="C8" s="1">
        <v>15.36</v>
      </c>
      <c r="D8" s="1">
        <v>17.89</v>
      </c>
      <c r="E8" s="1">
        <v>2.53</v>
      </c>
      <c r="F8" s="1">
        <v>0.0</v>
      </c>
      <c r="G8" s="1">
        <v>2.53</v>
      </c>
      <c r="H8" s="1">
        <v>40.0</v>
      </c>
      <c r="I8" s="1">
        <v>15.82</v>
      </c>
      <c r="J8" s="1">
        <v>15.82</v>
      </c>
      <c r="K8" s="1" t="s">
        <v>43</v>
      </c>
      <c r="L8" s="1">
        <v>-40.0</v>
      </c>
      <c r="M8" s="1">
        <v>0.0</v>
      </c>
    </row>
    <row r="9">
      <c r="A9" s="1" t="s">
        <v>41</v>
      </c>
      <c r="B9" s="1" t="s">
        <v>42</v>
      </c>
      <c r="C9" s="1">
        <v>18.03</v>
      </c>
      <c r="D9" s="1">
        <v>20.53</v>
      </c>
      <c r="E9" s="1">
        <v>2.49</v>
      </c>
      <c r="F9" s="1">
        <v>0.0</v>
      </c>
      <c r="G9" s="1">
        <v>2.49</v>
      </c>
      <c r="H9" s="1">
        <v>40.0</v>
      </c>
      <c r="I9" s="1">
        <v>16.04</v>
      </c>
      <c r="J9" s="1">
        <v>16.04</v>
      </c>
      <c r="K9" s="1" t="s">
        <v>43</v>
      </c>
      <c r="L9" s="1">
        <v>-40.0</v>
      </c>
      <c r="M9" s="1">
        <v>0.0</v>
      </c>
    </row>
    <row r="10">
      <c r="A10" s="1" t="s">
        <v>41</v>
      </c>
      <c r="B10" s="1" t="s">
        <v>42</v>
      </c>
      <c r="C10" s="1">
        <v>20.59</v>
      </c>
      <c r="D10" s="1">
        <v>23.34</v>
      </c>
      <c r="E10" s="1">
        <v>2.76</v>
      </c>
      <c r="F10" s="1">
        <v>0.0</v>
      </c>
      <c r="G10" s="1">
        <v>2.76</v>
      </c>
      <c r="H10" s="1">
        <v>40.0</v>
      </c>
      <c r="I10" s="1">
        <v>14.51</v>
      </c>
      <c r="J10" s="1">
        <v>14.51</v>
      </c>
      <c r="K10" s="1" t="s">
        <v>43</v>
      </c>
      <c r="L10" s="1">
        <v>-40.0</v>
      </c>
      <c r="M10" s="1">
        <v>0.0</v>
      </c>
    </row>
    <row r="11">
      <c r="A11" s="1" t="s">
        <v>41</v>
      </c>
      <c r="B11" s="1" t="s">
        <v>42</v>
      </c>
      <c r="C11" s="1">
        <v>23.48</v>
      </c>
      <c r="D11" s="1">
        <v>26.22</v>
      </c>
      <c r="E11" s="1">
        <v>2.74</v>
      </c>
      <c r="F11" s="1">
        <v>0.0</v>
      </c>
      <c r="G11" s="1">
        <v>2.74</v>
      </c>
      <c r="H11" s="1">
        <v>40.0</v>
      </c>
      <c r="I11" s="1">
        <v>14.62</v>
      </c>
      <c r="J11" s="1">
        <v>14.62</v>
      </c>
      <c r="K11" s="1" t="s">
        <v>43</v>
      </c>
      <c r="L11" s="1">
        <v>-40.0</v>
      </c>
      <c r="M11" s="1">
        <v>0.0</v>
      </c>
    </row>
    <row r="12">
      <c r="A12" s="1" t="s">
        <v>41</v>
      </c>
      <c r="B12" s="1" t="s">
        <v>42</v>
      </c>
      <c r="C12" s="1">
        <v>26.32</v>
      </c>
      <c r="D12" s="1">
        <v>28.86</v>
      </c>
      <c r="E12" s="1">
        <v>2.54</v>
      </c>
      <c r="F12" s="1">
        <v>0.0</v>
      </c>
      <c r="G12" s="1">
        <v>2.54</v>
      </c>
      <c r="H12" s="1">
        <v>168.0</v>
      </c>
      <c r="I12" s="1">
        <v>66.08</v>
      </c>
      <c r="J12" s="1">
        <v>66.11</v>
      </c>
      <c r="K12" s="1" t="s">
        <v>44</v>
      </c>
      <c r="L12" s="1">
        <v>84.0</v>
      </c>
      <c r="M12" s="1">
        <v>84.0</v>
      </c>
    </row>
    <row r="13">
      <c r="A13" s="1" t="s">
        <v>41</v>
      </c>
      <c r="B13" s="1" t="s">
        <v>42</v>
      </c>
      <c r="C13" s="1">
        <v>29.51</v>
      </c>
      <c r="D13" s="1">
        <v>32.97</v>
      </c>
      <c r="E13" s="1">
        <v>3.46</v>
      </c>
      <c r="F13" s="1">
        <v>0.0</v>
      </c>
      <c r="G13" s="1">
        <v>3.46</v>
      </c>
      <c r="H13" s="1">
        <v>168.0</v>
      </c>
      <c r="I13" s="1">
        <v>48.56</v>
      </c>
      <c r="J13" s="1">
        <v>48.57</v>
      </c>
      <c r="K13" s="1" t="s">
        <v>44</v>
      </c>
      <c r="L13" s="1">
        <v>84.0</v>
      </c>
      <c r="M13" s="1">
        <v>84.0</v>
      </c>
    </row>
    <row r="14">
      <c r="A14" s="1" t="s">
        <v>41</v>
      </c>
      <c r="B14" s="1" t="s">
        <v>42</v>
      </c>
      <c r="C14" s="1">
        <v>33.74</v>
      </c>
      <c r="D14" s="1">
        <v>37.53</v>
      </c>
      <c r="E14" s="1">
        <v>3.8</v>
      </c>
      <c r="F14" s="1">
        <v>0.0</v>
      </c>
      <c r="G14" s="1">
        <v>3.8</v>
      </c>
      <c r="H14" s="1">
        <v>168.0</v>
      </c>
      <c r="I14" s="1">
        <v>44.25</v>
      </c>
      <c r="J14" s="1">
        <v>44.26</v>
      </c>
      <c r="K14" s="1" t="s">
        <v>44</v>
      </c>
      <c r="L14" s="1">
        <v>84.0</v>
      </c>
      <c r="M14" s="1">
        <v>84.0</v>
      </c>
    </row>
    <row r="15">
      <c r="A15" s="1" t="s">
        <v>41</v>
      </c>
      <c r="B15" s="1" t="s">
        <v>42</v>
      </c>
      <c r="C15" s="1">
        <v>37.67</v>
      </c>
      <c r="D15" s="1">
        <v>40.63</v>
      </c>
      <c r="E15" s="1">
        <v>2.96</v>
      </c>
      <c r="F15" s="1">
        <v>0.0</v>
      </c>
      <c r="G15" s="1">
        <v>2.95</v>
      </c>
      <c r="H15" s="1">
        <v>168.0</v>
      </c>
      <c r="I15" s="1">
        <v>56.84</v>
      </c>
      <c r="J15" s="1">
        <v>56.86</v>
      </c>
      <c r="K15" s="1" t="s">
        <v>44</v>
      </c>
      <c r="L15" s="1">
        <v>84.0</v>
      </c>
      <c r="M15" s="1">
        <v>84.0</v>
      </c>
    </row>
    <row r="16">
      <c r="A16" s="1" t="s">
        <v>41</v>
      </c>
      <c r="B16" s="1" t="s">
        <v>42</v>
      </c>
      <c r="C16" s="1">
        <v>40.79</v>
      </c>
      <c r="D16" s="1">
        <v>44.48</v>
      </c>
      <c r="E16" s="1">
        <v>3.69</v>
      </c>
      <c r="F16" s="1">
        <v>0.0</v>
      </c>
      <c r="G16" s="1">
        <v>3.69</v>
      </c>
      <c r="H16" s="1">
        <v>168.0</v>
      </c>
      <c r="I16" s="1">
        <v>45.51</v>
      </c>
      <c r="J16" s="1">
        <v>45.52</v>
      </c>
      <c r="K16" s="1" t="s">
        <v>57</v>
      </c>
      <c r="L16" s="1">
        <v>64.0</v>
      </c>
      <c r="M16" s="1">
        <v>104.0</v>
      </c>
    </row>
    <row r="17">
      <c r="A17" s="1" t="s">
        <v>41</v>
      </c>
      <c r="B17" s="1" t="s">
        <v>42</v>
      </c>
      <c r="C17" s="1">
        <v>44.62</v>
      </c>
      <c r="D17" s="1">
        <v>47.26</v>
      </c>
      <c r="E17" s="1">
        <v>2.64</v>
      </c>
      <c r="F17" s="1">
        <v>0.0</v>
      </c>
      <c r="G17" s="1">
        <v>2.64</v>
      </c>
      <c r="H17" s="1">
        <v>40.0</v>
      </c>
      <c r="I17" s="1">
        <v>15.16</v>
      </c>
      <c r="J17" s="1">
        <v>15.16</v>
      </c>
      <c r="K17" s="1" t="s">
        <v>43</v>
      </c>
      <c r="L17" s="1">
        <v>-40.0</v>
      </c>
      <c r="M17" s="1">
        <v>0.0</v>
      </c>
    </row>
    <row r="18">
      <c r="A18" s="1" t="s">
        <v>41</v>
      </c>
      <c r="B18" s="1" t="s">
        <v>42</v>
      </c>
      <c r="C18" s="1">
        <v>47.28</v>
      </c>
      <c r="D18" s="1">
        <v>50.01</v>
      </c>
      <c r="E18" s="1">
        <v>2.73</v>
      </c>
      <c r="F18" s="1">
        <v>0.0</v>
      </c>
      <c r="G18" s="1">
        <v>2.73</v>
      </c>
      <c r="H18" s="1">
        <v>40.0</v>
      </c>
      <c r="I18" s="1">
        <v>14.64</v>
      </c>
      <c r="J18" s="1">
        <v>14.64</v>
      </c>
      <c r="K18" s="1" t="s">
        <v>43</v>
      </c>
      <c r="L18" s="1">
        <v>-40.0</v>
      </c>
      <c r="M18" s="1">
        <v>0.0</v>
      </c>
    </row>
    <row r="19">
      <c r="A19" s="1" t="s">
        <v>41</v>
      </c>
      <c r="B19" s="1" t="s">
        <v>42</v>
      </c>
      <c r="C19" s="1">
        <v>50.05</v>
      </c>
      <c r="D19" s="1">
        <v>52.19</v>
      </c>
      <c r="E19" s="1">
        <v>2.15</v>
      </c>
      <c r="F19" s="1">
        <v>0.0</v>
      </c>
      <c r="G19" s="1">
        <v>2.15</v>
      </c>
      <c r="H19" s="1">
        <v>40.0</v>
      </c>
      <c r="I19" s="1">
        <v>18.64</v>
      </c>
      <c r="J19" s="1">
        <v>18.64</v>
      </c>
      <c r="K19" s="1" t="s">
        <v>43</v>
      </c>
      <c r="L19" s="1">
        <v>-40.0</v>
      </c>
      <c r="M19" s="1">
        <v>0.0</v>
      </c>
    </row>
    <row r="20">
      <c r="A20" s="1" t="s">
        <v>41</v>
      </c>
      <c r="B20" s="1" t="s">
        <v>42</v>
      </c>
      <c r="C20" s="1">
        <v>52.21</v>
      </c>
      <c r="D20" s="1">
        <v>55.3</v>
      </c>
      <c r="E20" s="1">
        <v>3.09</v>
      </c>
      <c r="F20" s="1">
        <v>0.0</v>
      </c>
      <c r="G20" s="1">
        <v>3.09</v>
      </c>
      <c r="H20" s="1">
        <v>40.0</v>
      </c>
      <c r="I20" s="1">
        <v>12.95</v>
      </c>
      <c r="J20" s="1">
        <v>12.95</v>
      </c>
      <c r="K20" s="1" t="s">
        <v>43</v>
      </c>
      <c r="L20" s="1">
        <v>-40.0</v>
      </c>
      <c r="M20" s="1">
        <v>0.0</v>
      </c>
    </row>
    <row r="21">
      <c r="A21" s="1" t="s">
        <v>41</v>
      </c>
      <c r="B21" s="1" t="s">
        <v>42</v>
      </c>
      <c r="C21" s="1">
        <v>55.32</v>
      </c>
      <c r="D21" s="1">
        <v>57.31</v>
      </c>
      <c r="E21" s="1">
        <v>1.99</v>
      </c>
      <c r="F21" s="1">
        <v>0.0</v>
      </c>
      <c r="G21" s="1">
        <v>1.99</v>
      </c>
      <c r="H21" s="1">
        <v>40.0</v>
      </c>
      <c r="I21" s="1">
        <v>20.1</v>
      </c>
      <c r="J21" s="1">
        <v>20.1</v>
      </c>
      <c r="K21" s="1" t="s">
        <v>43</v>
      </c>
      <c r="L21" s="1">
        <v>-40.0</v>
      </c>
      <c r="M21" s="1">
        <v>0.0</v>
      </c>
    </row>
    <row r="22">
      <c r="A22" s="1" t="s">
        <v>41</v>
      </c>
      <c r="B22" s="1" t="s">
        <v>42</v>
      </c>
      <c r="C22" s="1">
        <v>57.36</v>
      </c>
      <c r="D22" s="1">
        <v>59.21</v>
      </c>
      <c r="E22" s="1">
        <v>1.84</v>
      </c>
      <c r="F22" s="1">
        <v>0.0</v>
      </c>
      <c r="G22" s="1">
        <v>1.84</v>
      </c>
      <c r="H22" s="1">
        <v>40.0</v>
      </c>
      <c r="I22" s="1">
        <v>21.69</v>
      </c>
      <c r="J22" s="1">
        <v>21.69</v>
      </c>
      <c r="K22" s="1" t="s">
        <v>43</v>
      </c>
      <c r="L22" s="1">
        <v>-40.0</v>
      </c>
      <c r="M22" s="1">
        <v>0.0</v>
      </c>
    </row>
    <row r="23">
      <c r="A23" s="1" t="s">
        <v>41</v>
      </c>
      <c r="B23" s="1" t="s">
        <v>42</v>
      </c>
      <c r="C23" s="1">
        <v>59.28</v>
      </c>
      <c r="D23" s="1">
        <v>60.91</v>
      </c>
      <c r="E23" s="1">
        <v>1.63</v>
      </c>
      <c r="F23" s="1">
        <v>0.0</v>
      </c>
      <c r="G23" s="1">
        <v>1.63</v>
      </c>
      <c r="H23" s="1">
        <v>40.0</v>
      </c>
      <c r="I23" s="1">
        <v>24.54</v>
      </c>
      <c r="J23" s="1">
        <v>24.54</v>
      </c>
      <c r="K23" s="1" t="s">
        <v>43</v>
      </c>
      <c r="L23" s="1">
        <v>-40.0</v>
      </c>
      <c r="M23" s="1">
        <v>0.0</v>
      </c>
    </row>
    <row r="24">
      <c r="A24" s="1" t="s">
        <v>41</v>
      </c>
      <c r="B24" s="1" t="s">
        <v>42</v>
      </c>
      <c r="C24" s="1">
        <v>61.18</v>
      </c>
      <c r="D24" s="1">
        <v>63.17</v>
      </c>
      <c r="E24" s="1">
        <v>1.99</v>
      </c>
      <c r="F24" s="1">
        <v>0.0</v>
      </c>
      <c r="G24" s="1">
        <v>1.99</v>
      </c>
      <c r="H24" s="1">
        <v>40.0</v>
      </c>
      <c r="I24" s="1">
        <v>20.13</v>
      </c>
      <c r="J24" s="1">
        <v>20.13</v>
      </c>
      <c r="K24" s="1" t="s">
        <v>43</v>
      </c>
      <c r="L24" s="1">
        <v>-40.0</v>
      </c>
      <c r="M24" s="1">
        <v>0.0</v>
      </c>
    </row>
    <row r="25">
      <c r="A25" s="1" t="s">
        <v>41</v>
      </c>
      <c r="B25" s="1" t="s">
        <v>42</v>
      </c>
      <c r="C25" s="1">
        <v>63.33</v>
      </c>
      <c r="D25" s="1">
        <v>66.44</v>
      </c>
      <c r="E25" s="1">
        <v>3.11</v>
      </c>
      <c r="F25" s="1">
        <v>0.0</v>
      </c>
      <c r="G25" s="1">
        <v>3.11</v>
      </c>
      <c r="H25" s="1">
        <v>40.0</v>
      </c>
      <c r="I25" s="1">
        <v>12.87</v>
      </c>
      <c r="J25" s="1">
        <v>12.87</v>
      </c>
      <c r="K25" s="1" t="s">
        <v>43</v>
      </c>
      <c r="L25" s="1">
        <v>-40.0</v>
      </c>
      <c r="M25" s="1">
        <v>0.0</v>
      </c>
    </row>
    <row r="26">
      <c r="A26" s="1" t="s">
        <v>41</v>
      </c>
      <c r="B26" s="1" t="s">
        <v>42</v>
      </c>
      <c r="C26" s="1">
        <v>66.61</v>
      </c>
      <c r="D26" s="1">
        <v>69.12</v>
      </c>
      <c r="E26" s="1">
        <v>2.52</v>
      </c>
      <c r="F26" s="1">
        <v>0.0</v>
      </c>
      <c r="G26" s="1">
        <v>2.52</v>
      </c>
      <c r="H26" s="1">
        <v>40.0</v>
      </c>
      <c r="I26" s="1">
        <v>15.9</v>
      </c>
      <c r="J26" s="1">
        <v>15.9</v>
      </c>
      <c r="K26" s="1" t="s">
        <v>43</v>
      </c>
      <c r="L26" s="1">
        <v>-40.0</v>
      </c>
      <c r="M26" s="1">
        <v>0.0</v>
      </c>
    </row>
    <row r="27">
      <c r="A27" s="1" t="s">
        <v>41</v>
      </c>
      <c r="B27" s="1" t="s">
        <v>42</v>
      </c>
      <c r="C27" s="1">
        <v>69.22</v>
      </c>
      <c r="D27" s="1">
        <v>72.52</v>
      </c>
      <c r="E27" s="1">
        <v>3.3</v>
      </c>
      <c r="F27" s="1">
        <v>0.0</v>
      </c>
      <c r="G27" s="1">
        <v>3.3</v>
      </c>
      <c r="H27" s="1">
        <v>168.0</v>
      </c>
      <c r="I27" s="1">
        <v>50.89</v>
      </c>
      <c r="J27" s="1">
        <v>50.91</v>
      </c>
      <c r="K27" s="1" t="s">
        <v>44</v>
      </c>
      <c r="L27" s="1">
        <v>84.0</v>
      </c>
      <c r="M27" s="1">
        <v>84.0</v>
      </c>
    </row>
    <row r="28">
      <c r="A28" s="1" t="s">
        <v>41</v>
      </c>
      <c r="B28" s="1" t="s">
        <v>42</v>
      </c>
      <c r="C28" s="1">
        <v>72.96</v>
      </c>
      <c r="D28" s="1">
        <v>75.76</v>
      </c>
      <c r="E28" s="1">
        <v>2.8</v>
      </c>
      <c r="F28" s="1">
        <v>0.0</v>
      </c>
      <c r="G28" s="1">
        <v>2.79</v>
      </c>
      <c r="H28" s="1">
        <v>168.0</v>
      </c>
      <c r="I28" s="1">
        <v>60.09</v>
      </c>
      <c r="J28" s="1">
        <v>60.11</v>
      </c>
      <c r="K28" s="1" t="s">
        <v>44</v>
      </c>
      <c r="L28" s="1">
        <v>84.0</v>
      </c>
      <c r="M28" s="1">
        <v>84.0</v>
      </c>
    </row>
    <row r="29">
      <c r="A29" s="1" t="s">
        <v>41</v>
      </c>
      <c r="B29" s="1" t="s">
        <v>42</v>
      </c>
      <c r="C29" s="1">
        <v>76.04</v>
      </c>
      <c r="D29" s="1">
        <v>79.83</v>
      </c>
      <c r="E29" s="1">
        <v>3.79</v>
      </c>
      <c r="F29" s="1">
        <v>0.0</v>
      </c>
      <c r="G29" s="1">
        <v>3.79</v>
      </c>
      <c r="H29" s="1">
        <v>168.0</v>
      </c>
      <c r="I29" s="1">
        <v>44.29</v>
      </c>
      <c r="J29" s="1">
        <v>44.3</v>
      </c>
      <c r="K29" s="1" t="s">
        <v>44</v>
      </c>
      <c r="L29" s="1">
        <v>84.0</v>
      </c>
      <c r="M29" s="1">
        <v>84.0</v>
      </c>
    </row>
    <row r="30">
      <c r="A30" s="1" t="s">
        <v>41</v>
      </c>
      <c r="B30" s="1" t="s">
        <v>42</v>
      </c>
      <c r="C30" s="1">
        <v>80.11</v>
      </c>
      <c r="D30" s="1">
        <v>83.11</v>
      </c>
      <c r="E30" s="1">
        <v>3.0</v>
      </c>
      <c r="F30" s="1">
        <v>0.0</v>
      </c>
      <c r="G30" s="1">
        <v>3.0</v>
      </c>
      <c r="H30" s="1">
        <v>168.0</v>
      </c>
      <c r="I30" s="1">
        <v>56.02</v>
      </c>
      <c r="J30" s="1">
        <v>56.05</v>
      </c>
      <c r="K30" s="1" t="s">
        <v>44</v>
      </c>
      <c r="L30" s="1">
        <v>84.0</v>
      </c>
      <c r="M30" s="1">
        <v>84.0</v>
      </c>
    </row>
    <row r="31">
      <c r="A31" s="1" t="s">
        <v>41</v>
      </c>
      <c r="B31" s="1" t="s">
        <v>42</v>
      </c>
      <c r="C31" s="1">
        <v>83.31</v>
      </c>
      <c r="D31" s="1">
        <v>87.14</v>
      </c>
      <c r="E31" s="1">
        <v>3.83</v>
      </c>
      <c r="F31" s="1">
        <v>0.0</v>
      </c>
      <c r="G31" s="1">
        <v>3.83</v>
      </c>
      <c r="H31" s="1">
        <v>168.0</v>
      </c>
      <c r="I31" s="1">
        <v>43.85</v>
      </c>
      <c r="J31" s="1">
        <v>43.87</v>
      </c>
      <c r="K31" s="1" t="s">
        <v>57</v>
      </c>
      <c r="L31" s="1">
        <v>64.0</v>
      </c>
      <c r="M31" s="1">
        <v>104.0</v>
      </c>
    </row>
    <row r="32">
      <c r="A32" s="1" t="s">
        <v>41</v>
      </c>
      <c r="B32" s="1" t="s">
        <v>42</v>
      </c>
      <c r="C32" s="1">
        <v>87.27</v>
      </c>
      <c r="D32" s="1">
        <v>89.17</v>
      </c>
      <c r="E32" s="1">
        <v>1.9</v>
      </c>
      <c r="F32" s="1">
        <v>0.0</v>
      </c>
      <c r="G32" s="1">
        <v>1.9</v>
      </c>
      <c r="H32" s="1">
        <v>40.0</v>
      </c>
      <c r="I32" s="1">
        <v>21.04</v>
      </c>
      <c r="J32" s="1">
        <v>21.04</v>
      </c>
      <c r="K32" s="1" t="s">
        <v>43</v>
      </c>
      <c r="L32" s="1">
        <v>-40.0</v>
      </c>
      <c r="M32" s="1">
        <v>0.0</v>
      </c>
    </row>
    <row r="33">
      <c r="A33" s="1" t="s">
        <v>41</v>
      </c>
      <c r="B33" s="1" t="s">
        <v>42</v>
      </c>
      <c r="C33" s="1">
        <v>89.19</v>
      </c>
      <c r="D33" s="1">
        <v>92.1</v>
      </c>
      <c r="E33" s="1">
        <v>2.92</v>
      </c>
      <c r="F33" s="1">
        <v>0.0</v>
      </c>
      <c r="G33" s="1">
        <v>2.92</v>
      </c>
      <c r="H33" s="1">
        <v>40.0</v>
      </c>
      <c r="I33" s="1">
        <v>13.71</v>
      </c>
      <c r="J33" s="1">
        <v>13.71</v>
      </c>
      <c r="K33" s="1" t="s">
        <v>43</v>
      </c>
      <c r="L33" s="1">
        <v>-40.0</v>
      </c>
      <c r="M33" s="1">
        <v>0.0</v>
      </c>
    </row>
    <row r="34">
      <c r="A34" s="1" t="s">
        <v>41</v>
      </c>
      <c r="B34" s="1" t="s">
        <v>42</v>
      </c>
      <c r="C34" s="1">
        <v>92.21</v>
      </c>
      <c r="D34" s="1">
        <v>94.51</v>
      </c>
      <c r="E34" s="1">
        <v>2.3</v>
      </c>
      <c r="F34" s="1">
        <v>0.0</v>
      </c>
      <c r="G34" s="1">
        <v>2.3</v>
      </c>
      <c r="H34" s="1">
        <v>40.0</v>
      </c>
      <c r="I34" s="1">
        <v>17.41</v>
      </c>
      <c r="J34" s="1">
        <v>17.41</v>
      </c>
      <c r="K34" s="1" t="s">
        <v>43</v>
      </c>
      <c r="L34" s="1">
        <v>-40.0</v>
      </c>
      <c r="M34" s="1">
        <v>0.0</v>
      </c>
    </row>
    <row r="35">
      <c r="A35" s="1" t="s">
        <v>41</v>
      </c>
      <c r="B35" s="1" t="s">
        <v>42</v>
      </c>
      <c r="C35" s="1">
        <v>94.6</v>
      </c>
      <c r="D35" s="1">
        <v>97.91</v>
      </c>
      <c r="E35" s="1">
        <v>3.31</v>
      </c>
      <c r="F35" s="1">
        <v>0.0</v>
      </c>
      <c r="G35" s="1">
        <v>3.31</v>
      </c>
      <c r="H35" s="1">
        <v>40.0</v>
      </c>
      <c r="I35" s="1">
        <v>12.08</v>
      </c>
      <c r="J35" s="1">
        <v>12.08</v>
      </c>
      <c r="K35" s="1" t="s">
        <v>43</v>
      </c>
      <c r="L35" s="1">
        <v>-40.0</v>
      </c>
      <c r="M35" s="1">
        <v>0.0</v>
      </c>
    </row>
    <row r="36">
      <c r="A36" s="1" t="s">
        <v>41</v>
      </c>
      <c r="B36" s="1" t="s">
        <v>42</v>
      </c>
      <c r="C36" s="1">
        <v>97.95</v>
      </c>
      <c r="D36" s="1">
        <v>100.58</v>
      </c>
      <c r="E36" s="1">
        <v>2.63</v>
      </c>
      <c r="F36" s="1">
        <v>0.0</v>
      </c>
      <c r="G36" s="1">
        <v>2.63</v>
      </c>
      <c r="H36" s="1">
        <v>40.0</v>
      </c>
      <c r="I36" s="1">
        <v>15.2</v>
      </c>
      <c r="J36" s="1">
        <v>15.2</v>
      </c>
      <c r="K36" s="1" t="s">
        <v>43</v>
      </c>
      <c r="L36" s="1">
        <v>-40.0</v>
      </c>
      <c r="M36" s="1">
        <v>0.0</v>
      </c>
    </row>
    <row r="37">
      <c r="A37" s="1" t="s">
        <v>41</v>
      </c>
      <c r="B37" s="1" t="s">
        <v>42</v>
      </c>
      <c r="C37" s="1">
        <v>100.62</v>
      </c>
      <c r="D37" s="1">
        <v>102.46</v>
      </c>
      <c r="E37" s="1">
        <v>1.84</v>
      </c>
      <c r="F37" s="1">
        <v>0.0</v>
      </c>
      <c r="G37" s="1">
        <v>1.84</v>
      </c>
      <c r="H37" s="1">
        <v>40.0</v>
      </c>
      <c r="I37" s="1">
        <v>21.77</v>
      </c>
      <c r="J37" s="1">
        <v>21.77</v>
      </c>
      <c r="K37" s="1" t="s">
        <v>43</v>
      </c>
      <c r="L37" s="1">
        <v>-40.0</v>
      </c>
      <c r="M37" s="1">
        <v>0.0</v>
      </c>
    </row>
    <row r="38">
      <c r="A38" s="1" t="s">
        <v>41</v>
      </c>
      <c r="B38" s="1" t="s">
        <v>42</v>
      </c>
      <c r="C38" s="1">
        <v>102.5</v>
      </c>
      <c r="D38" s="1">
        <v>104.38</v>
      </c>
      <c r="E38" s="1">
        <v>1.88</v>
      </c>
      <c r="F38" s="1">
        <v>0.0</v>
      </c>
      <c r="G38" s="1">
        <v>1.88</v>
      </c>
      <c r="H38" s="1">
        <v>40.0</v>
      </c>
      <c r="I38" s="1">
        <v>21.22</v>
      </c>
      <c r="J38" s="1">
        <v>21.22</v>
      </c>
      <c r="K38" s="1" t="s">
        <v>43</v>
      </c>
      <c r="L38" s="1">
        <v>-40.0</v>
      </c>
      <c r="M38" s="1">
        <v>0.0</v>
      </c>
    </row>
    <row r="39">
      <c r="A39" s="1" t="s">
        <v>41</v>
      </c>
      <c r="B39" s="1" t="s">
        <v>42</v>
      </c>
      <c r="C39" s="1">
        <v>104.56</v>
      </c>
      <c r="D39" s="1">
        <v>108.02</v>
      </c>
      <c r="E39" s="1">
        <v>3.46</v>
      </c>
      <c r="F39" s="1">
        <v>0.0</v>
      </c>
      <c r="G39" s="1">
        <v>3.46</v>
      </c>
      <c r="H39" s="1">
        <v>40.0</v>
      </c>
      <c r="I39" s="1">
        <v>11.56</v>
      </c>
      <c r="J39" s="1">
        <v>11.56</v>
      </c>
      <c r="K39" s="1" t="s">
        <v>43</v>
      </c>
      <c r="L39" s="1">
        <v>-40.0</v>
      </c>
      <c r="M39" s="1">
        <v>0.0</v>
      </c>
    </row>
    <row r="40">
      <c r="A40" s="1" t="s">
        <v>41</v>
      </c>
      <c r="B40" s="1" t="s">
        <v>42</v>
      </c>
      <c r="C40" s="1">
        <v>108.17</v>
      </c>
      <c r="D40" s="1">
        <v>109.99</v>
      </c>
      <c r="E40" s="1">
        <v>1.82</v>
      </c>
      <c r="F40" s="1">
        <v>0.0</v>
      </c>
      <c r="G40" s="1">
        <v>1.82</v>
      </c>
      <c r="H40" s="1">
        <v>40.0</v>
      </c>
      <c r="I40" s="1">
        <v>21.92</v>
      </c>
      <c r="J40" s="1">
        <v>21.92</v>
      </c>
      <c r="K40" s="1" t="s">
        <v>43</v>
      </c>
      <c r="L40" s="1">
        <v>-40.0</v>
      </c>
      <c r="M40" s="1">
        <v>0.0</v>
      </c>
    </row>
    <row r="41">
      <c r="A41" s="1" t="s">
        <v>41</v>
      </c>
      <c r="B41" s="1" t="s">
        <v>42</v>
      </c>
      <c r="C41" s="1">
        <v>110.03</v>
      </c>
      <c r="D41" s="1">
        <v>111.98</v>
      </c>
      <c r="E41" s="1">
        <v>1.95</v>
      </c>
      <c r="F41" s="1">
        <v>0.0</v>
      </c>
      <c r="G41" s="1">
        <v>1.95</v>
      </c>
      <c r="H41" s="1">
        <v>40.0</v>
      </c>
      <c r="I41" s="1">
        <v>20.5</v>
      </c>
      <c r="J41" s="1">
        <v>20.5</v>
      </c>
      <c r="K41" s="1" t="s">
        <v>43</v>
      </c>
      <c r="L41" s="1">
        <v>-40.0</v>
      </c>
      <c r="M41" s="1">
        <v>0.0</v>
      </c>
    </row>
    <row r="42">
      <c r="A42" s="1" t="s">
        <v>41</v>
      </c>
      <c r="B42" s="1" t="s">
        <v>42</v>
      </c>
      <c r="C42" s="1">
        <v>112.02</v>
      </c>
      <c r="D42" s="1">
        <v>114.28</v>
      </c>
      <c r="E42" s="1">
        <v>2.27</v>
      </c>
      <c r="F42" s="1">
        <v>0.0</v>
      </c>
      <c r="G42" s="1">
        <v>2.26</v>
      </c>
      <c r="H42" s="1">
        <v>168.0</v>
      </c>
      <c r="I42" s="1">
        <v>74.15</v>
      </c>
      <c r="J42" s="1">
        <v>74.21</v>
      </c>
      <c r="K42" s="1" t="s">
        <v>44</v>
      </c>
      <c r="L42" s="1">
        <v>84.0</v>
      </c>
      <c r="M42" s="1">
        <v>84.0</v>
      </c>
    </row>
    <row r="43">
      <c r="A43" s="1" t="s">
        <v>41</v>
      </c>
      <c r="B43" s="1" t="s">
        <v>42</v>
      </c>
      <c r="C43" s="1">
        <v>114.59</v>
      </c>
      <c r="D43" s="1">
        <v>117.43</v>
      </c>
      <c r="E43" s="1">
        <v>2.84</v>
      </c>
      <c r="F43" s="1">
        <v>0.0</v>
      </c>
      <c r="G43" s="1">
        <v>2.84</v>
      </c>
      <c r="H43" s="1">
        <v>168.0</v>
      </c>
      <c r="I43" s="1">
        <v>59.06</v>
      </c>
      <c r="J43" s="1">
        <v>59.09</v>
      </c>
      <c r="K43" s="1" t="s">
        <v>44</v>
      </c>
      <c r="L43" s="1">
        <v>84.0</v>
      </c>
      <c r="M43" s="1">
        <v>84.0</v>
      </c>
    </row>
    <row r="44">
      <c r="A44" s="1" t="s">
        <v>41</v>
      </c>
      <c r="B44" s="1" t="s">
        <v>42</v>
      </c>
      <c r="C44" s="1">
        <v>117.56</v>
      </c>
      <c r="D44" s="1">
        <v>120.34</v>
      </c>
      <c r="E44" s="1">
        <v>2.77</v>
      </c>
      <c r="F44" s="1">
        <v>0.0</v>
      </c>
      <c r="G44" s="1">
        <v>2.77</v>
      </c>
      <c r="H44" s="1">
        <v>168.0</v>
      </c>
      <c r="I44" s="1">
        <v>60.64</v>
      </c>
      <c r="J44" s="1">
        <v>60.68</v>
      </c>
      <c r="K44" s="1" t="s">
        <v>44</v>
      </c>
      <c r="L44" s="1">
        <v>84.0</v>
      </c>
      <c r="M44" s="1">
        <v>84.0</v>
      </c>
    </row>
    <row r="45">
      <c r="A45" s="1" t="s">
        <v>41</v>
      </c>
      <c r="B45" s="1" t="s">
        <v>42</v>
      </c>
      <c r="C45" s="1">
        <v>120.56</v>
      </c>
      <c r="D45" s="1">
        <v>123.3</v>
      </c>
      <c r="E45" s="1">
        <v>2.75</v>
      </c>
      <c r="F45" s="1">
        <v>0.0</v>
      </c>
      <c r="G45" s="1">
        <v>2.74</v>
      </c>
      <c r="H45" s="1">
        <v>168.0</v>
      </c>
      <c r="I45" s="1">
        <v>61.18</v>
      </c>
      <c r="J45" s="1">
        <v>61.21</v>
      </c>
      <c r="K45" s="1" t="s">
        <v>44</v>
      </c>
      <c r="L45" s="1">
        <v>84.0</v>
      </c>
      <c r="M45" s="1">
        <v>84.0</v>
      </c>
    </row>
    <row r="46">
      <c r="A46" s="1" t="s">
        <v>41</v>
      </c>
      <c r="B46" s="1" t="s">
        <v>42</v>
      </c>
      <c r="C46" s="1">
        <v>123.59</v>
      </c>
      <c r="D46" s="1">
        <v>126.48</v>
      </c>
      <c r="E46" s="1">
        <v>2.89</v>
      </c>
      <c r="F46" s="1">
        <v>0.0</v>
      </c>
      <c r="G46" s="1">
        <v>2.89</v>
      </c>
      <c r="H46" s="1">
        <v>168.0</v>
      </c>
      <c r="I46" s="1">
        <v>58.15</v>
      </c>
      <c r="J46" s="1">
        <v>58.18</v>
      </c>
      <c r="K46" s="1" t="s">
        <v>57</v>
      </c>
      <c r="L46" s="1">
        <v>64.0</v>
      </c>
      <c r="M46" s="1">
        <v>104.0</v>
      </c>
    </row>
    <row r="47">
      <c r="A47" s="1" t="s">
        <v>41</v>
      </c>
      <c r="B47" s="1" t="s">
        <v>42</v>
      </c>
      <c r="C47" s="1">
        <v>126.71</v>
      </c>
      <c r="D47" s="1">
        <v>129.77</v>
      </c>
      <c r="E47" s="1">
        <v>3.06</v>
      </c>
      <c r="F47" s="1">
        <v>0.0</v>
      </c>
      <c r="G47" s="1">
        <v>3.06</v>
      </c>
      <c r="H47" s="1">
        <v>40.0</v>
      </c>
      <c r="I47" s="1">
        <v>13.07</v>
      </c>
      <c r="J47" s="1">
        <v>13.07</v>
      </c>
      <c r="K47" s="1" t="s">
        <v>43</v>
      </c>
      <c r="L47" s="1">
        <v>-40.0</v>
      </c>
      <c r="M47" s="1">
        <v>0.0</v>
      </c>
    </row>
    <row r="48">
      <c r="A48" s="1" t="s">
        <v>41</v>
      </c>
      <c r="B48" s="1" t="s">
        <v>42</v>
      </c>
      <c r="C48" s="1">
        <v>129.82</v>
      </c>
      <c r="D48" s="1">
        <v>131.67</v>
      </c>
      <c r="E48" s="1">
        <v>1.85</v>
      </c>
      <c r="F48" s="1">
        <v>0.0</v>
      </c>
      <c r="G48" s="1">
        <v>1.85</v>
      </c>
      <c r="H48" s="1">
        <v>40.0</v>
      </c>
      <c r="I48" s="1">
        <v>21.68</v>
      </c>
      <c r="J48" s="1">
        <v>21.68</v>
      </c>
      <c r="K48" s="1" t="s">
        <v>43</v>
      </c>
      <c r="L48" s="1">
        <v>-40.0</v>
      </c>
      <c r="M48" s="1">
        <v>0.0</v>
      </c>
    </row>
    <row r="49">
      <c r="A49" s="1" t="s">
        <v>41</v>
      </c>
      <c r="B49" s="1" t="s">
        <v>42</v>
      </c>
      <c r="C49" s="1">
        <v>131.83</v>
      </c>
      <c r="D49" s="1">
        <v>134.01</v>
      </c>
      <c r="E49" s="1">
        <v>2.18</v>
      </c>
      <c r="F49" s="1">
        <v>0.0</v>
      </c>
      <c r="G49" s="1">
        <v>2.18</v>
      </c>
      <c r="H49" s="1">
        <v>40.0</v>
      </c>
      <c r="I49" s="1">
        <v>18.31</v>
      </c>
      <c r="J49" s="1">
        <v>18.31</v>
      </c>
      <c r="K49" s="1" t="s">
        <v>43</v>
      </c>
      <c r="L49" s="1">
        <v>-40.0</v>
      </c>
      <c r="M49" s="1">
        <v>0.0</v>
      </c>
    </row>
    <row r="50">
      <c r="A50" s="1" t="s">
        <v>41</v>
      </c>
      <c r="B50" s="1" t="s">
        <v>42</v>
      </c>
      <c r="C50" s="1">
        <v>134.17</v>
      </c>
      <c r="D50" s="1">
        <v>134.87</v>
      </c>
      <c r="E50" s="1">
        <v>0.69</v>
      </c>
      <c r="F50" s="1">
        <v>0.0</v>
      </c>
      <c r="G50" s="1">
        <v>0.69</v>
      </c>
      <c r="H50" s="1">
        <v>40.0</v>
      </c>
      <c r="I50" s="1">
        <v>57.6</v>
      </c>
      <c r="J50" s="1">
        <v>57.6</v>
      </c>
      <c r="K50" s="1" t="s">
        <v>43</v>
      </c>
      <c r="L50" s="1">
        <v>-40.0</v>
      </c>
      <c r="M50" s="1">
        <v>0.0</v>
      </c>
    </row>
    <row r="51">
      <c r="A51" s="1" t="s">
        <v>41</v>
      </c>
      <c r="B51" s="1" t="s">
        <v>42</v>
      </c>
      <c r="C51" s="1">
        <v>134.95</v>
      </c>
      <c r="D51" s="1">
        <v>137.78</v>
      </c>
      <c r="E51" s="1">
        <v>2.82</v>
      </c>
      <c r="F51" s="1">
        <v>0.0</v>
      </c>
      <c r="G51" s="1">
        <v>2.82</v>
      </c>
      <c r="H51" s="1">
        <v>40.0</v>
      </c>
      <c r="I51" s="1">
        <v>14.17</v>
      </c>
      <c r="J51" s="1">
        <v>14.17</v>
      </c>
      <c r="K51" s="1" t="s">
        <v>43</v>
      </c>
      <c r="L51" s="1">
        <v>-40.0</v>
      </c>
      <c r="M51" s="1">
        <v>0.0</v>
      </c>
    </row>
    <row r="52">
      <c r="A52" s="1" t="s">
        <v>41</v>
      </c>
      <c r="B52" s="1" t="s">
        <v>42</v>
      </c>
      <c r="C52" s="1">
        <v>137.88</v>
      </c>
      <c r="D52" s="1">
        <v>139.66</v>
      </c>
      <c r="E52" s="1">
        <v>1.78</v>
      </c>
      <c r="F52" s="1">
        <v>0.0</v>
      </c>
      <c r="G52" s="1">
        <v>1.78</v>
      </c>
      <c r="H52" s="1">
        <v>40.0</v>
      </c>
      <c r="I52" s="1">
        <v>22.47</v>
      </c>
      <c r="J52" s="1">
        <v>22.47</v>
      </c>
      <c r="K52" s="1" t="s">
        <v>43</v>
      </c>
      <c r="L52" s="1">
        <v>-40.0</v>
      </c>
      <c r="M52" s="1">
        <v>0.0</v>
      </c>
    </row>
    <row r="53">
      <c r="A53" s="1" t="s">
        <v>41</v>
      </c>
      <c r="B53" s="1" t="s">
        <v>42</v>
      </c>
      <c r="C53" s="1">
        <v>139.9</v>
      </c>
      <c r="D53" s="1">
        <v>141.29</v>
      </c>
      <c r="E53" s="1">
        <v>1.39</v>
      </c>
      <c r="F53" s="1">
        <v>0.0</v>
      </c>
      <c r="G53" s="1">
        <v>1.39</v>
      </c>
      <c r="H53" s="1">
        <v>40.0</v>
      </c>
      <c r="I53" s="1">
        <v>28.77</v>
      </c>
      <c r="J53" s="1">
        <v>28.77</v>
      </c>
      <c r="K53" s="1" t="s">
        <v>43</v>
      </c>
      <c r="L53" s="1">
        <v>-40.0</v>
      </c>
      <c r="M53" s="1">
        <v>0.0</v>
      </c>
    </row>
    <row r="54">
      <c r="A54" s="1" t="s">
        <v>41</v>
      </c>
      <c r="B54" s="1" t="s">
        <v>42</v>
      </c>
      <c r="C54" s="1">
        <v>141.48</v>
      </c>
      <c r="D54" s="1">
        <v>143.35</v>
      </c>
      <c r="E54" s="1">
        <v>1.88</v>
      </c>
      <c r="F54" s="1">
        <v>0.0</v>
      </c>
      <c r="G54" s="1">
        <v>1.88</v>
      </c>
      <c r="H54" s="1">
        <v>40.0</v>
      </c>
      <c r="I54" s="1">
        <v>21.33</v>
      </c>
      <c r="J54" s="1">
        <v>21.33</v>
      </c>
      <c r="K54" s="1" t="s">
        <v>43</v>
      </c>
      <c r="L54" s="1">
        <v>-40.0</v>
      </c>
      <c r="M54" s="1">
        <v>0.0</v>
      </c>
    </row>
    <row r="55">
      <c r="A55" s="1" t="s">
        <v>41</v>
      </c>
      <c r="B55" s="1" t="s">
        <v>42</v>
      </c>
      <c r="C55" s="1">
        <v>143.39</v>
      </c>
      <c r="D55" s="1">
        <v>145.83</v>
      </c>
      <c r="E55" s="1">
        <v>2.44</v>
      </c>
      <c r="F55" s="1">
        <v>0.0</v>
      </c>
      <c r="G55" s="1">
        <v>2.44</v>
      </c>
      <c r="H55" s="1">
        <v>40.0</v>
      </c>
      <c r="I55" s="1">
        <v>16.38</v>
      </c>
      <c r="J55" s="1">
        <v>16.38</v>
      </c>
      <c r="K55" s="1" t="s">
        <v>43</v>
      </c>
      <c r="L55" s="1">
        <v>-40.0</v>
      </c>
      <c r="M55" s="1">
        <v>0.0</v>
      </c>
    </row>
    <row r="56">
      <c r="A56" s="1" t="s">
        <v>41</v>
      </c>
      <c r="B56" s="1" t="s">
        <v>42</v>
      </c>
      <c r="C56" s="1">
        <v>145.87</v>
      </c>
      <c r="D56" s="1">
        <v>148.23</v>
      </c>
      <c r="E56" s="1">
        <v>2.36</v>
      </c>
      <c r="F56" s="1">
        <v>0.0</v>
      </c>
      <c r="G56" s="1">
        <v>2.36</v>
      </c>
      <c r="H56" s="1">
        <v>40.0</v>
      </c>
      <c r="I56" s="1">
        <v>16.95</v>
      </c>
      <c r="J56" s="1">
        <v>16.95</v>
      </c>
      <c r="K56" s="1" t="s">
        <v>43</v>
      </c>
      <c r="L56" s="1">
        <v>-40.0</v>
      </c>
      <c r="M56" s="1">
        <v>0.0</v>
      </c>
    </row>
    <row r="57">
      <c r="A57" s="1" t="s">
        <v>41</v>
      </c>
      <c r="B57" s="1" t="s">
        <v>42</v>
      </c>
      <c r="C57" s="1">
        <v>148.27</v>
      </c>
      <c r="D57" s="1">
        <v>151.18</v>
      </c>
      <c r="E57" s="1">
        <v>2.92</v>
      </c>
      <c r="F57" s="1">
        <v>0.0</v>
      </c>
      <c r="G57" s="1">
        <v>2.92</v>
      </c>
      <c r="H57" s="1">
        <v>168.0</v>
      </c>
      <c r="I57" s="1">
        <v>57.57</v>
      </c>
      <c r="J57" s="1">
        <v>57.6</v>
      </c>
      <c r="K57" s="1" t="s">
        <v>44</v>
      </c>
      <c r="L57" s="1">
        <v>84.0</v>
      </c>
      <c r="M57" s="1">
        <v>84.0</v>
      </c>
    </row>
    <row r="58">
      <c r="A58" s="1" t="s">
        <v>41</v>
      </c>
      <c r="B58" s="1" t="s">
        <v>42</v>
      </c>
      <c r="C58" s="1">
        <v>152.14</v>
      </c>
      <c r="D58" s="1">
        <v>154.46</v>
      </c>
      <c r="E58" s="1">
        <v>2.32</v>
      </c>
      <c r="F58" s="1">
        <v>0.0</v>
      </c>
      <c r="G58" s="1">
        <v>2.32</v>
      </c>
      <c r="H58" s="1">
        <v>168.0</v>
      </c>
      <c r="I58" s="1">
        <v>72.46</v>
      </c>
      <c r="J58" s="1">
        <v>72.49</v>
      </c>
      <c r="K58" s="1" t="s">
        <v>44</v>
      </c>
      <c r="L58" s="1">
        <v>84.0</v>
      </c>
      <c r="M58" s="1">
        <v>84.0</v>
      </c>
    </row>
    <row r="59">
      <c r="A59" s="1" t="s">
        <v>41</v>
      </c>
      <c r="B59" s="1" t="s">
        <v>42</v>
      </c>
      <c r="C59" s="1">
        <v>154.86</v>
      </c>
      <c r="D59" s="1">
        <v>157.5</v>
      </c>
      <c r="E59" s="1">
        <v>2.63</v>
      </c>
      <c r="F59" s="1">
        <v>0.0</v>
      </c>
      <c r="G59" s="1">
        <v>2.63</v>
      </c>
      <c r="H59" s="1">
        <v>168.0</v>
      </c>
      <c r="I59" s="1">
        <v>63.79</v>
      </c>
      <c r="J59" s="1">
        <v>63.81</v>
      </c>
      <c r="K59" s="1" t="s">
        <v>44</v>
      </c>
      <c r="L59" s="1">
        <v>84.0</v>
      </c>
      <c r="M59" s="1">
        <v>84.0</v>
      </c>
    </row>
    <row r="60">
      <c r="A60" s="1" t="s">
        <v>41</v>
      </c>
      <c r="B60" s="1" t="s">
        <v>42</v>
      </c>
      <c r="C60" s="1">
        <v>157.8</v>
      </c>
      <c r="D60" s="1">
        <v>160.4</v>
      </c>
      <c r="E60" s="1">
        <v>2.6</v>
      </c>
      <c r="F60" s="1">
        <v>0.0</v>
      </c>
      <c r="G60" s="1">
        <v>2.6</v>
      </c>
      <c r="H60" s="1">
        <v>168.0</v>
      </c>
      <c r="I60" s="1">
        <v>64.53</v>
      </c>
      <c r="J60" s="1">
        <v>64.56</v>
      </c>
      <c r="K60" s="1" t="s">
        <v>44</v>
      </c>
      <c r="L60" s="1">
        <v>84.0</v>
      </c>
      <c r="M60" s="1">
        <v>84.0</v>
      </c>
    </row>
    <row r="61">
      <c r="A61" s="1" t="s">
        <v>41</v>
      </c>
      <c r="B61" s="1" t="s">
        <v>42</v>
      </c>
      <c r="C61" s="1">
        <v>160.57</v>
      </c>
      <c r="D61" s="1">
        <v>164.35</v>
      </c>
      <c r="E61" s="1">
        <v>3.78</v>
      </c>
      <c r="F61" s="1">
        <v>0.0</v>
      </c>
      <c r="G61" s="1">
        <v>3.78</v>
      </c>
      <c r="H61" s="1">
        <v>168.0</v>
      </c>
      <c r="I61" s="1">
        <v>44.44</v>
      </c>
      <c r="J61" s="1">
        <v>44.45</v>
      </c>
      <c r="K61" s="1" t="s">
        <v>57</v>
      </c>
      <c r="L61" s="1">
        <v>64.0</v>
      </c>
      <c r="M61" s="1">
        <v>104.0</v>
      </c>
    </row>
    <row r="62">
      <c r="A62" s="1" t="s">
        <v>41</v>
      </c>
      <c r="B62" s="1" t="s">
        <v>42</v>
      </c>
      <c r="C62" s="1">
        <v>164.65</v>
      </c>
      <c r="D62" s="1">
        <v>167.05</v>
      </c>
      <c r="E62" s="1">
        <v>2.4</v>
      </c>
      <c r="F62" s="1">
        <v>0.0</v>
      </c>
      <c r="G62" s="1">
        <v>2.4</v>
      </c>
      <c r="H62" s="1">
        <v>40.0</v>
      </c>
      <c r="I62" s="1">
        <v>16.67</v>
      </c>
      <c r="J62" s="1">
        <v>16.67</v>
      </c>
      <c r="K62" s="1" t="s">
        <v>43</v>
      </c>
      <c r="L62" s="1">
        <v>-40.0</v>
      </c>
      <c r="M62" s="1">
        <v>0.0</v>
      </c>
    </row>
    <row r="63">
      <c r="A63" s="1" t="s">
        <v>41</v>
      </c>
      <c r="B63" s="1" t="s">
        <v>42</v>
      </c>
      <c r="C63" s="1">
        <v>167.16</v>
      </c>
      <c r="D63" s="1">
        <v>169.36</v>
      </c>
      <c r="E63" s="1">
        <v>2.19</v>
      </c>
      <c r="F63" s="1">
        <v>0.0</v>
      </c>
      <c r="G63" s="1">
        <v>2.19</v>
      </c>
      <c r="H63" s="1">
        <v>40.0</v>
      </c>
      <c r="I63" s="1">
        <v>18.24</v>
      </c>
      <c r="J63" s="1">
        <v>18.24</v>
      </c>
      <c r="K63" s="1" t="s">
        <v>43</v>
      </c>
      <c r="L63" s="1">
        <v>-40.0</v>
      </c>
      <c r="M63" s="1">
        <v>0.0</v>
      </c>
    </row>
    <row r="64">
      <c r="A64" s="1" t="s">
        <v>41</v>
      </c>
      <c r="B64" s="1" t="s">
        <v>42</v>
      </c>
      <c r="C64" s="1">
        <v>169.41</v>
      </c>
      <c r="D64" s="1">
        <v>171.32</v>
      </c>
      <c r="E64" s="1">
        <v>1.9</v>
      </c>
      <c r="F64" s="1">
        <v>0.0</v>
      </c>
      <c r="G64" s="1">
        <v>1.9</v>
      </c>
      <c r="H64" s="1">
        <v>40.0</v>
      </c>
      <c r="I64" s="1">
        <v>21.04</v>
      </c>
      <c r="J64" s="1">
        <v>21.04</v>
      </c>
      <c r="K64" s="1" t="s">
        <v>43</v>
      </c>
      <c r="L64" s="1">
        <v>-40.0</v>
      </c>
      <c r="M64" s="1">
        <v>0.0</v>
      </c>
    </row>
    <row r="65">
      <c r="A65" s="1" t="s">
        <v>41</v>
      </c>
      <c r="B65" s="1" t="s">
        <v>42</v>
      </c>
      <c r="C65" s="1">
        <v>171.35</v>
      </c>
      <c r="D65" s="1">
        <v>173.19</v>
      </c>
      <c r="E65" s="1">
        <v>1.84</v>
      </c>
      <c r="F65" s="1">
        <v>0.0</v>
      </c>
      <c r="G65" s="1">
        <v>1.84</v>
      </c>
      <c r="H65" s="1">
        <v>40.0</v>
      </c>
      <c r="I65" s="1">
        <v>21.76</v>
      </c>
      <c r="J65" s="1">
        <v>21.76</v>
      </c>
      <c r="K65" s="1" t="s">
        <v>43</v>
      </c>
      <c r="L65" s="1">
        <v>-40.0</v>
      </c>
      <c r="M65" s="1">
        <v>0.0</v>
      </c>
    </row>
    <row r="66">
      <c r="A66" s="1" t="s">
        <v>41</v>
      </c>
      <c r="B66" s="1" t="s">
        <v>42</v>
      </c>
      <c r="C66" s="1">
        <v>173.95</v>
      </c>
      <c r="D66" s="1">
        <v>176.03</v>
      </c>
      <c r="E66" s="1">
        <v>2.08</v>
      </c>
      <c r="F66" s="1">
        <v>0.0</v>
      </c>
      <c r="G66" s="1">
        <v>2.08</v>
      </c>
      <c r="H66" s="1">
        <v>40.0</v>
      </c>
      <c r="I66" s="1">
        <v>19.19</v>
      </c>
      <c r="J66" s="1">
        <v>19.19</v>
      </c>
      <c r="K66" s="1" t="s">
        <v>43</v>
      </c>
      <c r="L66" s="1">
        <v>-40.0</v>
      </c>
      <c r="M66" s="1">
        <v>0.0</v>
      </c>
    </row>
    <row r="67">
      <c r="A67" s="1" t="s">
        <v>41</v>
      </c>
      <c r="B67" s="1" t="s">
        <v>42</v>
      </c>
      <c r="C67" s="1">
        <v>176.12</v>
      </c>
      <c r="D67" s="1">
        <v>178.24</v>
      </c>
      <c r="E67" s="1">
        <v>2.12</v>
      </c>
      <c r="F67" s="1">
        <v>0.0</v>
      </c>
      <c r="G67" s="1">
        <v>2.12</v>
      </c>
      <c r="H67" s="1">
        <v>40.0</v>
      </c>
      <c r="I67" s="1">
        <v>18.86</v>
      </c>
      <c r="J67" s="1">
        <v>18.86</v>
      </c>
      <c r="K67" s="1" t="s">
        <v>43</v>
      </c>
      <c r="L67" s="1">
        <v>-40.0</v>
      </c>
      <c r="M67" s="1">
        <v>0.0</v>
      </c>
    </row>
    <row r="68">
      <c r="A68" s="1" t="s">
        <v>41</v>
      </c>
      <c r="B68" s="1" t="s">
        <v>42</v>
      </c>
      <c r="C68" s="1">
        <v>178.46</v>
      </c>
      <c r="D68" s="1">
        <v>179.62</v>
      </c>
      <c r="E68" s="1">
        <v>1.16</v>
      </c>
      <c r="F68" s="1">
        <v>0.0</v>
      </c>
      <c r="G68" s="1">
        <v>1.16</v>
      </c>
      <c r="H68" s="1">
        <v>40.0</v>
      </c>
      <c r="I68" s="1">
        <v>34.43</v>
      </c>
      <c r="J68" s="1">
        <v>34.43</v>
      </c>
      <c r="K68" s="1" t="s">
        <v>43</v>
      </c>
      <c r="L68" s="1">
        <v>-40.0</v>
      </c>
      <c r="M68" s="1">
        <v>0.0</v>
      </c>
    </row>
    <row r="69">
      <c r="A69" s="1" t="s">
        <v>41</v>
      </c>
      <c r="B69" s="1" t="s">
        <v>42</v>
      </c>
      <c r="C69" s="1">
        <v>179.95</v>
      </c>
      <c r="D69" s="1">
        <v>182.36</v>
      </c>
      <c r="E69" s="1">
        <v>2.41</v>
      </c>
      <c r="F69" s="1">
        <v>0.0</v>
      </c>
      <c r="G69" s="1">
        <v>2.41</v>
      </c>
      <c r="H69" s="1">
        <v>40.0</v>
      </c>
      <c r="I69" s="1">
        <v>16.62</v>
      </c>
      <c r="J69" s="1">
        <v>16.62</v>
      </c>
      <c r="K69" s="1" t="s">
        <v>43</v>
      </c>
      <c r="L69" s="1">
        <v>-40.0</v>
      </c>
      <c r="M69" s="1">
        <v>0.0</v>
      </c>
    </row>
    <row r="70">
      <c r="A70" s="1" t="s">
        <v>41</v>
      </c>
      <c r="B70" s="1" t="s">
        <v>42</v>
      </c>
      <c r="C70" s="1">
        <v>182.4</v>
      </c>
      <c r="D70" s="1">
        <v>183.73</v>
      </c>
      <c r="E70" s="1">
        <v>1.33</v>
      </c>
      <c r="F70" s="1">
        <v>0.0</v>
      </c>
      <c r="G70" s="1">
        <v>1.33</v>
      </c>
      <c r="H70" s="1">
        <v>40.0</v>
      </c>
      <c r="I70" s="1">
        <v>30.11</v>
      </c>
      <c r="J70" s="1">
        <v>30.11</v>
      </c>
      <c r="K70" s="1" t="s">
        <v>43</v>
      </c>
      <c r="L70" s="1">
        <v>-40.0</v>
      </c>
      <c r="M70" s="1">
        <v>0.0</v>
      </c>
    </row>
    <row r="71">
      <c r="A71" s="1" t="s">
        <v>41</v>
      </c>
      <c r="B71" s="1" t="s">
        <v>42</v>
      </c>
      <c r="C71" s="1">
        <v>183.76</v>
      </c>
      <c r="D71" s="1">
        <v>186.84</v>
      </c>
      <c r="E71" s="1">
        <v>3.08</v>
      </c>
      <c r="F71" s="1">
        <v>0.0</v>
      </c>
      <c r="G71" s="1">
        <v>3.08</v>
      </c>
      <c r="H71" s="1">
        <v>40.0</v>
      </c>
      <c r="I71" s="1">
        <v>12.99</v>
      </c>
      <c r="J71" s="1">
        <v>12.99</v>
      </c>
      <c r="K71" s="1" t="s">
        <v>43</v>
      </c>
      <c r="L71" s="1">
        <v>-40.0</v>
      </c>
      <c r="M71" s="1">
        <v>0.0</v>
      </c>
    </row>
    <row r="72">
      <c r="A72" s="1" t="s">
        <v>41</v>
      </c>
      <c r="B72" s="1" t="s">
        <v>42</v>
      </c>
      <c r="C72" s="1">
        <v>186.85</v>
      </c>
      <c r="D72" s="1">
        <v>189.7</v>
      </c>
      <c r="E72" s="1">
        <v>2.85</v>
      </c>
      <c r="F72" s="1">
        <v>0.0</v>
      </c>
      <c r="G72" s="1">
        <v>2.84</v>
      </c>
      <c r="H72" s="1">
        <v>168.0</v>
      </c>
      <c r="I72" s="1">
        <v>59.05</v>
      </c>
      <c r="J72" s="1">
        <v>59.07</v>
      </c>
      <c r="K72" s="1" t="s">
        <v>44</v>
      </c>
      <c r="L72" s="1">
        <v>84.0</v>
      </c>
      <c r="M72" s="1">
        <v>84.0</v>
      </c>
    </row>
    <row r="73">
      <c r="A73" s="1" t="s">
        <v>41</v>
      </c>
      <c r="B73" s="1" t="s">
        <v>42</v>
      </c>
      <c r="C73" s="1">
        <v>189.82</v>
      </c>
      <c r="D73" s="1">
        <v>192.03</v>
      </c>
      <c r="E73" s="1">
        <v>2.21</v>
      </c>
      <c r="F73" s="1">
        <v>0.0</v>
      </c>
      <c r="G73" s="1">
        <v>2.21</v>
      </c>
      <c r="H73" s="1">
        <v>168.0</v>
      </c>
      <c r="I73" s="1">
        <v>76.06</v>
      </c>
      <c r="J73" s="1">
        <v>76.09</v>
      </c>
      <c r="K73" s="1" t="s">
        <v>44</v>
      </c>
      <c r="L73" s="1">
        <v>84.0</v>
      </c>
      <c r="M73" s="1">
        <v>84.0</v>
      </c>
    </row>
    <row r="74">
      <c r="A74" s="1" t="s">
        <v>41</v>
      </c>
      <c r="B74" s="1" t="s">
        <v>42</v>
      </c>
      <c r="C74" s="1">
        <v>192.23</v>
      </c>
      <c r="D74" s="1">
        <v>194.73</v>
      </c>
      <c r="E74" s="1">
        <v>2.5</v>
      </c>
      <c r="F74" s="1">
        <v>0.0</v>
      </c>
      <c r="G74" s="1">
        <v>2.5</v>
      </c>
      <c r="H74" s="1">
        <v>168.0</v>
      </c>
      <c r="I74" s="1">
        <v>67.23</v>
      </c>
      <c r="J74" s="1">
        <v>67.26</v>
      </c>
      <c r="K74" s="1" t="s">
        <v>44</v>
      </c>
      <c r="L74" s="1">
        <v>84.0</v>
      </c>
      <c r="M74" s="1">
        <v>84.0</v>
      </c>
    </row>
    <row r="75">
      <c r="A75" s="1" t="s">
        <v>41</v>
      </c>
      <c r="B75" s="1" t="s">
        <v>42</v>
      </c>
      <c r="C75" s="1">
        <v>194.86</v>
      </c>
      <c r="D75" s="1">
        <v>197.25</v>
      </c>
      <c r="E75" s="1">
        <v>2.39</v>
      </c>
      <c r="F75" s="1">
        <v>0.0</v>
      </c>
      <c r="G75" s="1">
        <v>2.39</v>
      </c>
      <c r="H75" s="1">
        <v>168.0</v>
      </c>
      <c r="I75" s="1">
        <v>70.39</v>
      </c>
      <c r="J75" s="1">
        <v>70.42</v>
      </c>
      <c r="K75" s="1" t="s">
        <v>44</v>
      </c>
      <c r="L75" s="1">
        <v>84.0</v>
      </c>
      <c r="M75" s="1">
        <v>84.0</v>
      </c>
    </row>
    <row r="76">
      <c r="A76" s="1" t="s">
        <v>41</v>
      </c>
      <c r="B76" s="1" t="s">
        <v>42</v>
      </c>
      <c r="C76" s="1">
        <v>197.47</v>
      </c>
      <c r="D76" s="1">
        <v>200.0</v>
      </c>
      <c r="E76" s="1">
        <v>2.54</v>
      </c>
      <c r="F76" s="1">
        <v>0.0</v>
      </c>
      <c r="G76" s="1">
        <v>2.53</v>
      </c>
      <c r="H76" s="1">
        <v>168.0</v>
      </c>
      <c r="I76" s="1">
        <v>66.26</v>
      </c>
      <c r="J76" s="1">
        <v>66.29</v>
      </c>
      <c r="K76" s="1" t="s">
        <v>57</v>
      </c>
      <c r="L76" s="1">
        <v>64.0</v>
      </c>
      <c r="M76" s="1">
        <v>104.0</v>
      </c>
    </row>
    <row r="77">
      <c r="A77" s="1" t="s">
        <v>41</v>
      </c>
      <c r="B77" s="1" t="s">
        <v>42</v>
      </c>
      <c r="C77" s="1">
        <v>200.15</v>
      </c>
      <c r="D77" s="1">
        <v>201.17</v>
      </c>
      <c r="E77" s="1">
        <v>1.02</v>
      </c>
      <c r="F77" s="1">
        <v>0.0</v>
      </c>
      <c r="G77" s="1">
        <v>1.02</v>
      </c>
      <c r="H77" s="1">
        <v>40.0</v>
      </c>
      <c r="I77" s="1">
        <v>39.3</v>
      </c>
      <c r="J77" s="1">
        <v>39.3</v>
      </c>
      <c r="K77" s="1" t="s">
        <v>43</v>
      </c>
      <c r="L77" s="1">
        <v>-40.0</v>
      </c>
      <c r="M77" s="1">
        <v>0.0</v>
      </c>
    </row>
    <row r="78">
      <c r="A78" s="1" t="s">
        <v>41</v>
      </c>
      <c r="B78" s="1" t="s">
        <v>42</v>
      </c>
      <c r="C78" s="1">
        <v>201.19</v>
      </c>
      <c r="D78" s="1">
        <v>202.66</v>
      </c>
      <c r="E78" s="1">
        <v>1.47</v>
      </c>
      <c r="F78" s="1">
        <v>0.0</v>
      </c>
      <c r="G78" s="1">
        <v>1.47</v>
      </c>
      <c r="H78" s="1">
        <v>40.0</v>
      </c>
      <c r="I78" s="1">
        <v>27.17</v>
      </c>
      <c r="J78" s="1">
        <v>27.17</v>
      </c>
      <c r="K78" s="1" t="s">
        <v>43</v>
      </c>
      <c r="L78" s="1">
        <v>-40.0</v>
      </c>
      <c r="M78" s="1">
        <v>0.0</v>
      </c>
    </row>
    <row r="79">
      <c r="A79" s="1" t="s">
        <v>41</v>
      </c>
      <c r="B79" s="1" t="s">
        <v>42</v>
      </c>
      <c r="C79" s="1">
        <v>202.69</v>
      </c>
      <c r="D79" s="1">
        <v>204.4</v>
      </c>
      <c r="E79" s="1">
        <v>1.71</v>
      </c>
      <c r="F79" s="1">
        <v>0.0</v>
      </c>
      <c r="G79" s="1">
        <v>1.71</v>
      </c>
      <c r="H79" s="1">
        <v>40.0</v>
      </c>
      <c r="I79" s="1">
        <v>23.39</v>
      </c>
      <c r="J79" s="1">
        <v>23.39</v>
      </c>
      <c r="K79" s="1" t="s">
        <v>43</v>
      </c>
      <c r="L79" s="1">
        <v>-40.0</v>
      </c>
      <c r="M79" s="1">
        <v>0.0</v>
      </c>
    </row>
    <row r="80">
      <c r="A80" s="1" t="s">
        <v>41</v>
      </c>
      <c r="B80" s="1" t="s">
        <v>42</v>
      </c>
      <c r="C80" s="1">
        <v>204.63</v>
      </c>
      <c r="D80" s="1">
        <v>207.81</v>
      </c>
      <c r="E80" s="1">
        <v>3.17</v>
      </c>
      <c r="F80" s="1">
        <v>0.0</v>
      </c>
      <c r="G80" s="1">
        <v>3.17</v>
      </c>
      <c r="H80" s="1">
        <v>40.0</v>
      </c>
      <c r="I80" s="1">
        <v>12.6</v>
      </c>
      <c r="J80" s="1">
        <v>12.6</v>
      </c>
      <c r="K80" s="1" t="s">
        <v>43</v>
      </c>
      <c r="L80" s="1">
        <v>-40.0</v>
      </c>
      <c r="M80" s="1">
        <v>0.0</v>
      </c>
    </row>
    <row r="81">
      <c r="A81" s="1" t="s">
        <v>41</v>
      </c>
      <c r="B81" s="1" t="s">
        <v>42</v>
      </c>
      <c r="C81" s="1">
        <v>207.83</v>
      </c>
      <c r="D81" s="1">
        <v>210.97</v>
      </c>
      <c r="E81" s="1">
        <v>3.14</v>
      </c>
      <c r="F81" s="1">
        <v>0.0</v>
      </c>
      <c r="G81" s="1">
        <v>3.14</v>
      </c>
      <c r="H81" s="1">
        <v>40.0</v>
      </c>
      <c r="I81" s="1">
        <v>12.75</v>
      </c>
      <c r="J81" s="1">
        <v>12.75</v>
      </c>
      <c r="K81" s="1" t="s">
        <v>43</v>
      </c>
      <c r="L81" s="1">
        <v>-40.0</v>
      </c>
      <c r="M81" s="1">
        <v>0.0</v>
      </c>
    </row>
    <row r="82">
      <c r="A82" s="1" t="s">
        <v>41</v>
      </c>
      <c r="B82" s="1" t="s">
        <v>42</v>
      </c>
      <c r="C82" s="1">
        <v>210.98</v>
      </c>
      <c r="D82" s="1">
        <v>213.16</v>
      </c>
      <c r="E82" s="1">
        <v>2.18</v>
      </c>
      <c r="F82" s="1">
        <v>0.0</v>
      </c>
      <c r="G82" s="1">
        <v>2.18</v>
      </c>
      <c r="H82" s="1">
        <v>40.0</v>
      </c>
      <c r="I82" s="1">
        <v>18.32</v>
      </c>
      <c r="J82" s="1">
        <v>18.32</v>
      </c>
      <c r="K82" s="1" t="s">
        <v>43</v>
      </c>
      <c r="L82" s="1">
        <v>-40.0</v>
      </c>
      <c r="M82" s="1">
        <v>0.0</v>
      </c>
    </row>
    <row r="83">
      <c r="A83" s="1" t="s">
        <v>41</v>
      </c>
      <c r="B83" s="1" t="s">
        <v>42</v>
      </c>
      <c r="C83" s="1">
        <v>213.19</v>
      </c>
      <c r="D83" s="1">
        <v>216.44</v>
      </c>
      <c r="E83" s="1">
        <v>3.25</v>
      </c>
      <c r="F83" s="1">
        <v>0.0</v>
      </c>
      <c r="G83" s="1">
        <v>3.25</v>
      </c>
      <c r="H83" s="1">
        <v>40.0</v>
      </c>
      <c r="I83" s="1">
        <v>12.32</v>
      </c>
      <c r="J83" s="1">
        <v>12.32</v>
      </c>
      <c r="K83" s="1" t="s">
        <v>43</v>
      </c>
      <c r="L83" s="1">
        <v>-40.0</v>
      </c>
      <c r="M83" s="1">
        <v>0.0</v>
      </c>
    </row>
    <row r="84">
      <c r="A84" s="1" t="s">
        <v>41</v>
      </c>
      <c r="B84" s="1" t="s">
        <v>42</v>
      </c>
      <c r="C84" s="1">
        <v>216.48</v>
      </c>
      <c r="D84" s="1">
        <v>217.07</v>
      </c>
      <c r="E84" s="1">
        <v>0.59</v>
      </c>
      <c r="F84" s="1">
        <v>0.0</v>
      </c>
      <c r="G84" s="1">
        <v>0.59</v>
      </c>
      <c r="H84" s="1">
        <v>40.0</v>
      </c>
      <c r="I84" s="1">
        <v>67.51</v>
      </c>
      <c r="J84" s="1">
        <v>67.51</v>
      </c>
      <c r="K84" s="1" t="s">
        <v>43</v>
      </c>
      <c r="L84" s="1">
        <v>-40.0</v>
      </c>
      <c r="M84" s="1">
        <v>0.0</v>
      </c>
    </row>
    <row r="85">
      <c r="A85" s="1" t="s">
        <v>41</v>
      </c>
      <c r="B85" s="1" t="s">
        <v>42</v>
      </c>
      <c r="C85" s="1">
        <v>217.12</v>
      </c>
      <c r="D85" s="1">
        <v>218.48</v>
      </c>
      <c r="E85" s="1">
        <v>1.36</v>
      </c>
      <c r="F85" s="1">
        <v>0.0</v>
      </c>
      <c r="G85" s="1">
        <v>1.36</v>
      </c>
      <c r="H85" s="1">
        <v>40.0</v>
      </c>
      <c r="I85" s="1">
        <v>29.47</v>
      </c>
      <c r="J85" s="1">
        <v>29.47</v>
      </c>
      <c r="K85" s="1" t="s">
        <v>43</v>
      </c>
      <c r="L85" s="1">
        <v>-40.0</v>
      </c>
      <c r="M85" s="1">
        <v>0.0</v>
      </c>
    </row>
    <row r="86">
      <c r="A86" s="1" t="s">
        <v>41</v>
      </c>
      <c r="B86" s="1" t="s">
        <v>42</v>
      </c>
      <c r="C86" s="1">
        <v>218.53</v>
      </c>
      <c r="D86" s="1">
        <v>220.52</v>
      </c>
      <c r="E86" s="1">
        <v>1.99</v>
      </c>
      <c r="F86" s="1">
        <v>0.0</v>
      </c>
      <c r="G86" s="1">
        <v>1.99</v>
      </c>
      <c r="H86" s="1">
        <v>40.0</v>
      </c>
      <c r="I86" s="1">
        <v>20.15</v>
      </c>
      <c r="J86" s="1">
        <v>20.15</v>
      </c>
      <c r="K86" s="1" t="s">
        <v>43</v>
      </c>
      <c r="L86" s="1">
        <v>-40.0</v>
      </c>
      <c r="M86" s="1">
        <v>0.0</v>
      </c>
    </row>
    <row r="87">
      <c r="A87" s="1" t="s">
        <v>41</v>
      </c>
      <c r="B87" s="1" t="s">
        <v>42</v>
      </c>
      <c r="C87" s="1">
        <v>220.56</v>
      </c>
      <c r="D87" s="1">
        <v>223.34</v>
      </c>
      <c r="E87" s="1">
        <v>2.78</v>
      </c>
      <c r="F87" s="1">
        <v>0.0</v>
      </c>
      <c r="G87" s="1">
        <v>2.78</v>
      </c>
      <c r="H87" s="1">
        <v>168.0</v>
      </c>
      <c r="I87" s="1">
        <v>60.51</v>
      </c>
      <c r="J87" s="1">
        <v>60.53</v>
      </c>
      <c r="K87" s="1" t="s">
        <v>44</v>
      </c>
      <c r="L87" s="1">
        <v>84.0</v>
      </c>
      <c r="M87" s="1">
        <v>84.0</v>
      </c>
    </row>
    <row r="88">
      <c r="A88" s="1" t="s">
        <v>41</v>
      </c>
      <c r="B88" s="1" t="s">
        <v>42</v>
      </c>
      <c r="C88" s="1">
        <v>223.57</v>
      </c>
      <c r="D88" s="1">
        <v>226.33</v>
      </c>
      <c r="E88" s="1">
        <v>2.76</v>
      </c>
      <c r="F88" s="1">
        <v>0.0</v>
      </c>
      <c r="G88" s="1">
        <v>2.76</v>
      </c>
      <c r="H88" s="1">
        <v>168.0</v>
      </c>
      <c r="I88" s="1">
        <v>60.92</v>
      </c>
      <c r="J88" s="1">
        <v>60.94</v>
      </c>
      <c r="K88" s="1" t="s">
        <v>44</v>
      </c>
      <c r="L88" s="1">
        <v>84.0</v>
      </c>
      <c r="M88" s="1">
        <v>84.0</v>
      </c>
    </row>
    <row r="89">
      <c r="A89" s="1" t="s">
        <v>41</v>
      </c>
      <c r="B89" s="1" t="s">
        <v>42</v>
      </c>
      <c r="C89" s="1">
        <v>226.49</v>
      </c>
      <c r="D89" s="1">
        <v>228.72</v>
      </c>
      <c r="E89" s="1">
        <v>2.24</v>
      </c>
      <c r="F89" s="1">
        <v>0.0</v>
      </c>
      <c r="G89" s="1">
        <v>2.24</v>
      </c>
      <c r="H89" s="1">
        <v>168.0</v>
      </c>
      <c r="I89" s="1">
        <v>75.11</v>
      </c>
      <c r="J89" s="1">
        <v>75.14</v>
      </c>
      <c r="K89" s="1" t="s">
        <v>44</v>
      </c>
      <c r="L89" s="1">
        <v>84.0</v>
      </c>
      <c r="M89" s="1">
        <v>84.0</v>
      </c>
    </row>
    <row r="90">
      <c r="A90" s="1" t="s">
        <v>41</v>
      </c>
      <c r="B90" s="1" t="s">
        <v>42</v>
      </c>
      <c r="C90" s="1">
        <v>228.9</v>
      </c>
      <c r="D90" s="1">
        <v>231.84</v>
      </c>
      <c r="E90" s="1">
        <v>2.94</v>
      </c>
      <c r="F90" s="1">
        <v>0.0</v>
      </c>
      <c r="G90" s="1">
        <v>2.94</v>
      </c>
      <c r="H90" s="1">
        <v>168.0</v>
      </c>
      <c r="I90" s="1">
        <v>57.09</v>
      </c>
      <c r="J90" s="1">
        <v>57.1</v>
      </c>
      <c r="K90" s="1" t="s">
        <v>44</v>
      </c>
      <c r="L90" s="1">
        <v>84.0</v>
      </c>
      <c r="M90" s="1">
        <v>84.0</v>
      </c>
    </row>
    <row r="91">
      <c r="A91" s="1" t="s">
        <v>41</v>
      </c>
      <c r="B91" s="1" t="s">
        <v>42</v>
      </c>
      <c r="C91" s="1">
        <v>232.0</v>
      </c>
      <c r="D91" s="1">
        <v>235.34</v>
      </c>
      <c r="E91" s="1">
        <v>3.34</v>
      </c>
      <c r="F91" s="1">
        <v>0.0</v>
      </c>
      <c r="G91" s="1">
        <v>3.34</v>
      </c>
      <c r="H91" s="1">
        <v>168.0</v>
      </c>
      <c r="I91" s="1">
        <v>50.34</v>
      </c>
      <c r="J91" s="1">
        <v>50.36</v>
      </c>
      <c r="K91" s="1" t="s">
        <v>57</v>
      </c>
      <c r="L91" s="1">
        <v>64.0</v>
      </c>
      <c r="M91" s="1">
        <v>104.0</v>
      </c>
    </row>
    <row r="92">
      <c r="A92" s="1" t="s">
        <v>41</v>
      </c>
      <c r="B92" s="1" t="s">
        <v>42</v>
      </c>
      <c r="C92" s="1">
        <v>235.79</v>
      </c>
      <c r="D92" s="1">
        <v>238.07</v>
      </c>
      <c r="E92" s="1">
        <v>2.28</v>
      </c>
      <c r="F92" s="1">
        <v>0.0</v>
      </c>
      <c r="G92" s="1">
        <v>2.28</v>
      </c>
      <c r="H92" s="1">
        <v>40.0</v>
      </c>
      <c r="I92" s="1">
        <v>17.52</v>
      </c>
      <c r="J92" s="1">
        <v>17.52</v>
      </c>
      <c r="K92" s="1" t="s">
        <v>43</v>
      </c>
      <c r="L92" s="1">
        <v>-40.0</v>
      </c>
      <c r="M92" s="1">
        <v>0.0</v>
      </c>
    </row>
    <row r="93">
      <c r="A93" s="1" t="s">
        <v>41</v>
      </c>
      <c r="B93" s="1" t="s">
        <v>42</v>
      </c>
      <c r="C93" s="1">
        <v>238.15</v>
      </c>
      <c r="D93" s="1">
        <v>240.49</v>
      </c>
      <c r="E93" s="1">
        <v>2.34</v>
      </c>
      <c r="F93" s="1">
        <v>0.0</v>
      </c>
      <c r="G93" s="1">
        <v>2.34</v>
      </c>
      <c r="H93" s="1">
        <v>40.0</v>
      </c>
      <c r="I93" s="1">
        <v>17.13</v>
      </c>
      <c r="J93" s="1">
        <v>17.13</v>
      </c>
      <c r="K93" s="1" t="s">
        <v>43</v>
      </c>
      <c r="L93" s="1">
        <v>-40.0</v>
      </c>
      <c r="M93" s="1">
        <v>0.0</v>
      </c>
    </row>
    <row r="94">
      <c r="A94" s="1" t="s">
        <v>41</v>
      </c>
      <c r="B94" s="1" t="s">
        <v>42</v>
      </c>
      <c r="C94" s="1">
        <v>240.77</v>
      </c>
      <c r="D94" s="1">
        <v>242.49</v>
      </c>
      <c r="E94" s="1">
        <v>1.72</v>
      </c>
      <c r="F94" s="1">
        <v>0.0</v>
      </c>
      <c r="G94" s="1">
        <v>1.72</v>
      </c>
      <c r="H94" s="1">
        <v>40.0</v>
      </c>
      <c r="I94" s="1">
        <v>23.22</v>
      </c>
      <c r="J94" s="1">
        <v>23.22</v>
      </c>
      <c r="K94" s="1" t="s">
        <v>43</v>
      </c>
      <c r="L94" s="1">
        <v>-40.0</v>
      </c>
      <c r="M94" s="1">
        <v>0.0</v>
      </c>
    </row>
    <row r="95">
      <c r="A95" s="1" t="s">
        <v>41</v>
      </c>
      <c r="B95" s="1" t="s">
        <v>42</v>
      </c>
      <c r="C95" s="1">
        <v>242.55</v>
      </c>
      <c r="D95" s="1">
        <v>244.51</v>
      </c>
      <c r="E95" s="1">
        <v>1.97</v>
      </c>
      <c r="F95" s="1">
        <v>0.0</v>
      </c>
      <c r="G95" s="1">
        <v>1.97</v>
      </c>
      <c r="H95" s="1">
        <v>40.0</v>
      </c>
      <c r="I95" s="1">
        <v>20.34</v>
      </c>
      <c r="J95" s="1">
        <v>20.34</v>
      </c>
      <c r="K95" s="1" t="s">
        <v>43</v>
      </c>
      <c r="L95" s="1">
        <v>-40.0</v>
      </c>
      <c r="M95" s="1">
        <v>0.0</v>
      </c>
    </row>
    <row r="96">
      <c r="A96" s="1" t="s">
        <v>41</v>
      </c>
      <c r="B96" s="1" t="s">
        <v>42</v>
      </c>
      <c r="C96" s="1">
        <v>244.57</v>
      </c>
      <c r="D96" s="1">
        <v>247.14</v>
      </c>
      <c r="E96" s="1">
        <v>2.57</v>
      </c>
      <c r="F96" s="1">
        <v>0.0</v>
      </c>
      <c r="G96" s="1">
        <v>2.57</v>
      </c>
      <c r="H96" s="1">
        <v>40.0</v>
      </c>
      <c r="I96" s="1">
        <v>15.57</v>
      </c>
      <c r="J96" s="1">
        <v>15.57</v>
      </c>
      <c r="K96" s="1" t="s">
        <v>43</v>
      </c>
      <c r="L96" s="1">
        <v>-40.0</v>
      </c>
      <c r="M96" s="1">
        <v>0.0</v>
      </c>
    </row>
    <row r="97">
      <c r="A97" s="1" t="s">
        <v>41</v>
      </c>
      <c r="B97" s="1" t="s">
        <v>42</v>
      </c>
      <c r="C97" s="1">
        <v>247.26</v>
      </c>
      <c r="D97" s="1">
        <v>249.54</v>
      </c>
      <c r="E97" s="1">
        <v>2.28</v>
      </c>
      <c r="F97" s="1">
        <v>0.0</v>
      </c>
      <c r="G97" s="1">
        <v>2.28</v>
      </c>
      <c r="H97" s="1">
        <v>40.0</v>
      </c>
      <c r="I97" s="1">
        <v>17.57</v>
      </c>
      <c r="J97" s="1">
        <v>17.57</v>
      </c>
      <c r="K97" s="1" t="s">
        <v>43</v>
      </c>
      <c r="L97" s="1">
        <v>-40.0</v>
      </c>
      <c r="M97" s="1">
        <v>0.0</v>
      </c>
    </row>
    <row r="98">
      <c r="A98" s="1" t="s">
        <v>41</v>
      </c>
      <c r="B98" s="1" t="s">
        <v>42</v>
      </c>
      <c r="C98" s="1">
        <v>249.67</v>
      </c>
      <c r="D98" s="1">
        <v>251.4</v>
      </c>
      <c r="E98" s="1">
        <v>1.73</v>
      </c>
      <c r="F98" s="1">
        <v>0.0</v>
      </c>
      <c r="G98" s="1">
        <v>1.73</v>
      </c>
      <c r="H98" s="1">
        <v>40.0</v>
      </c>
      <c r="I98" s="1">
        <v>23.08</v>
      </c>
      <c r="J98" s="1">
        <v>23.08</v>
      </c>
      <c r="K98" s="1" t="s">
        <v>43</v>
      </c>
      <c r="L98" s="1">
        <v>-40.0</v>
      </c>
      <c r="M98" s="1">
        <v>0.0</v>
      </c>
    </row>
    <row r="99">
      <c r="A99" s="1" t="s">
        <v>41</v>
      </c>
      <c r="B99" s="1" t="s">
        <v>42</v>
      </c>
      <c r="C99" s="1">
        <v>251.43</v>
      </c>
      <c r="D99" s="1">
        <v>252.46</v>
      </c>
      <c r="E99" s="1">
        <v>1.04</v>
      </c>
      <c r="F99" s="1">
        <v>0.0</v>
      </c>
      <c r="G99" s="1">
        <v>1.04</v>
      </c>
      <c r="H99" s="1">
        <v>40.0</v>
      </c>
      <c r="I99" s="1">
        <v>38.64</v>
      </c>
      <c r="J99" s="1">
        <v>38.64</v>
      </c>
      <c r="K99" s="1" t="s">
        <v>43</v>
      </c>
      <c r="L99" s="1">
        <v>-40.0</v>
      </c>
      <c r="M99" s="1">
        <v>0.0</v>
      </c>
    </row>
    <row r="100">
      <c r="A100" s="1" t="s">
        <v>41</v>
      </c>
      <c r="B100" s="1" t="s">
        <v>42</v>
      </c>
      <c r="C100" s="1">
        <v>252.52</v>
      </c>
      <c r="D100" s="1">
        <v>255.28</v>
      </c>
      <c r="E100" s="1">
        <v>2.76</v>
      </c>
      <c r="F100" s="1">
        <v>0.0</v>
      </c>
      <c r="G100" s="1">
        <v>2.76</v>
      </c>
      <c r="H100" s="1">
        <v>40.0</v>
      </c>
      <c r="I100" s="1">
        <v>14.51</v>
      </c>
      <c r="J100" s="1">
        <v>14.51</v>
      </c>
      <c r="K100" s="1" t="s">
        <v>43</v>
      </c>
      <c r="L100" s="1">
        <v>-40.0</v>
      </c>
      <c r="M100" s="1">
        <v>0.0</v>
      </c>
    </row>
    <row r="101">
      <c r="A101" s="1" t="s">
        <v>41</v>
      </c>
      <c r="B101" s="1" t="s">
        <v>42</v>
      </c>
      <c r="C101" s="1">
        <v>255.36</v>
      </c>
      <c r="D101" s="1">
        <v>258.08</v>
      </c>
      <c r="E101" s="1">
        <v>2.72</v>
      </c>
      <c r="F101" s="1">
        <v>0.0</v>
      </c>
      <c r="G101" s="1">
        <v>2.72</v>
      </c>
      <c r="H101" s="1">
        <v>40.0</v>
      </c>
      <c r="I101" s="1">
        <v>14.69</v>
      </c>
      <c r="J101" s="1">
        <v>14.69</v>
      </c>
      <c r="K101" s="1" t="s">
        <v>43</v>
      </c>
      <c r="L101" s="1">
        <v>-40.0</v>
      </c>
      <c r="M101" s="1">
        <v>0.0</v>
      </c>
    </row>
    <row r="102">
      <c r="A102" s="1" t="s">
        <v>41</v>
      </c>
      <c r="B102" s="1" t="s">
        <v>42</v>
      </c>
      <c r="C102" s="1">
        <v>258.32</v>
      </c>
      <c r="D102" s="1">
        <v>261.35</v>
      </c>
      <c r="E102" s="1">
        <v>3.02</v>
      </c>
      <c r="F102" s="1">
        <v>0.0</v>
      </c>
      <c r="G102" s="1">
        <v>3.02</v>
      </c>
      <c r="H102" s="1">
        <v>168.0</v>
      </c>
      <c r="I102" s="1">
        <v>55.55</v>
      </c>
      <c r="J102" s="1">
        <v>55.56</v>
      </c>
      <c r="K102" s="1" t="s">
        <v>44</v>
      </c>
      <c r="L102" s="1">
        <v>84.0</v>
      </c>
      <c r="M102" s="1">
        <v>84.0</v>
      </c>
    </row>
    <row r="103">
      <c r="A103" s="1" t="s">
        <v>41</v>
      </c>
      <c r="B103" s="1" t="s">
        <v>42</v>
      </c>
      <c r="C103" s="1">
        <v>261.59</v>
      </c>
      <c r="D103" s="1">
        <v>264.73</v>
      </c>
      <c r="E103" s="1">
        <v>3.14</v>
      </c>
      <c r="F103" s="1">
        <v>0.0</v>
      </c>
      <c r="G103" s="1">
        <v>3.14</v>
      </c>
      <c r="H103" s="1">
        <v>168.0</v>
      </c>
      <c r="I103" s="1">
        <v>53.57</v>
      </c>
      <c r="J103" s="1">
        <v>53.58</v>
      </c>
      <c r="K103" s="1" t="s">
        <v>44</v>
      </c>
      <c r="L103" s="1">
        <v>84.0</v>
      </c>
      <c r="M103" s="1">
        <v>84.0</v>
      </c>
    </row>
    <row r="104">
      <c r="A104" s="1" t="s">
        <v>41</v>
      </c>
      <c r="B104" s="1" t="s">
        <v>42</v>
      </c>
      <c r="C104" s="1">
        <v>264.95</v>
      </c>
      <c r="D104" s="1">
        <v>267.42</v>
      </c>
      <c r="E104" s="1">
        <v>2.48</v>
      </c>
      <c r="F104" s="1">
        <v>0.0</v>
      </c>
      <c r="G104" s="1">
        <v>2.48</v>
      </c>
      <c r="H104" s="1">
        <v>168.0</v>
      </c>
      <c r="I104" s="1">
        <v>67.79</v>
      </c>
      <c r="J104" s="1">
        <v>67.81</v>
      </c>
      <c r="K104" s="1" t="s">
        <v>44</v>
      </c>
      <c r="L104" s="1">
        <v>84.0</v>
      </c>
      <c r="M104" s="1">
        <v>84.0</v>
      </c>
    </row>
    <row r="105">
      <c r="A105" s="1" t="s">
        <v>41</v>
      </c>
      <c r="B105" s="1" t="s">
        <v>42</v>
      </c>
      <c r="C105" s="1">
        <v>267.83</v>
      </c>
      <c r="D105" s="1">
        <v>269.96</v>
      </c>
      <c r="E105" s="1">
        <v>2.13</v>
      </c>
      <c r="F105" s="1">
        <v>0.0</v>
      </c>
      <c r="G105" s="1">
        <v>2.13</v>
      </c>
      <c r="H105" s="1">
        <v>168.0</v>
      </c>
      <c r="I105" s="1">
        <v>78.7</v>
      </c>
      <c r="J105" s="1">
        <v>78.73</v>
      </c>
      <c r="K105" s="1" t="s">
        <v>44</v>
      </c>
      <c r="L105" s="1">
        <v>84.0</v>
      </c>
      <c r="M105" s="1">
        <v>84.0</v>
      </c>
    </row>
    <row r="130">
      <c r="A130" s="77" t="s">
        <v>53</v>
      </c>
      <c r="B130" s="3">
        <f>SUMIF(K2:K103, "epr",H2:H103)</f>
        <v>2800</v>
      </c>
    </row>
    <row r="131">
      <c r="A131" s="77" t="s">
        <v>54</v>
      </c>
      <c r="B131" s="3">
        <f>SUM(H2:H103)-B130</f>
        <v>5376</v>
      </c>
    </row>
    <row r="132">
      <c r="A132" s="77" t="s">
        <v>55</v>
      </c>
      <c r="B132" s="3">
        <f>SUM(M2:M103)</f>
        <v>2808</v>
      </c>
    </row>
    <row r="133">
      <c r="A133" s="77" t="s">
        <v>56</v>
      </c>
      <c r="B133" s="3">
        <f>B131/B132</f>
        <v>1.914529915</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2.02</v>
      </c>
      <c r="D2" s="1">
        <v>5.27</v>
      </c>
      <c r="E2" s="1">
        <v>3.24</v>
      </c>
      <c r="F2" s="1">
        <v>0.0</v>
      </c>
      <c r="G2" s="1">
        <v>3.24</v>
      </c>
      <c r="H2" s="1">
        <v>48.0</v>
      </c>
      <c r="I2" s="1">
        <v>14.8</v>
      </c>
      <c r="J2" s="1">
        <v>14.8</v>
      </c>
      <c r="K2" s="1" t="s">
        <v>43</v>
      </c>
      <c r="L2" s="1">
        <v>-48.0</v>
      </c>
      <c r="M2" s="1">
        <v>0.0</v>
      </c>
    </row>
    <row r="3">
      <c r="A3" s="1" t="s">
        <v>41</v>
      </c>
      <c r="B3" s="1" t="s">
        <v>42</v>
      </c>
      <c r="C3" s="1">
        <v>5.33</v>
      </c>
      <c r="D3" s="1">
        <v>6.06</v>
      </c>
      <c r="E3" s="1">
        <v>0.74</v>
      </c>
      <c r="F3" s="1">
        <v>0.0</v>
      </c>
      <c r="G3" s="1">
        <v>0.74</v>
      </c>
      <c r="H3" s="1">
        <v>48.0</v>
      </c>
      <c r="I3" s="1">
        <v>65.12</v>
      </c>
      <c r="J3" s="1">
        <v>65.12</v>
      </c>
      <c r="K3" s="1" t="s">
        <v>43</v>
      </c>
      <c r="L3" s="1">
        <v>-48.0</v>
      </c>
      <c r="M3" s="1">
        <v>0.0</v>
      </c>
    </row>
    <row r="4">
      <c r="A4" s="1" t="s">
        <v>41</v>
      </c>
      <c r="B4" s="1" t="s">
        <v>42</v>
      </c>
      <c r="C4" s="1">
        <v>6.12</v>
      </c>
      <c r="D4" s="1">
        <v>7.09</v>
      </c>
      <c r="E4" s="1">
        <v>0.96</v>
      </c>
      <c r="F4" s="1">
        <v>0.0</v>
      </c>
      <c r="G4" s="1">
        <v>0.96</v>
      </c>
      <c r="H4" s="1">
        <v>48.0</v>
      </c>
      <c r="I4" s="1">
        <v>49.88</v>
      </c>
      <c r="J4" s="1">
        <v>49.88</v>
      </c>
      <c r="K4" s="1" t="s">
        <v>43</v>
      </c>
      <c r="L4" s="1">
        <v>-48.0</v>
      </c>
      <c r="M4" s="1">
        <v>0.0</v>
      </c>
    </row>
    <row r="5">
      <c r="A5" s="1" t="s">
        <v>41</v>
      </c>
      <c r="B5" s="1" t="s">
        <v>42</v>
      </c>
      <c r="C5" s="1">
        <v>7.22</v>
      </c>
      <c r="D5" s="1">
        <v>11.32</v>
      </c>
      <c r="E5" s="1">
        <v>4.11</v>
      </c>
      <c r="F5" s="1">
        <v>0.0</v>
      </c>
      <c r="G5" s="1">
        <v>4.11</v>
      </c>
      <c r="H5" s="1">
        <v>48.0</v>
      </c>
      <c r="I5" s="1">
        <v>11.69</v>
      </c>
      <c r="J5" s="1">
        <v>11.69</v>
      </c>
      <c r="K5" s="1" t="s">
        <v>43</v>
      </c>
      <c r="L5" s="1">
        <v>-48.0</v>
      </c>
      <c r="M5" s="1">
        <v>0.0</v>
      </c>
    </row>
    <row r="6">
      <c r="A6" s="1" t="s">
        <v>41</v>
      </c>
      <c r="B6" s="1" t="s">
        <v>42</v>
      </c>
      <c r="C6" s="1">
        <v>11.39</v>
      </c>
      <c r="D6" s="1">
        <v>14.38</v>
      </c>
      <c r="E6" s="1">
        <v>2.99</v>
      </c>
      <c r="F6" s="1">
        <v>0.0</v>
      </c>
      <c r="G6" s="1">
        <v>2.99</v>
      </c>
      <c r="H6" s="1">
        <v>48.0</v>
      </c>
      <c r="I6" s="1">
        <v>16.06</v>
      </c>
      <c r="J6" s="1">
        <v>16.06</v>
      </c>
      <c r="K6" s="1" t="s">
        <v>43</v>
      </c>
      <c r="L6" s="1">
        <v>-48.0</v>
      </c>
      <c r="M6" s="1">
        <v>0.0</v>
      </c>
    </row>
    <row r="7">
      <c r="A7" s="1" t="s">
        <v>41</v>
      </c>
      <c r="B7" s="1" t="s">
        <v>42</v>
      </c>
      <c r="C7" s="1">
        <v>14.44</v>
      </c>
      <c r="D7" s="1">
        <v>18.86</v>
      </c>
      <c r="E7" s="1">
        <v>4.42</v>
      </c>
      <c r="F7" s="1">
        <v>0.0</v>
      </c>
      <c r="G7" s="1">
        <v>4.42</v>
      </c>
      <c r="H7" s="1">
        <v>48.0</v>
      </c>
      <c r="I7" s="1">
        <v>10.86</v>
      </c>
      <c r="J7" s="1">
        <v>10.86</v>
      </c>
      <c r="K7" s="1" t="s">
        <v>43</v>
      </c>
      <c r="L7" s="1">
        <v>-48.0</v>
      </c>
      <c r="M7" s="1">
        <v>0.0</v>
      </c>
    </row>
    <row r="8">
      <c r="A8" s="1" t="s">
        <v>41</v>
      </c>
      <c r="B8" s="1" t="s">
        <v>42</v>
      </c>
      <c r="C8" s="1">
        <v>18.91</v>
      </c>
      <c r="D8" s="1">
        <v>20.29</v>
      </c>
      <c r="E8" s="1">
        <v>1.38</v>
      </c>
      <c r="F8" s="1">
        <v>0.0</v>
      </c>
      <c r="G8" s="1">
        <v>1.38</v>
      </c>
      <c r="H8" s="1">
        <v>48.0</v>
      </c>
      <c r="I8" s="1">
        <v>34.77</v>
      </c>
      <c r="J8" s="1">
        <v>34.77</v>
      </c>
      <c r="K8" s="1" t="s">
        <v>43</v>
      </c>
      <c r="L8" s="1">
        <v>-48.0</v>
      </c>
      <c r="M8" s="1">
        <v>0.0</v>
      </c>
    </row>
    <row r="9">
      <c r="A9" s="1" t="s">
        <v>41</v>
      </c>
      <c r="B9" s="1" t="s">
        <v>42</v>
      </c>
      <c r="C9" s="1">
        <v>20.55</v>
      </c>
      <c r="D9" s="1">
        <v>23.77</v>
      </c>
      <c r="E9" s="1">
        <v>3.22</v>
      </c>
      <c r="F9" s="1">
        <v>0.0</v>
      </c>
      <c r="G9" s="1">
        <v>3.22</v>
      </c>
      <c r="H9" s="1">
        <v>48.0</v>
      </c>
      <c r="I9" s="1">
        <v>14.92</v>
      </c>
      <c r="J9" s="1">
        <v>14.92</v>
      </c>
      <c r="K9" s="1" t="s">
        <v>43</v>
      </c>
      <c r="L9" s="1">
        <v>-48.0</v>
      </c>
      <c r="M9" s="1">
        <v>0.0</v>
      </c>
    </row>
    <row r="10">
      <c r="A10" s="1" t="s">
        <v>41</v>
      </c>
      <c r="B10" s="1" t="s">
        <v>42</v>
      </c>
      <c r="C10" s="1">
        <v>23.77</v>
      </c>
      <c r="D10" s="1">
        <v>27.47</v>
      </c>
      <c r="E10" s="1">
        <v>3.7</v>
      </c>
      <c r="F10" s="1">
        <v>0.0</v>
      </c>
      <c r="G10" s="1">
        <v>3.7</v>
      </c>
      <c r="H10" s="1">
        <v>48.0</v>
      </c>
      <c r="I10" s="1">
        <v>12.97</v>
      </c>
      <c r="J10" s="1">
        <v>12.97</v>
      </c>
      <c r="K10" s="1" t="s">
        <v>43</v>
      </c>
      <c r="L10" s="1">
        <v>-48.0</v>
      </c>
      <c r="M10" s="1">
        <v>0.0</v>
      </c>
    </row>
    <row r="11">
      <c r="A11" s="1" t="s">
        <v>41</v>
      </c>
      <c r="B11" s="1" t="s">
        <v>42</v>
      </c>
      <c r="C11" s="1">
        <v>27.48</v>
      </c>
      <c r="D11" s="1">
        <v>30.37</v>
      </c>
      <c r="E11" s="1">
        <v>2.88</v>
      </c>
      <c r="F11" s="1">
        <v>0.0</v>
      </c>
      <c r="G11" s="1">
        <v>2.88</v>
      </c>
      <c r="H11" s="1">
        <v>48.0</v>
      </c>
      <c r="I11" s="1">
        <v>16.64</v>
      </c>
      <c r="J11" s="1">
        <v>16.64</v>
      </c>
      <c r="K11" s="1" t="s">
        <v>43</v>
      </c>
      <c r="L11" s="1">
        <v>-48.0</v>
      </c>
      <c r="M11" s="1">
        <v>0.0</v>
      </c>
    </row>
    <row r="12">
      <c r="A12" s="1" t="s">
        <v>41</v>
      </c>
      <c r="B12" s="1" t="s">
        <v>42</v>
      </c>
      <c r="C12" s="1">
        <v>30.52</v>
      </c>
      <c r="D12" s="1">
        <v>34.19</v>
      </c>
      <c r="E12" s="1">
        <v>3.67</v>
      </c>
      <c r="F12" s="1">
        <v>0.0</v>
      </c>
      <c r="G12" s="1">
        <v>3.67</v>
      </c>
      <c r="H12" s="1">
        <v>168.0</v>
      </c>
      <c r="I12" s="1">
        <v>45.8</v>
      </c>
      <c r="J12" s="1">
        <v>45.81</v>
      </c>
      <c r="K12" s="1" t="s">
        <v>44</v>
      </c>
      <c r="L12" s="1">
        <v>84.0</v>
      </c>
      <c r="M12" s="1">
        <v>84.0</v>
      </c>
    </row>
    <row r="13">
      <c r="A13" s="1" t="s">
        <v>41</v>
      </c>
      <c r="B13" s="1" t="s">
        <v>42</v>
      </c>
      <c r="C13" s="1">
        <v>35.13</v>
      </c>
      <c r="D13" s="1">
        <v>38.16</v>
      </c>
      <c r="E13" s="1">
        <v>3.03</v>
      </c>
      <c r="F13" s="1">
        <v>0.0</v>
      </c>
      <c r="G13" s="1">
        <v>3.03</v>
      </c>
      <c r="H13" s="1">
        <v>168.0</v>
      </c>
      <c r="I13" s="1">
        <v>55.36</v>
      </c>
      <c r="J13" s="1">
        <v>55.38</v>
      </c>
      <c r="K13" s="1" t="s">
        <v>44</v>
      </c>
      <c r="L13" s="1">
        <v>84.0</v>
      </c>
      <c r="M13" s="1">
        <v>84.0</v>
      </c>
    </row>
    <row r="14">
      <c r="A14" s="1" t="s">
        <v>41</v>
      </c>
      <c r="B14" s="1" t="s">
        <v>42</v>
      </c>
      <c r="C14" s="1">
        <v>38.6</v>
      </c>
      <c r="D14" s="1">
        <v>40.72</v>
      </c>
      <c r="E14" s="1">
        <v>2.12</v>
      </c>
      <c r="F14" s="1">
        <v>0.0</v>
      </c>
      <c r="G14" s="1">
        <v>2.12</v>
      </c>
      <c r="H14" s="1">
        <v>168.0</v>
      </c>
      <c r="I14" s="1">
        <v>79.19</v>
      </c>
      <c r="J14" s="1">
        <v>79.22</v>
      </c>
      <c r="K14" s="1" t="s">
        <v>44</v>
      </c>
      <c r="L14" s="1">
        <v>84.0</v>
      </c>
      <c r="M14" s="1">
        <v>84.0</v>
      </c>
    </row>
    <row r="15">
      <c r="A15" s="1" t="s">
        <v>41</v>
      </c>
      <c r="B15" s="1" t="s">
        <v>42</v>
      </c>
      <c r="C15" s="1">
        <v>41.01</v>
      </c>
      <c r="D15" s="1">
        <v>44.26</v>
      </c>
      <c r="E15" s="1">
        <v>3.25</v>
      </c>
      <c r="F15" s="1">
        <v>0.0</v>
      </c>
      <c r="G15" s="1">
        <v>3.25</v>
      </c>
      <c r="H15" s="1">
        <v>168.0</v>
      </c>
      <c r="I15" s="1">
        <v>51.73</v>
      </c>
      <c r="J15" s="1">
        <v>51.75</v>
      </c>
      <c r="K15" s="1" t="s">
        <v>44</v>
      </c>
      <c r="L15" s="1">
        <v>84.0</v>
      </c>
      <c r="M15" s="1">
        <v>84.0</v>
      </c>
    </row>
    <row r="16">
      <c r="A16" s="1" t="s">
        <v>41</v>
      </c>
      <c r="B16" s="1" t="s">
        <v>42</v>
      </c>
      <c r="C16" s="1">
        <v>44.5</v>
      </c>
      <c r="D16" s="1">
        <v>48.33</v>
      </c>
      <c r="E16" s="1">
        <v>3.83</v>
      </c>
      <c r="F16" s="1">
        <v>0.0</v>
      </c>
      <c r="G16" s="1">
        <v>3.83</v>
      </c>
      <c r="H16" s="1">
        <v>168.0</v>
      </c>
      <c r="I16" s="1">
        <v>43.88</v>
      </c>
      <c r="J16" s="1">
        <v>43.89</v>
      </c>
      <c r="K16" s="1" t="s">
        <v>44</v>
      </c>
      <c r="L16" s="1">
        <v>84.0</v>
      </c>
      <c r="M16" s="1">
        <v>84.0</v>
      </c>
    </row>
    <row r="17">
      <c r="A17" s="1" t="s">
        <v>41</v>
      </c>
      <c r="B17" s="1" t="s">
        <v>42</v>
      </c>
      <c r="C17" s="1">
        <v>48.55</v>
      </c>
      <c r="D17" s="1">
        <v>52.13</v>
      </c>
      <c r="E17" s="1">
        <v>3.59</v>
      </c>
      <c r="F17" s="1">
        <v>0.0</v>
      </c>
      <c r="G17" s="1">
        <v>3.59</v>
      </c>
      <c r="H17" s="1">
        <v>48.0</v>
      </c>
      <c r="I17" s="1">
        <v>13.38</v>
      </c>
      <c r="J17" s="1">
        <v>13.38</v>
      </c>
      <c r="K17" s="1" t="s">
        <v>43</v>
      </c>
      <c r="L17" s="1">
        <v>-48.0</v>
      </c>
      <c r="M17" s="1">
        <v>0.0</v>
      </c>
    </row>
    <row r="18">
      <c r="A18" s="1" t="s">
        <v>41</v>
      </c>
      <c r="B18" s="1" t="s">
        <v>42</v>
      </c>
      <c r="C18" s="1">
        <v>52.16</v>
      </c>
      <c r="D18" s="1">
        <v>55.04</v>
      </c>
      <c r="E18" s="1">
        <v>2.88</v>
      </c>
      <c r="F18" s="1">
        <v>0.0</v>
      </c>
      <c r="G18" s="1">
        <v>2.88</v>
      </c>
      <c r="H18" s="1">
        <v>48.0</v>
      </c>
      <c r="I18" s="1">
        <v>16.68</v>
      </c>
      <c r="J18" s="1">
        <v>16.68</v>
      </c>
      <c r="K18" s="1" t="s">
        <v>43</v>
      </c>
      <c r="L18" s="1">
        <v>-48.0</v>
      </c>
      <c r="M18" s="1">
        <v>0.0</v>
      </c>
    </row>
    <row r="19">
      <c r="A19" s="1" t="s">
        <v>41</v>
      </c>
      <c r="B19" s="1" t="s">
        <v>42</v>
      </c>
      <c r="C19" s="1">
        <v>55.3</v>
      </c>
      <c r="D19" s="1">
        <v>57.9</v>
      </c>
      <c r="E19" s="1">
        <v>2.6</v>
      </c>
      <c r="F19" s="1">
        <v>0.0</v>
      </c>
      <c r="G19" s="1">
        <v>2.6</v>
      </c>
      <c r="H19" s="1">
        <v>48.0</v>
      </c>
      <c r="I19" s="1">
        <v>18.46</v>
      </c>
      <c r="J19" s="1">
        <v>18.46</v>
      </c>
      <c r="K19" s="1" t="s">
        <v>43</v>
      </c>
      <c r="L19" s="1">
        <v>-48.0</v>
      </c>
      <c r="M19" s="1">
        <v>0.0</v>
      </c>
    </row>
    <row r="20">
      <c r="A20" s="1" t="s">
        <v>41</v>
      </c>
      <c r="B20" s="1" t="s">
        <v>42</v>
      </c>
      <c r="C20" s="1">
        <v>57.93</v>
      </c>
      <c r="D20" s="1">
        <v>61.32</v>
      </c>
      <c r="E20" s="1">
        <v>3.39</v>
      </c>
      <c r="F20" s="1">
        <v>0.0</v>
      </c>
      <c r="G20" s="1">
        <v>3.39</v>
      </c>
      <c r="H20" s="1">
        <v>48.0</v>
      </c>
      <c r="I20" s="1">
        <v>14.14</v>
      </c>
      <c r="J20" s="1">
        <v>14.14</v>
      </c>
      <c r="K20" s="1" t="s">
        <v>43</v>
      </c>
      <c r="L20" s="1">
        <v>-48.0</v>
      </c>
      <c r="M20" s="1">
        <v>0.0</v>
      </c>
    </row>
    <row r="21">
      <c r="A21" s="1" t="s">
        <v>41</v>
      </c>
      <c r="B21" s="1" t="s">
        <v>42</v>
      </c>
      <c r="C21" s="1">
        <v>61.46</v>
      </c>
      <c r="D21" s="1">
        <v>62.53</v>
      </c>
      <c r="E21" s="1">
        <v>1.07</v>
      </c>
      <c r="F21" s="1">
        <v>0.0</v>
      </c>
      <c r="G21" s="1">
        <v>1.07</v>
      </c>
      <c r="H21" s="1">
        <v>48.0</v>
      </c>
      <c r="I21" s="1">
        <v>44.92</v>
      </c>
      <c r="J21" s="1">
        <v>44.92</v>
      </c>
      <c r="K21" s="1" t="s">
        <v>43</v>
      </c>
      <c r="L21" s="1">
        <v>-48.0</v>
      </c>
      <c r="M21" s="1">
        <v>0.0</v>
      </c>
    </row>
    <row r="22">
      <c r="A22" s="1" t="s">
        <v>41</v>
      </c>
      <c r="B22" s="1" t="s">
        <v>42</v>
      </c>
      <c r="C22" s="1">
        <v>62.67</v>
      </c>
      <c r="D22" s="1">
        <v>65.02</v>
      </c>
      <c r="E22" s="1">
        <v>2.35</v>
      </c>
      <c r="F22" s="1">
        <v>0.0</v>
      </c>
      <c r="G22" s="1">
        <v>2.35</v>
      </c>
      <c r="H22" s="1">
        <v>48.0</v>
      </c>
      <c r="I22" s="1">
        <v>20.42</v>
      </c>
      <c r="J22" s="1">
        <v>20.42</v>
      </c>
      <c r="K22" s="1" t="s">
        <v>43</v>
      </c>
      <c r="L22" s="1">
        <v>-48.0</v>
      </c>
      <c r="M22" s="1">
        <v>0.0</v>
      </c>
    </row>
    <row r="23">
      <c r="A23" s="1" t="s">
        <v>41</v>
      </c>
      <c r="B23" s="1" t="s">
        <v>42</v>
      </c>
      <c r="C23" s="1">
        <v>65.08</v>
      </c>
      <c r="D23" s="1">
        <v>67.32</v>
      </c>
      <c r="E23" s="1">
        <v>2.24</v>
      </c>
      <c r="F23" s="1">
        <v>0.0</v>
      </c>
      <c r="G23" s="1">
        <v>2.24</v>
      </c>
      <c r="H23" s="1">
        <v>48.0</v>
      </c>
      <c r="I23" s="1">
        <v>21.4</v>
      </c>
      <c r="J23" s="1">
        <v>21.4</v>
      </c>
      <c r="K23" s="1" t="s">
        <v>43</v>
      </c>
      <c r="L23" s="1">
        <v>-48.0</v>
      </c>
      <c r="M23" s="1">
        <v>0.0</v>
      </c>
    </row>
    <row r="24">
      <c r="A24" s="1" t="s">
        <v>41</v>
      </c>
      <c r="B24" s="1" t="s">
        <v>42</v>
      </c>
      <c r="C24" s="1">
        <v>67.38</v>
      </c>
      <c r="D24" s="1">
        <v>70.97</v>
      </c>
      <c r="E24" s="1">
        <v>3.58</v>
      </c>
      <c r="F24" s="1">
        <v>0.0</v>
      </c>
      <c r="G24" s="1">
        <v>3.58</v>
      </c>
      <c r="H24" s="1">
        <v>48.0</v>
      </c>
      <c r="I24" s="1">
        <v>13.4</v>
      </c>
      <c r="J24" s="1">
        <v>13.4</v>
      </c>
      <c r="K24" s="1" t="s">
        <v>43</v>
      </c>
      <c r="L24" s="1">
        <v>-48.0</v>
      </c>
      <c r="M24" s="1">
        <v>0.0</v>
      </c>
    </row>
    <row r="25">
      <c r="A25" s="1" t="s">
        <v>41</v>
      </c>
      <c r="B25" s="1" t="s">
        <v>42</v>
      </c>
      <c r="C25" s="1">
        <v>71.48</v>
      </c>
      <c r="D25" s="1">
        <v>72.0</v>
      </c>
      <c r="E25" s="1">
        <v>0.53</v>
      </c>
      <c r="F25" s="1">
        <v>0.0</v>
      </c>
      <c r="G25" s="1">
        <v>0.53</v>
      </c>
      <c r="H25" s="1">
        <v>48.0</v>
      </c>
      <c r="I25" s="1">
        <v>91.1</v>
      </c>
      <c r="J25" s="1">
        <v>91.1</v>
      </c>
      <c r="K25" s="1" t="s">
        <v>43</v>
      </c>
      <c r="L25" s="1">
        <v>-48.0</v>
      </c>
      <c r="M25" s="1">
        <v>0.0</v>
      </c>
    </row>
    <row r="26">
      <c r="A26" s="1" t="s">
        <v>41</v>
      </c>
      <c r="B26" s="1" t="s">
        <v>42</v>
      </c>
      <c r="C26" s="1">
        <v>72.22</v>
      </c>
      <c r="D26" s="1">
        <v>75.28</v>
      </c>
      <c r="E26" s="1">
        <v>3.06</v>
      </c>
      <c r="F26" s="1">
        <v>0.0</v>
      </c>
      <c r="G26" s="1">
        <v>3.06</v>
      </c>
      <c r="H26" s="1">
        <v>48.0</v>
      </c>
      <c r="I26" s="1">
        <v>15.68</v>
      </c>
      <c r="J26" s="1">
        <v>15.68</v>
      </c>
      <c r="K26" s="1" t="s">
        <v>43</v>
      </c>
      <c r="L26" s="1">
        <v>-48.0</v>
      </c>
      <c r="M26" s="1">
        <v>0.0</v>
      </c>
    </row>
    <row r="27">
      <c r="A27" s="1" t="s">
        <v>41</v>
      </c>
      <c r="B27" s="1" t="s">
        <v>42</v>
      </c>
      <c r="C27" s="1">
        <v>75.54</v>
      </c>
      <c r="D27" s="1">
        <v>78.29</v>
      </c>
      <c r="E27" s="1">
        <v>2.75</v>
      </c>
      <c r="F27" s="1">
        <v>0.0</v>
      </c>
      <c r="G27" s="1">
        <v>2.75</v>
      </c>
      <c r="H27" s="1">
        <v>168.0</v>
      </c>
      <c r="I27" s="1">
        <v>61.07</v>
      </c>
      <c r="J27" s="1">
        <v>61.09</v>
      </c>
      <c r="K27" s="1" t="s">
        <v>44</v>
      </c>
      <c r="L27" s="1">
        <v>84.0</v>
      </c>
      <c r="M27" s="1">
        <v>84.0</v>
      </c>
    </row>
    <row r="28">
      <c r="A28" s="1" t="s">
        <v>41</v>
      </c>
      <c r="B28" s="1" t="s">
        <v>42</v>
      </c>
      <c r="C28" s="1">
        <v>79.02</v>
      </c>
      <c r="D28" s="1">
        <v>82.81</v>
      </c>
      <c r="E28" s="1">
        <v>3.79</v>
      </c>
      <c r="F28" s="1">
        <v>0.0</v>
      </c>
      <c r="G28" s="1">
        <v>3.79</v>
      </c>
      <c r="H28" s="1">
        <v>168.0</v>
      </c>
      <c r="I28" s="1">
        <v>44.36</v>
      </c>
      <c r="J28" s="1">
        <v>44.37</v>
      </c>
      <c r="K28" s="1" t="s">
        <v>44</v>
      </c>
      <c r="L28" s="1">
        <v>84.0</v>
      </c>
      <c r="M28" s="1">
        <v>84.0</v>
      </c>
    </row>
    <row r="29">
      <c r="A29" s="1" t="s">
        <v>41</v>
      </c>
      <c r="B29" s="1" t="s">
        <v>42</v>
      </c>
      <c r="C29" s="1">
        <v>82.96</v>
      </c>
      <c r="D29" s="1">
        <v>85.88</v>
      </c>
      <c r="E29" s="1">
        <v>2.91</v>
      </c>
      <c r="F29" s="1">
        <v>0.0</v>
      </c>
      <c r="G29" s="1">
        <v>2.91</v>
      </c>
      <c r="H29" s="1">
        <v>168.0</v>
      </c>
      <c r="I29" s="1">
        <v>57.67</v>
      </c>
      <c r="J29" s="1">
        <v>57.69</v>
      </c>
      <c r="K29" s="1" t="s">
        <v>44</v>
      </c>
      <c r="L29" s="1">
        <v>84.0</v>
      </c>
      <c r="M29" s="1">
        <v>84.0</v>
      </c>
    </row>
    <row r="30">
      <c r="A30" s="1" t="s">
        <v>41</v>
      </c>
      <c r="B30" s="1" t="s">
        <v>42</v>
      </c>
      <c r="C30" s="1">
        <v>85.99</v>
      </c>
      <c r="D30" s="1">
        <v>88.46</v>
      </c>
      <c r="E30" s="1">
        <v>2.47</v>
      </c>
      <c r="F30" s="1">
        <v>0.0</v>
      </c>
      <c r="G30" s="1">
        <v>2.47</v>
      </c>
      <c r="H30" s="1">
        <v>168.0</v>
      </c>
      <c r="I30" s="1">
        <v>67.95</v>
      </c>
      <c r="J30" s="1">
        <v>67.97</v>
      </c>
      <c r="K30" s="1" t="s">
        <v>44</v>
      </c>
      <c r="L30" s="1">
        <v>84.0</v>
      </c>
      <c r="M30" s="1">
        <v>84.0</v>
      </c>
    </row>
    <row r="31">
      <c r="A31" s="1" t="s">
        <v>41</v>
      </c>
      <c r="B31" s="1" t="s">
        <v>42</v>
      </c>
      <c r="C31" s="1">
        <v>88.7</v>
      </c>
      <c r="D31" s="1">
        <v>91.83</v>
      </c>
      <c r="E31" s="1">
        <v>3.12</v>
      </c>
      <c r="F31" s="1">
        <v>0.0</v>
      </c>
      <c r="G31" s="1">
        <v>3.12</v>
      </c>
      <c r="H31" s="1">
        <v>168.0</v>
      </c>
      <c r="I31" s="1">
        <v>53.79</v>
      </c>
      <c r="J31" s="1">
        <v>53.81</v>
      </c>
      <c r="K31" s="1" t="s">
        <v>44</v>
      </c>
      <c r="L31" s="1">
        <v>84.0</v>
      </c>
      <c r="M31" s="1">
        <v>84.0</v>
      </c>
    </row>
    <row r="32">
      <c r="A32" s="1" t="s">
        <v>41</v>
      </c>
      <c r="B32" s="1" t="s">
        <v>42</v>
      </c>
      <c r="C32" s="1">
        <v>91.98</v>
      </c>
      <c r="D32" s="1">
        <v>95.8</v>
      </c>
      <c r="E32" s="1">
        <v>3.81</v>
      </c>
      <c r="F32" s="1">
        <v>0.0</v>
      </c>
      <c r="G32" s="1">
        <v>3.81</v>
      </c>
      <c r="H32" s="1">
        <v>48.0</v>
      </c>
      <c r="I32" s="1">
        <v>12.6</v>
      </c>
      <c r="J32" s="1">
        <v>12.6</v>
      </c>
      <c r="K32" s="1" t="s">
        <v>43</v>
      </c>
      <c r="L32" s="1">
        <v>-48.0</v>
      </c>
      <c r="M32" s="1">
        <v>0.0</v>
      </c>
    </row>
    <row r="33">
      <c r="A33" s="1" t="s">
        <v>41</v>
      </c>
      <c r="B33" s="1" t="s">
        <v>42</v>
      </c>
      <c r="C33" s="1">
        <v>95.81</v>
      </c>
      <c r="D33" s="1">
        <v>98.52</v>
      </c>
      <c r="E33" s="1">
        <v>2.72</v>
      </c>
      <c r="F33" s="1">
        <v>0.0</v>
      </c>
      <c r="G33" s="1">
        <v>2.72</v>
      </c>
      <c r="H33" s="1">
        <v>48.0</v>
      </c>
      <c r="I33" s="1">
        <v>17.66</v>
      </c>
      <c r="J33" s="1">
        <v>17.66</v>
      </c>
      <c r="K33" s="1" t="s">
        <v>43</v>
      </c>
      <c r="L33" s="1">
        <v>-48.0</v>
      </c>
      <c r="M33" s="1">
        <v>0.0</v>
      </c>
    </row>
    <row r="34">
      <c r="A34" s="1" t="s">
        <v>41</v>
      </c>
      <c r="B34" s="1" t="s">
        <v>42</v>
      </c>
      <c r="C34" s="1">
        <v>98.66</v>
      </c>
      <c r="D34" s="1">
        <v>99.95</v>
      </c>
      <c r="E34" s="1">
        <v>1.3</v>
      </c>
      <c r="F34" s="1">
        <v>0.0</v>
      </c>
      <c r="G34" s="1">
        <v>1.3</v>
      </c>
      <c r="H34" s="1">
        <v>48.0</v>
      </c>
      <c r="I34" s="1">
        <v>37.0</v>
      </c>
      <c r="J34" s="1">
        <v>37.0</v>
      </c>
      <c r="K34" s="1" t="s">
        <v>43</v>
      </c>
      <c r="L34" s="1">
        <v>-48.0</v>
      </c>
      <c r="M34" s="1">
        <v>0.0</v>
      </c>
    </row>
    <row r="35">
      <c r="A35" s="1" t="s">
        <v>41</v>
      </c>
      <c r="B35" s="1" t="s">
        <v>42</v>
      </c>
      <c r="C35" s="1">
        <v>99.98</v>
      </c>
      <c r="D35" s="1">
        <v>103.66</v>
      </c>
      <c r="E35" s="1">
        <v>3.68</v>
      </c>
      <c r="F35" s="1">
        <v>0.0</v>
      </c>
      <c r="G35" s="1">
        <v>3.68</v>
      </c>
      <c r="H35" s="1">
        <v>48.0</v>
      </c>
      <c r="I35" s="1">
        <v>13.05</v>
      </c>
      <c r="J35" s="1">
        <v>13.05</v>
      </c>
      <c r="K35" s="1" t="s">
        <v>43</v>
      </c>
      <c r="L35" s="1">
        <v>-48.0</v>
      </c>
      <c r="M35" s="1">
        <v>0.0</v>
      </c>
    </row>
    <row r="36">
      <c r="A36" s="1" t="s">
        <v>41</v>
      </c>
      <c r="B36" s="1" t="s">
        <v>42</v>
      </c>
      <c r="C36" s="1">
        <v>103.67</v>
      </c>
      <c r="D36" s="1">
        <v>107.16</v>
      </c>
      <c r="E36" s="1">
        <v>3.49</v>
      </c>
      <c r="F36" s="1">
        <v>0.0</v>
      </c>
      <c r="G36" s="1">
        <v>3.49</v>
      </c>
      <c r="H36" s="1">
        <v>48.0</v>
      </c>
      <c r="I36" s="1">
        <v>13.75</v>
      </c>
      <c r="J36" s="1">
        <v>13.75</v>
      </c>
      <c r="K36" s="1" t="s">
        <v>43</v>
      </c>
      <c r="L36" s="1">
        <v>-48.0</v>
      </c>
      <c r="M36" s="1">
        <v>0.0</v>
      </c>
    </row>
    <row r="37">
      <c r="A37" s="1" t="s">
        <v>41</v>
      </c>
      <c r="B37" s="1" t="s">
        <v>42</v>
      </c>
      <c r="C37" s="1">
        <v>107.18</v>
      </c>
      <c r="D37" s="1">
        <v>109.46</v>
      </c>
      <c r="E37" s="1">
        <v>2.28</v>
      </c>
      <c r="F37" s="1">
        <v>0.0</v>
      </c>
      <c r="G37" s="1">
        <v>2.28</v>
      </c>
      <c r="H37" s="1">
        <v>48.0</v>
      </c>
      <c r="I37" s="1">
        <v>21.05</v>
      </c>
      <c r="J37" s="1">
        <v>21.05</v>
      </c>
      <c r="K37" s="1" t="s">
        <v>43</v>
      </c>
      <c r="L37" s="1">
        <v>-48.0</v>
      </c>
      <c r="M37" s="1">
        <v>0.0</v>
      </c>
    </row>
    <row r="38">
      <c r="A38" s="1" t="s">
        <v>41</v>
      </c>
      <c r="B38" s="1" t="s">
        <v>42</v>
      </c>
      <c r="C38" s="1">
        <v>109.48</v>
      </c>
      <c r="D38" s="1">
        <v>111.38</v>
      </c>
      <c r="E38" s="1">
        <v>1.9</v>
      </c>
      <c r="F38" s="1">
        <v>0.0</v>
      </c>
      <c r="G38" s="1">
        <v>1.9</v>
      </c>
      <c r="H38" s="1">
        <v>48.0</v>
      </c>
      <c r="I38" s="1">
        <v>25.24</v>
      </c>
      <c r="J38" s="1">
        <v>25.24</v>
      </c>
      <c r="K38" s="1" t="s">
        <v>43</v>
      </c>
      <c r="L38" s="1">
        <v>-48.0</v>
      </c>
      <c r="M38" s="1">
        <v>0.0</v>
      </c>
    </row>
    <row r="39">
      <c r="A39" s="1" t="s">
        <v>41</v>
      </c>
      <c r="B39" s="1" t="s">
        <v>42</v>
      </c>
      <c r="C39" s="1">
        <v>111.44</v>
      </c>
      <c r="D39" s="1">
        <v>114.22</v>
      </c>
      <c r="E39" s="1">
        <v>2.79</v>
      </c>
      <c r="F39" s="1">
        <v>0.0</v>
      </c>
      <c r="G39" s="1">
        <v>2.79</v>
      </c>
      <c r="H39" s="1">
        <v>48.0</v>
      </c>
      <c r="I39" s="1">
        <v>17.23</v>
      </c>
      <c r="J39" s="1">
        <v>17.23</v>
      </c>
      <c r="K39" s="1" t="s">
        <v>43</v>
      </c>
      <c r="L39" s="1">
        <v>-48.0</v>
      </c>
      <c r="M39" s="1">
        <v>0.0</v>
      </c>
    </row>
    <row r="40">
      <c r="A40" s="1" t="s">
        <v>41</v>
      </c>
      <c r="B40" s="1" t="s">
        <v>42</v>
      </c>
      <c r="C40" s="1">
        <v>114.33</v>
      </c>
      <c r="D40" s="1">
        <v>118.29</v>
      </c>
      <c r="E40" s="1">
        <v>3.96</v>
      </c>
      <c r="F40" s="1">
        <v>0.0</v>
      </c>
      <c r="G40" s="1">
        <v>3.96</v>
      </c>
      <c r="H40" s="1">
        <v>48.0</v>
      </c>
      <c r="I40" s="1">
        <v>12.13</v>
      </c>
      <c r="J40" s="1">
        <v>12.13</v>
      </c>
      <c r="K40" s="1" t="s">
        <v>43</v>
      </c>
      <c r="L40" s="1">
        <v>-48.0</v>
      </c>
      <c r="M40" s="1">
        <v>0.0</v>
      </c>
    </row>
    <row r="41">
      <c r="A41" s="1" t="s">
        <v>41</v>
      </c>
      <c r="B41" s="1" t="s">
        <v>42</v>
      </c>
      <c r="C41" s="1">
        <v>118.3</v>
      </c>
      <c r="D41" s="1">
        <v>120.87</v>
      </c>
      <c r="E41" s="1">
        <v>2.56</v>
      </c>
      <c r="F41" s="1">
        <v>0.0</v>
      </c>
      <c r="G41" s="1">
        <v>2.56</v>
      </c>
      <c r="H41" s="1">
        <v>48.0</v>
      </c>
      <c r="I41" s="1">
        <v>18.73</v>
      </c>
      <c r="J41" s="1">
        <v>18.73</v>
      </c>
      <c r="K41" s="1" t="s">
        <v>43</v>
      </c>
      <c r="L41" s="1">
        <v>-48.0</v>
      </c>
      <c r="M41" s="1">
        <v>0.0</v>
      </c>
    </row>
    <row r="42">
      <c r="A42" s="1" t="s">
        <v>41</v>
      </c>
      <c r="B42" s="1" t="s">
        <v>42</v>
      </c>
      <c r="C42" s="1">
        <v>120.9</v>
      </c>
      <c r="D42" s="1">
        <v>123.31</v>
      </c>
      <c r="E42" s="1">
        <v>2.41</v>
      </c>
      <c r="F42" s="1">
        <v>0.0</v>
      </c>
      <c r="G42" s="1">
        <v>2.41</v>
      </c>
      <c r="H42" s="1">
        <v>168.0</v>
      </c>
      <c r="I42" s="1">
        <v>69.8</v>
      </c>
      <c r="J42" s="1">
        <v>69.82</v>
      </c>
      <c r="K42" s="1" t="s">
        <v>44</v>
      </c>
      <c r="L42" s="1">
        <v>84.0</v>
      </c>
      <c r="M42" s="1">
        <v>84.0</v>
      </c>
    </row>
    <row r="43">
      <c r="A43" s="1" t="s">
        <v>41</v>
      </c>
      <c r="B43" s="1" t="s">
        <v>42</v>
      </c>
      <c r="C43" s="1">
        <v>123.51</v>
      </c>
      <c r="D43" s="1">
        <v>126.21</v>
      </c>
      <c r="E43" s="1">
        <v>2.7</v>
      </c>
      <c r="F43" s="1">
        <v>0.0</v>
      </c>
      <c r="G43" s="1">
        <v>2.7</v>
      </c>
      <c r="H43" s="1">
        <v>168.0</v>
      </c>
      <c r="I43" s="1">
        <v>62.16</v>
      </c>
      <c r="J43" s="1">
        <v>62.18</v>
      </c>
      <c r="K43" s="1" t="s">
        <v>44</v>
      </c>
      <c r="L43" s="1">
        <v>84.0</v>
      </c>
      <c r="M43" s="1">
        <v>84.0</v>
      </c>
    </row>
    <row r="44">
      <c r="A44" s="1" t="s">
        <v>41</v>
      </c>
      <c r="B44" s="1" t="s">
        <v>42</v>
      </c>
      <c r="C44" s="1">
        <v>126.56</v>
      </c>
      <c r="D44" s="1">
        <v>129.4</v>
      </c>
      <c r="E44" s="1">
        <v>2.84</v>
      </c>
      <c r="F44" s="1">
        <v>0.0</v>
      </c>
      <c r="G44" s="1">
        <v>2.84</v>
      </c>
      <c r="H44" s="1">
        <v>168.0</v>
      </c>
      <c r="I44" s="1">
        <v>59.17</v>
      </c>
      <c r="J44" s="1">
        <v>59.19</v>
      </c>
      <c r="K44" s="1" t="s">
        <v>44</v>
      </c>
      <c r="L44" s="1">
        <v>84.0</v>
      </c>
      <c r="M44" s="1">
        <v>84.0</v>
      </c>
    </row>
    <row r="45">
      <c r="A45" s="1" t="s">
        <v>41</v>
      </c>
      <c r="B45" s="1" t="s">
        <v>42</v>
      </c>
      <c r="C45" s="1">
        <v>129.74</v>
      </c>
      <c r="D45" s="1">
        <v>133.0</v>
      </c>
      <c r="E45" s="1">
        <v>3.26</v>
      </c>
      <c r="F45" s="1">
        <v>0.0</v>
      </c>
      <c r="G45" s="1">
        <v>3.25</v>
      </c>
      <c r="H45" s="1">
        <v>168.0</v>
      </c>
      <c r="I45" s="1">
        <v>51.61</v>
      </c>
      <c r="J45" s="1">
        <v>51.62</v>
      </c>
      <c r="K45" s="1" t="s">
        <v>44</v>
      </c>
      <c r="L45" s="1">
        <v>84.0</v>
      </c>
      <c r="M45" s="1">
        <v>84.0</v>
      </c>
    </row>
    <row r="46">
      <c r="A46" s="1" t="s">
        <v>41</v>
      </c>
      <c r="B46" s="1" t="s">
        <v>42</v>
      </c>
      <c r="C46" s="1">
        <v>133.18</v>
      </c>
      <c r="D46" s="1">
        <v>135.45</v>
      </c>
      <c r="E46" s="1">
        <v>2.26</v>
      </c>
      <c r="F46" s="1">
        <v>0.0</v>
      </c>
      <c r="G46" s="1">
        <v>2.26</v>
      </c>
      <c r="H46" s="1">
        <v>168.0</v>
      </c>
      <c r="I46" s="1">
        <v>74.21</v>
      </c>
      <c r="J46" s="1">
        <v>74.24</v>
      </c>
      <c r="K46" s="1" t="s">
        <v>44</v>
      </c>
      <c r="L46" s="1">
        <v>84.0</v>
      </c>
      <c r="M46" s="1">
        <v>84.0</v>
      </c>
    </row>
    <row r="47">
      <c r="A47" s="1" t="s">
        <v>41</v>
      </c>
      <c r="B47" s="1" t="s">
        <v>42</v>
      </c>
      <c r="C47" s="1">
        <v>135.61</v>
      </c>
      <c r="D47" s="1">
        <v>138.5</v>
      </c>
      <c r="E47" s="1">
        <v>2.9</v>
      </c>
      <c r="F47" s="1">
        <v>0.0</v>
      </c>
      <c r="G47" s="1">
        <v>2.9</v>
      </c>
      <c r="H47" s="1">
        <v>48.0</v>
      </c>
      <c r="I47" s="1">
        <v>16.57</v>
      </c>
      <c r="J47" s="1">
        <v>16.57</v>
      </c>
      <c r="K47" s="1" t="s">
        <v>43</v>
      </c>
      <c r="L47" s="1">
        <v>-48.0</v>
      </c>
      <c r="M47" s="1">
        <v>0.0</v>
      </c>
    </row>
    <row r="48">
      <c r="A48" s="1" t="s">
        <v>41</v>
      </c>
      <c r="B48" s="1" t="s">
        <v>42</v>
      </c>
      <c r="C48" s="1">
        <v>138.61</v>
      </c>
      <c r="D48" s="1">
        <v>141.27</v>
      </c>
      <c r="E48" s="1">
        <v>2.65</v>
      </c>
      <c r="F48" s="1">
        <v>0.0</v>
      </c>
      <c r="G48" s="1">
        <v>2.65</v>
      </c>
      <c r="H48" s="1">
        <v>48.0</v>
      </c>
      <c r="I48" s="1">
        <v>18.08</v>
      </c>
      <c r="J48" s="1">
        <v>18.08</v>
      </c>
      <c r="K48" s="1" t="s">
        <v>43</v>
      </c>
      <c r="L48" s="1">
        <v>-48.0</v>
      </c>
      <c r="M48" s="1">
        <v>0.0</v>
      </c>
    </row>
    <row r="49">
      <c r="A49" s="1" t="s">
        <v>41</v>
      </c>
      <c r="B49" s="1" t="s">
        <v>42</v>
      </c>
      <c r="C49" s="1">
        <v>141.32</v>
      </c>
      <c r="D49" s="1">
        <v>143.64</v>
      </c>
      <c r="E49" s="1">
        <v>2.33</v>
      </c>
      <c r="F49" s="1">
        <v>0.0</v>
      </c>
      <c r="G49" s="1">
        <v>2.33</v>
      </c>
      <c r="H49" s="1">
        <v>48.0</v>
      </c>
      <c r="I49" s="1">
        <v>20.61</v>
      </c>
      <c r="J49" s="1">
        <v>20.61</v>
      </c>
      <c r="K49" s="1" t="s">
        <v>43</v>
      </c>
      <c r="L49" s="1">
        <v>-48.0</v>
      </c>
      <c r="M49" s="1">
        <v>0.0</v>
      </c>
    </row>
    <row r="50">
      <c r="A50" s="1" t="s">
        <v>41</v>
      </c>
      <c r="B50" s="1" t="s">
        <v>42</v>
      </c>
      <c r="C50" s="1">
        <v>143.97</v>
      </c>
      <c r="D50" s="1">
        <v>146.61</v>
      </c>
      <c r="E50" s="1">
        <v>2.64</v>
      </c>
      <c r="F50" s="1">
        <v>0.0</v>
      </c>
      <c r="G50" s="1">
        <v>2.64</v>
      </c>
      <c r="H50" s="1">
        <v>48.0</v>
      </c>
      <c r="I50" s="1">
        <v>18.2</v>
      </c>
      <c r="J50" s="1">
        <v>18.2</v>
      </c>
      <c r="K50" s="1" t="s">
        <v>43</v>
      </c>
      <c r="L50" s="1">
        <v>-48.0</v>
      </c>
      <c r="M50" s="1">
        <v>0.0</v>
      </c>
    </row>
    <row r="51">
      <c r="A51" s="1" t="s">
        <v>41</v>
      </c>
      <c r="B51" s="1" t="s">
        <v>42</v>
      </c>
      <c r="C51" s="1">
        <v>146.65</v>
      </c>
      <c r="D51" s="1">
        <v>149.29</v>
      </c>
      <c r="E51" s="1">
        <v>2.64</v>
      </c>
      <c r="F51" s="1">
        <v>0.0</v>
      </c>
      <c r="G51" s="1">
        <v>2.64</v>
      </c>
      <c r="H51" s="1">
        <v>48.0</v>
      </c>
      <c r="I51" s="1">
        <v>18.2</v>
      </c>
      <c r="J51" s="1">
        <v>18.2</v>
      </c>
      <c r="K51" s="1" t="s">
        <v>43</v>
      </c>
      <c r="L51" s="1">
        <v>-48.0</v>
      </c>
      <c r="M51" s="1">
        <v>0.0</v>
      </c>
    </row>
    <row r="52">
      <c r="A52" s="1" t="s">
        <v>41</v>
      </c>
      <c r="B52" s="1" t="s">
        <v>42</v>
      </c>
      <c r="C52" s="1">
        <v>149.32</v>
      </c>
      <c r="D52" s="1">
        <v>150.77</v>
      </c>
      <c r="E52" s="1">
        <v>1.45</v>
      </c>
      <c r="F52" s="1">
        <v>0.0</v>
      </c>
      <c r="G52" s="1">
        <v>1.45</v>
      </c>
      <c r="H52" s="1">
        <v>48.0</v>
      </c>
      <c r="I52" s="1">
        <v>32.99</v>
      </c>
      <c r="J52" s="1">
        <v>32.99</v>
      </c>
      <c r="K52" s="1" t="s">
        <v>43</v>
      </c>
      <c r="L52" s="1">
        <v>-48.0</v>
      </c>
      <c r="M52" s="1">
        <v>0.0</v>
      </c>
    </row>
    <row r="53">
      <c r="A53" s="1" t="s">
        <v>41</v>
      </c>
      <c r="B53" s="1" t="s">
        <v>42</v>
      </c>
      <c r="C53" s="1">
        <v>150.8</v>
      </c>
      <c r="D53" s="1">
        <v>154.2</v>
      </c>
      <c r="E53" s="1">
        <v>3.4</v>
      </c>
      <c r="F53" s="1">
        <v>0.0</v>
      </c>
      <c r="G53" s="1">
        <v>3.4</v>
      </c>
      <c r="H53" s="1">
        <v>48.0</v>
      </c>
      <c r="I53" s="1">
        <v>14.14</v>
      </c>
      <c r="J53" s="1">
        <v>14.14</v>
      </c>
      <c r="K53" s="1" t="s">
        <v>43</v>
      </c>
      <c r="L53" s="1">
        <v>-48.0</v>
      </c>
      <c r="M53" s="1">
        <v>0.0</v>
      </c>
    </row>
    <row r="54">
      <c r="A54" s="1" t="s">
        <v>41</v>
      </c>
      <c r="B54" s="1" t="s">
        <v>42</v>
      </c>
      <c r="C54" s="1">
        <v>154.36</v>
      </c>
      <c r="D54" s="1">
        <v>156.66</v>
      </c>
      <c r="E54" s="1">
        <v>2.3</v>
      </c>
      <c r="F54" s="1">
        <v>0.0</v>
      </c>
      <c r="G54" s="1">
        <v>2.3</v>
      </c>
      <c r="H54" s="1">
        <v>48.0</v>
      </c>
      <c r="I54" s="1">
        <v>20.88</v>
      </c>
      <c r="J54" s="1">
        <v>20.88</v>
      </c>
      <c r="K54" s="1" t="s">
        <v>43</v>
      </c>
      <c r="L54" s="1">
        <v>-48.0</v>
      </c>
      <c r="M54" s="1">
        <v>0.0</v>
      </c>
    </row>
    <row r="55">
      <c r="A55" s="1" t="s">
        <v>41</v>
      </c>
      <c r="B55" s="1" t="s">
        <v>42</v>
      </c>
      <c r="C55" s="1">
        <v>156.69</v>
      </c>
      <c r="D55" s="1">
        <v>158.43</v>
      </c>
      <c r="E55" s="1">
        <v>1.73</v>
      </c>
      <c r="F55" s="1">
        <v>0.0</v>
      </c>
      <c r="G55" s="1">
        <v>1.73</v>
      </c>
      <c r="H55" s="1">
        <v>48.0</v>
      </c>
      <c r="I55" s="1">
        <v>27.72</v>
      </c>
      <c r="J55" s="1">
        <v>27.72</v>
      </c>
      <c r="K55" s="1" t="s">
        <v>43</v>
      </c>
      <c r="L55" s="1">
        <v>-48.0</v>
      </c>
      <c r="M55" s="1">
        <v>0.0</v>
      </c>
    </row>
    <row r="56">
      <c r="A56" s="1" t="s">
        <v>41</v>
      </c>
      <c r="B56" s="1" t="s">
        <v>42</v>
      </c>
      <c r="C56" s="1">
        <v>158.63</v>
      </c>
      <c r="D56" s="1">
        <v>161.09</v>
      </c>
      <c r="E56" s="1">
        <v>2.46</v>
      </c>
      <c r="F56" s="1">
        <v>0.0</v>
      </c>
      <c r="G56" s="1">
        <v>2.46</v>
      </c>
      <c r="H56" s="1">
        <v>48.0</v>
      </c>
      <c r="I56" s="1">
        <v>19.53</v>
      </c>
      <c r="J56" s="1">
        <v>19.53</v>
      </c>
      <c r="K56" s="1" t="s">
        <v>43</v>
      </c>
      <c r="L56" s="1">
        <v>-48.0</v>
      </c>
      <c r="M56" s="1">
        <v>0.0</v>
      </c>
    </row>
    <row r="57">
      <c r="A57" s="1" t="s">
        <v>41</v>
      </c>
      <c r="B57" s="1" t="s">
        <v>42</v>
      </c>
      <c r="C57" s="1">
        <v>161.11</v>
      </c>
      <c r="D57" s="1">
        <v>164.04</v>
      </c>
      <c r="E57" s="1">
        <v>2.94</v>
      </c>
      <c r="F57" s="1">
        <v>0.0</v>
      </c>
      <c r="G57" s="1">
        <v>2.94</v>
      </c>
      <c r="H57" s="1">
        <v>168.0</v>
      </c>
      <c r="I57" s="1">
        <v>57.19</v>
      </c>
      <c r="J57" s="1">
        <v>57.2</v>
      </c>
      <c r="K57" s="1" t="s">
        <v>44</v>
      </c>
      <c r="L57" s="1">
        <v>84.0</v>
      </c>
      <c r="M57" s="1">
        <v>84.0</v>
      </c>
    </row>
    <row r="58">
      <c r="A58" s="1" t="s">
        <v>41</v>
      </c>
      <c r="B58" s="1" t="s">
        <v>42</v>
      </c>
      <c r="C58" s="1">
        <v>164.66</v>
      </c>
      <c r="D58" s="1">
        <v>167.8</v>
      </c>
      <c r="E58" s="1">
        <v>3.14</v>
      </c>
      <c r="F58" s="1">
        <v>0.0</v>
      </c>
      <c r="G58" s="1">
        <v>3.14</v>
      </c>
      <c r="H58" s="1">
        <v>168.0</v>
      </c>
      <c r="I58" s="1">
        <v>53.5</v>
      </c>
      <c r="J58" s="1">
        <v>53.52</v>
      </c>
      <c r="K58" s="1" t="s">
        <v>44</v>
      </c>
      <c r="L58" s="1">
        <v>84.0</v>
      </c>
      <c r="M58" s="1">
        <v>84.0</v>
      </c>
    </row>
    <row r="59">
      <c r="A59" s="1" t="s">
        <v>41</v>
      </c>
      <c r="B59" s="1" t="s">
        <v>42</v>
      </c>
      <c r="C59" s="1">
        <v>167.98</v>
      </c>
      <c r="D59" s="1">
        <v>170.81</v>
      </c>
      <c r="E59" s="1">
        <v>2.84</v>
      </c>
      <c r="F59" s="1">
        <v>0.0</v>
      </c>
      <c r="G59" s="1">
        <v>2.84</v>
      </c>
      <c r="H59" s="1">
        <v>168.0</v>
      </c>
      <c r="I59" s="1">
        <v>59.22</v>
      </c>
      <c r="J59" s="1">
        <v>59.24</v>
      </c>
      <c r="K59" s="1" t="s">
        <v>44</v>
      </c>
      <c r="L59" s="1">
        <v>84.0</v>
      </c>
      <c r="M59" s="1">
        <v>84.0</v>
      </c>
    </row>
    <row r="60">
      <c r="A60" s="1" t="s">
        <v>41</v>
      </c>
      <c r="B60" s="1" t="s">
        <v>42</v>
      </c>
      <c r="C60" s="1">
        <v>171.02</v>
      </c>
      <c r="D60" s="1">
        <v>173.4</v>
      </c>
      <c r="E60" s="1">
        <v>2.38</v>
      </c>
      <c r="F60" s="1">
        <v>0.0</v>
      </c>
      <c r="G60" s="1">
        <v>2.38</v>
      </c>
      <c r="H60" s="1">
        <v>168.0</v>
      </c>
      <c r="I60" s="1">
        <v>70.68</v>
      </c>
      <c r="J60" s="1">
        <v>70.71</v>
      </c>
      <c r="K60" s="1" t="s">
        <v>44</v>
      </c>
      <c r="L60" s="1">
        <v>84.0</v>
      </c>
      <c r="M60" s="1">
        <v>84.0</v>
      </c>
    </row>
    <row r="61">
      <c r="A61" s="1" t="s">
        <v>41</v>
      </c>
      <c r="B61" s="1" t="s">
        <v>42</v>
      </c>
      <c r="C61" s="1">
        <v>173.79</v>
      </c>
      <c r="D61" s="1">
        <v>176.15</v>
      </c>
      <c r="E61" s="1">
        <v>2.36</v>
      </c>
      <c r="F61" s="1">
        <v>0.0</v>
      </c>
      <c r="G61" s="1">
        <v>2.36</v>
      </c>
      <c r="H61" s="1">
        <v>168.0</v>
      </c>
      <c r="I61" s="1">
        <v>71.23</v>
      </c>
      <c r="J61" s="1">
        <v>71.26</v>
      </c>
      <c r="K61" s="1" t="s">
        <v>44</v>
      </c>
      <c r="L61" s="1">
        <v>84.0</v>
      </c>
      <c r="M61" s="1">
        <v>84.0</v>
      </c>
    </row>
    <row r="62">
      <c r="A62" s="1" t="s">
        <v>41</v>
      </c>
      <c r="B62" s="1" t="s">
        <v>42</v>
      </c>
      <c r="C62" s="1">
        <v>176.36</v>
      </c>
      <c r="D62" s="1">
        <v>178.71</v>
      </c>
      <c r="E62" s="1">
        <v>2.35</v>
      </c>
      <c r="F62" s="1">
        <v>0.0</v>
      </c>
      <c r="G62" s="1">
        <v>2.35</v>
      </c>
      <c r="H62" s="1">
        <v>48.0</v>
      </c>
      <c r="I62" s="1">
        <v>20.46</v>
      </c>
      <c r="J62" s="1">
        <v>20.46</v>
      </c>
      <c r="K62" s="1" t="s">
        <v>43</v>
      </c>
      <c r="L62" s="1">
        <v>-48.0</v>
      </c>
      <c r="M62" s="1">
        <v>0.0</v>
      </c>
    </row>
    <row r="63">
      <c r="A63" s="1" t="s">
        <v>41</v>
      </c>
      <c r="B63" s="1" t="s">
        <v>42</v>
      </c>
      <c r="C63" s="1">
        <v>178.86</v>
      </c>
      <c r="D63" s="1">
        <v>182.35</v>
      </c>
      <c r="E63" s="1">
        <v>3.5</v>
      </c>
      <c r="F63" s="1">
        <v>0.0</v>
      </c>
      <c r="G63" s="1">
        <v>3.5</v>
      </c>
      <c r="H63" s="1">
        <v>48.0</v>
      </c>
      <c r="I63" s="1">
        <v>13.73</v>
      </c>
      <c r="J63" s="1">
        <v>13.73</v>
      </c>
      <c r="K63" s="1" t="s">
        <v>43</v>
      </c>
      <c r="L63" s="1">
        <v>-48.0</v>
      </c>
      <c r="M63" s="1">
        <v>0.0</v>
      </c>
    </row>
    <row r="64">
      <c r="A64" s="1" t="s">
        <v>41</v>
      </c>
      <c r="B64" s="1" t="s">
        <v>42</v>
      </c>
      <c r="C64" s="1">
        <v>182.44</v>
      </c>
      <c r="D64" s="1">
        <v>184.45</v>
      </c>
      <c r="E64" s="1">
        <v>2.0</v>
      </c>
      <c r="F64" s="1">
        <v>0.0</v>
      </c>
      <c r="G64" s="1">
        <v>2.0</v>
      </c>
      <c r="H64" s="1">
        <v>48.0</v>
      </c>
      <c r="I64" s="1">
        <v>23.95</v>
      </c>
      <c r="J64" s="1">
        <v>23.95</v>
      </c>
      <c r="K64" s="1" t="s">
        <v>43</v>
      </c>
      <c r="L64" s="1">
        <v>-48.0</v>
      </c>
      <c r="M64" s="1">
        <v>0.0</v>
      </c>
    </row>
    <row r="65">
      <c r="A65" s="1" t="s">
        <v>41</v>
      </c>
      <c r="B65" s="1" t="s">
        <v>42</v>
      </c>
      <c r="C65" s="1">
        <v>184.51</v>
      </c>
      <c r="D65" s="1">
        <v>187.25</v>
      </c>
      <c r="E65" s="1">
        <v>2.74</v>
      </c>
      <c r="F65" s="1">
        <v>0.0</v>
      </c>
      <c r="G65" s="1">
        <v>2.74</v>
      </c>
      <c r="H65" s="1">
        <v>48.0</v>
      </c>
      <c r="I65" s="1">
        <v>17.53</v>
      </c>
      <c r="J65" s="1">
        <v>17.53</v>
      </c>
      <c r="K65" s="1" t="s">
        <v>43</v>
      </c>
      <c r="L65" s="1">
        <v>-48.0</v>
      </c>
      <c r="M65" s="1">
        <v>0.0</v>
      </c>
    </row>
    <row r="66">
      <c r="A66" s="1" t="s">
        <v>41</v>
      </c>
      <c r="B66" s="1" t="s">
        <v>42</v>
      </c>
      <c r="C66" s="1">
        <v>187.59</v>
      </c>
      <c r="D66" s="1">
        <v>190.02</v>
      </c>
      <c r="E66" s="1">
        <v>2.44</v>
      </c>
      <c r="F66" s="1">
        <v>0.0</v>
      </c>
      <c r="G66" s="1">
        <v>2.44</v>
      </c>
      <c r="H66" s="1">
        <v>48.0</v>
      </c>
      <c r="I66" s="1">
        <v>19.71</v>
      </c>
      <c r="J66" s="1">
        <v>19.71</v>
      </c>
      <c r="K66" s="1" t="s">
        <v>43</v>
      </c>
      <c r="L66" s="1">
        <v>-48.0</v>
      </c>
      <c r="M66" s="1">
        <v>0.0</v>
      </c>
    </row>
    <row r="67">
      <c r="A67" s="1" t="s">
        <v>41</v>
      </c>
      <c r="B67" s="1" t="s">
        <v>42</v>
      </c>
      <c r="C67" s="1">
        <v>190.19</v>
      </c>
      <c r="D67" s="1">
        <v>192.13</v>
      </c>
      <c r="E67" s="1">
        <v>1.94</v>
      </c>
      <c r="F67" s="1">
        <v>0.0</v>
      </c>
      <c r="G67" s="1">
        <v>1.94</v>
      </c>
      <c r="H67" s="1">
        <v>48.0</v>
      </c>
      <c r="I67" s="1">
        <v>24.71</v>
      </c>
      <c r="J67" s="1">
        <v>24.71</v>
      </c>
      <c r="K67" s="1" t="s">
        <v>43</v>
      </c>
      <c r="L67" s="1">
        <v>-48.0</v>
      </c>
      <c r="M67" s="1">
        <v>0.0</v>
      </c>
    </row>
    <row r="68">
      <c r="A68" s="1" t="s">
        <v>41</v>
      </c>
      <c r="B68" s="1" t="s">
        <v>42</v>
      </c>
      <c r="C68" s="1">
        <v>192.13</v>
      </c>
      <c r="D68" s="1">
        <v>194.25</v>
      </c>
      <c r="E68" s="1">
        <v>2.12</v>
      </c>
      <c r="F68" s="1">
        <v>0.0</v>
      </c>
      <c r="G68" s="1">
        <v>2.12</v>
      </c>
      <c r="H68" s="1">
        <v>48.0</v>
      </c>
      <c r="I68" s="1">
        <v>22.67</v>
      </c>
      <c r="J68" s="1">
        <v>22.67</v>
      </c>
      <c r="K68" s="1" t="s">
        <v>43</v>
      </c>
      <c r="L68" s="1">
        <v>-48.0</v>
      </c>
      <c r="M68" s="1">
        <v>0.0</v>
      </c>
    </row>
    <row r="69">
      <c r="A69" s="1" t="s">
        <v>41</v>
      </c>
      <c r="B69" s="1" t="s">
        <v>42</v>
      </c>
      <c r="C69" s="1">
        <v>194.31</v>
      </c>
      <c r="D69" s="1">
        <v>197.66</v>
      </c>
      <c r="E69" s="1">
        <v>3.36</v>
      </c>
      <c r="F69" s="1">
        <v>0.0</v>
      </c>
      <c r="G69" s="1">
        <v>3.36</v>
      </c>
      <c r="H69" s="1">
        <v>48.0</v>
      </c>
      <c r="I69" s="1">
        <v>14.29</v>
      </c>
      <c r="J69" s="1">
        <v>14.29</v>
      </c>
      <c r="K69" s="1" t="s">
        <v>43</v>
      </c>
      <c r="L69" s="1">
        <v>-48.0</v>
      </c>
      <c r="M69" s="1">
        <v>0.0</v>
      </c>
    </row>
    <row r="70">
      <c r="A70" s="1" t="s">
        <v>41</v>
      </c>
      <c r="B70" s="1" t="s">
        <v>42</v>
      </c>
      <c r="C70" s="1">
        <v>197.71</v>
      </c>
      <c r="D70" s="1">
        <v>200.52</v>
      </c>
      <c r="E70" s="1">
        <v>2.81</v>
      </c>
      <c r="F70" s="1">
        <v>0.0</v>
      </c>
      <c r="G70" s="1">
        <v>2.81</v>
      </c>
      <c r="H70" s="1">
        <v>48.0</v>
      </c>
      <c r="I70" s="1">
        <v>17.06</v>
      </c>
      <c r="J70" s="1">
        <v>17.06</v>
      </c>
      <c r="K70" s="1" t="s">
        <v>43</v>
      </c>
      <c r="L70" s="1">
        <v>-48.0</v>
      </c>
      <c r="M70" s="1">
        <v>0.0</v>
      </c>
    </row>
    <row r="71">
      <c r="A71" s="1" t="s">
        <v>41</v>
      </c>
      <c r="B71" s="1" t="s">
        <v>42</v>
      </c>
      <c r="C71" s="1">
        <v>200.69</v>
      </c>
      <c r="D71" s="1">
        <v>203.0</v>
      </c>
      <c r="E71" s="1">
        <v>2.32</v>
      </c>
      <c r="F71" s="1">
        <v>0.0</v>
      </c>
      <c r="G71" s="1">
        <v>2.32</v>
      </c>
      <c r="H71" s="1">
        <v>48.0</v>
      </c>
      <c r="I71" s="1">
        <v>20.73</v>
      </c>
      <c r="J71" s="1">
        <v>20.73</v>
      </c>
      <c r="K71" s="1" t="s">
        <v>43</v>
      </c>
      <c r="L71" s="1">
        <v>-48.0</v>
      </c>
      <c r="M71" s="1">
        <v>0.0</v>
      </c>
    </row>
    <row r="72">
      <c r="A72" s="1" t="s">
        <v>41</v>
      </c>
      <c r="B72" s="1" t="s">
        <v>42</v>
      </c>
      <c r="C72" s="1">
        <v>203.04</v>
      </c>
      <c r="D72" s="1">
        <v>205.64</v>
      </c>
      <c r="E72" s="1">
        <v>2.6</v>
      </c>
      <c r="F72" s="1">
        <v>0.0</v>
      </c>
      <c r="G72" s="1">
        <v>2.6</v>
      </c>
      <c r="H72" s="1">
        <v>168.0</v>
      </c>
      <c r="I72" s="1">
        <v>64.64</v>
      </c>
      <c r="J72" s="1">
        <v>64.66</v>
      </c>
      <c r="K72" s="1" t="s">
        <v>44</v>
      </c>
      <c r="L72" s="1">
        <v>84.0</v>
      </c>
      <c r="M72" s="1">
        <v>84.0</v>
      </c>
    </row>
    <row r="73">
      <c r="A73" s="1" t="s">
        <v>41</v>
      </c>
      <c r="B73" s="1" t="s">
        <v>42</v>
      </c>
      <c r="C73" s="1">
        <v>205.97</v>
      </c>
      <c r="D73" s="1">
        <v>210.16</v>
      </c>
      <c r="E73" s="1">
        <v>4.19</v>
      </c>
      <c r="F73" s="1">
        <v>0.0</v>
      </c>
      <c r="G73" s="1">
        <v>4.19</v>
      </c>
      <c r="H73" s="1">
        <v>168.0</v>
      </c>
      <c r="I73" s="1">
        <v>40.13</v>
      </c>
      <c r="J73" s="1">
        <v>40.14</v>
      </c>
      <c r="K73" s="1" t="s">
        <v>44</v>
      </c>
      <c r="L73" s="1">
        <v>84.0</v>
      </c>
      <c r="M73" s="1">
        <v>84.0</v>
      </c>
    </row>
    <row r="74">
      <c r="A74" s="1" t="s">
        <v>41</v>
      </c>
      <c r="B74" s="1" t="s">
        <v>42</v>
      </c>
      <c r="C74" s="1">
        <v>210.44</v>
      </c>
      <c r="D74" s="1">
        <v>214.8</v>
      </c>
      <c r="E74" s="1">
        <v>4.36</v>
      </c>
      <c r="F74" s="1">
        <v>0.0</v>
      </c>
      <c r="G74" s="1">
        <v>4.36</v>
      </c>
      <c r="H74" s="1">
        <v>168.0</v>
      </c>
      <c r="I74" s="1">
        <v>38.55</v>
      </c>
      <c r="J74" s="1">
        <v>38.56</v>
      </c>
      <c r="K74" s="1" t="s">
        <v>44</v>
      </c>
      <c r="L74" s="1">
        <v>84.0</v>
      </c>
      <c r="M74" s="1">
        <v>84.0</v>
      </c>
    </row>
    <row r="75">
      <c r="A75" s="1" t="s">
        <v>41</v>
      </c>
      <c r="B75" s="1" t="s">
        <v>42</v>
      </c>
      <c r="C75" s="1">
        <v>214.94</v>
      </c>
      <c r="D75" s="1">
        <v>216.87</v>
      </c>
      <c r="E75" s="1">
        <v>1.93</v>
      </c>
      <c r="F75" s="1">
        <v>0.0</v>
      </c>
      <c r="G75" s="1">
        <v>1.93</v>
      </c>
      <c r="H75" s="1">
        <v>168.0</v>
      </c>
      <c r="I75" s="1">
        <v>87.09</v>
      </c>
      <c r="J75" s="1">
        <v>87.13</v>
      </c>
      <c r="K75" s="1" t="s">
        <v>44</v>
      </c>
      <c r="L75" s="1">
        <v>84.0</v>
      </c>
      <c r="M75" s="1">
        <v>84.0</v>
      </c>
    </row>
    <row r="76">
      <c r="A76" s="1" t="s">
        <v>41</v>
      </c>
      <c r="B76" s="1" t="s">
        <v>42</v>
      </c>
      <c r="C76" s="1">
        <v>217.5</v>
      </c>
      <c r="D76" s="1">
        <v>219.67</v>
      </c>
      <c r="E76" s="1">
        <v>2.17</v>
      </c>
      <c r="F76" s="1">
        <v>0.0</v>
      </c>
      <c r="G76" s="1">
        <v>2.17</v>
      </c>
      <c r="H76" s="1">
        <v>168.0</v>
      </c>
      <c r="I76" s="1">
        <v>77.47</v>
      </c>
      <c r="J76" s="1">
        <v>77.5</v>
      </c>
      <c r="K76" s="1" t="s">
        <v>44</v>
      </c>
      <c r="L76" s="1">
        <v>84.0</v>
      </c>
      <c r="M76" s="1">
        <v>84.0</v>
      </c>
    </row>
    <row r="77">
      <c r="A77" s="1" t="s">
        <v>41</v>
      </c>
      <c r="B77" s="1" t="s">
        <v>42</v>
      </c>
      <c r="C77" s="1">
        <v>219.89</v>
      </c>
      <c r="D77" s="1">
        <v>221.72</v>
      </c>
      <c r="E77" s="1">
        <v>1.82</v>
      </c>
      <c r="F77" s="1">
        <v>0.0</v>
      </c>
      <c r="G77" s="1">
        <v>1.82</v>
      </c>
      <c r="H77" s="1">
        <v>48.0</v>
      </c>
      <c r="I77" s="1">
        <v>26.37</v>
      </c>
      <c r="J77" s="1">
        <v>26.37</v>
      </c>
      <c r="K77" s="1" t="s">
        <v>43</v>
      </c>
      <c r="L77" s="1">
        <v>-48.0</v>
      </c>
      <c r="M77" s="1">
        <v>0.0</v>
      </c>
    </row>
    <row r="78">
      <c r="A78" s="1" t="s">
        <v>41</v>
      </c>
      <c r="B78" s="1" t="s">
        <v>42</v>
      </c>
      <c r="C78" s="1">
        <v>222.02</v>
      </c>
      <c r="D78" s="1">
        <v>223.78</v>
      </c>
      <c r="E78" s="1">
        <v>1.75</v>
      </c>
      <c r="F78" s="1">
        <v>0.0</v>
      </c>
      <c r="G78" s="1">
        <v>1.75</v>
      </c>
      <c r="H78" s="1">
        <v>48.0</v>
      </c>
      <c r="I78" s="1">
        <v>27.36</v>
      </c>
      <c r="J78" s="1">
        <v>27.36</v>
      </c>
      <c r="K78" s="1" t="s">
        <v>43</v>
      </c>
      <c r="L78" s="1">
        <v>-48.0</v>
      </c>
      <c r="M78" s="1">
        <v>0.0</v>
      </c>
    </row>
    <row r="79">
      <c r="A79" s="1" t="s">
        <v>41</v>
      </c>
      <c r="B79" s="1" t="s">
        <v>42</v>
      </c>
      <c r="C79" s="1">
        <v>223.79</v>
      </c>
      <c r="D79" s="1">
        <v>226.54</v>
      </c>
      <c r="E79" s="1">
        <v>2.74</v>
      </c>
      <c r="F79" s="1">
        <v>0.0</v>
      </c>
      <c r="G79" s="1">
        <v>2.74</v>
      </c>
      <c r="H79" s="1">
        <v>48.0</v>
      </c>
      <c r="I79" s="1">
        <v>17.5</v>
      </c>
      <c r="J79" s="1">
        <v>17.5</v>
      </c>
      <c r="K79" s="1" t="s">
        <v>43</v>
      </c>
      <c r="L79" s="1">
        <v>-48.0</v>
      </c>
      <c r="M79" s="1">
        <v>0.0</v>
      </c>
    </row>
    <row r="80">
      <c r="A80" s="1" t="s">
        <v>41</v>
      </c>
      <c r="B80" s="1" t="s">
        <v>42</v>
      </c>
      <c r="C80" s="1">
        <v>226.56</v>
      </c>
      <c r="D80" s="1">
        <v>229.84</v>
      </c>
      <c r="E80" s="1">
        <v>3.27</v>
      </c>
      <c r="F80" s="1">
        <v>0.0</v>
      </c>
      <c r="G80" s="1">
        <v>3.27</v>
      </c>
      <c r="H80" s="1">
        <v>48.0</v>
      </c>
      <c r="I80" s="1">
        <v>14.66</v>
      </c>
      <c r="J80" s="1">
        <v>14.66</v>
      </c>
      <c r="K80" s="1" t="s">
        <v>43</v>
      </c>
      <c r="L80" s="1">
        <v>-48.0</v>
      </c>
      <c r="M80" s="1">
        <v>0.0</v>
      </c>
    </row>
    <row r="81">
      <c r="A81" s="1" t="s">
        <v>41</v>
      </c>
      <c r="B81" s="1" t="s">
        <v>42</v>
      </c>
      <c r="C81" s="1">
        <v>229.85</v>
      </c>
      <c r="D81" s="1">
        <v>233.25</v>
      </c>
      <c r="E81" s="1">
        <v>3.4</v>
      </c>
      <c r="F81" s="1">
        <v>0.0</v>
      </c>
      <c r="G81" s="1">
        <v>3.4</v>
      </c>
      <c r="H81" s="1">
        <v>48.0</v>
      </c>
      <c r="I81" s="1">
        <v>14.11</v>
      </c>
      <c r="J81" s="1">
        <v>14.11</v>
      </c>
      <c r="K81" s="1" t="s">
        <v>43</v>
      </c>
      <c r="L81" s="1">
        <v>-48.0</v>
      </c>
      <c r="M81" s="1">
        <v>0.0</v>
      </c>
    </row>
    <row r="82">
      <c r="A82" s="1" t="s">
        <v>41</v>
      </c>
      <c r="B82" s="1" t="s">
        <v>42</v>
      </c>
      <c r="C82" s="1">
        <v>233.26</v>
      </c>
      <c r="D82" s="1">
        <v>235.74</v>
      </c>
      <c r="E82" s="1">
        <v>2.48</v>
      </c>
      <c r="F82" s="1">
        <v>0.0</v>
      </c>
      <c r="G82" s="1">
        <v>2.48</v>
      </c>
      <c r="H82" s="1">
        <v>48.0</v>
      </c>
      <c r="I82" s="1">
        <v>19.35</v>
      </c>
      <c r="J82" s="1">
        <v>19.35</v>
      </c>
      <c r="K82" s="1" t="s">
        <v>43</v>
      </c>
      <c r="L82" s="1">
        <v>-48.0</v>
      </c>
      <c r="M82" s="1">
        <v>0.0</v>
      </c>
    </row>
    <row r="83">
      <c r="A83" s="1" t="s">
        <v>41</v>
      </c>
      <c r="B83" s="1" t="s">
        <v>42</v>
      </c>
      <c r="C83" s="1">
        <v>235.79</v>
      </c>
      <c r="D83" s="1">
        <v>237.58</v>
      </c>
      <c r="E83" s="1">
        <v>1.79</v>
      </c>
      <c r="F83" s="1">
        <v>0.0</v>
      </c>
      <c r="G83" s="1">
        <v>1.79</v>
      </c>
      <c r="H83" s="1">
        <v>48.0</v>
      </c>
      <c r="I83" s="1">
        <v>26.75</v>
      </c>
      <c r="J83" s="1">
        <v>26.75</v>
      </c>
      <c r="K83" s="1" t="s">
        <v>43</v>
      </c>
      <c r="L83" s="1">
        <v>-48.0</v>
      </c>
      <c r="M83" s="1">
        <v>0.0</v>
      </c>
    </row>
    <row r="84">
      <c r="A84" s="1" t="s">
        <v>41</v>
      </c>
      <c r="B84" s="1" t="s">
        <v>42</v>
      </c>
      <c r="C84" s="1">
        <v>237.61</v>
      </c>
      <c r="D84" s="1">
        <v>240.47</v>
      </c>
      <c r="E84" s="1">
        <v>2.86</v>
      </c>
      <c r="F84" s="1">
        <v>0.0</v>
      </c>
      <c r="G84" s="1">
        <v>2.86</v>
      </c>
      <c r="H84" s="1">
        <v>48.0</v>
      </c>
      <c r="I84" s="1">
        <v>16.81</v>
      </c>
      <c r="J84" s="1">
        <v>16.81</v>
      </c>
      <c r="K84" s="1" t="s">
        <v>43</v>
      </c>
      <c r="L84" s="1">
        <v>-48.0</v>
      </c>
      <c r="M84" s="1">
        <v>0.0</v>
      </c>
    </row>
    <row r="85">
      <c r="A85" s="1" t="s">
        <v>41</v>
      </c>
      <c r="B85" s="1" t="s">
        <v>42</v>
      </c>
      <c r="C85" s="1">
        <v>240.52</v>
      </c>
      <c r="D85" s="1">
        <v>242.08</v>
      </c>
      <c r="E85" s="1">
        <v>1.56</v>
      </c>
      <c r="F85" s="1">
        <v>0.0</v>
      </c>
      <c r="G85" s="1">
        <v>1.56</v>
      </c>
      <c r="H85" s="1">
        <v>48.0</v>
      </c>
      <c r="I85" s="1">
        <v>30.79</v>
      </c>
      <c r="J85" s="1">
        <v>30.79</v>
      </c>
      <c r="K85" s="1" t="s">
        <v>43</v>
      </c>
      <c r="L85" s="1">
        <v>-48.0</v>
      </c>
      <c r="M85" s="1">
        <v>0.0</v>
      </c>
    </row>
    <row r="86">
      <c r="A86" s="1" t="s">
        <v>41</v>
      </c>
      <c r="B86" s="1" t="s">
        <v>42</v>
      </c>
      <c r="C86" s="1">
        <v>242.11</v>
      </c>
      <c r="D86" s="1">
        <v>247.5</v>
      </c>
      <c r="E86" s="1">
        <v>5.39</v>
      </c>
      <c r="F86" s="1">
        <v>0.0</v>
      </c>
      <c r="G86" s="1">
        <v>5.39</v>
      </c>
      <c r="H86" s="1">
        <v>48.0</v>
      </c>
      <c r="I86" s="1">
        <v>8.9</v>
      </c>
      <c r="J86" s="1">
        <v>8.9</v>
      </c>
      <c r="K86" s="1" t="s">
        <v>43</v>
      </c>
      <c r="L86" s="1">
        <v>-48.0</v>
      </c>
      <c r="M86" s="1">
        <v>0.0</v>
      </c>
    </row>
    <row r="87">
      <c r="A87" s="1" t="s">
        <v>41</v>
      </c>
      <c r="B87" s="1" t="s">
        <v>42</v>
      </c>
      <c r="C87" s="1">
        <v>247.65</v>
      </c>
      <c r="D87" s="1">
        <v>250.56</v>
      </c>
      <c r="E87" s="1">
        <v>2.91</v>
      </c>
      <c r="F87" s="1">
        <v>0.0</v>
      </c>
      <c r="G87" s="1">
        <v>2.91</v>
      </c>
      <c r="H87" s="1">
        <v>168.0</v>
      </c>
      <c r="I87" s="1">
        <v>57.69</v>
      </c>
      <c r="J87" s="1">
        <v>57.7</v>
      </c>
      <c r="K87" s="1" t="s">
        <v>44</v>
      </c>
      <c r="L87" s="1">
        <v>84.0</v>
      </c>
      <c r="M87" s="1">
        <v>84.0</v>
      </c>
    </row>
    <row r="88">
      <c r="A88" s="1" t="s">
        <v>41</v>
      </c>
      <c r="B88" s="1" t="s">
        <v>42</v>
      </c>
      <c r="C88" s="1">
        <v>250.76</v>
      </c>
      <c r="D88" s="1">
        <v>253.93</v>
      </c>
      <c r="E88" s="1">
        <v>3.17</v>
      </c>
      <c r="F88" s="1">
        <v>0.0</v>
      </c>
      <c r="G88" s="1">
        <v>3.16</v>
      </c>
      <c r="H88" s="1">
        <v>168.0</v>
      </c>
      <c r="I88" s="1">
        <v>53.07</v>
      </c>
      <c r="J88" s="1">
        <v>53.08</v>
      </c>
      <c r="K88" s="1" t="s">
        <v>44</v>
      </c>
      <c r="L88" s="1">
        <v>84.0</v>
      </c>
      <c r="M88" s="1">
        <v>84.0</v>
      </c>
    </row>
    <row r="89">
      <c r="A89" s="1" t="s">
        <v>41</v>
      </c>
      <c r="B89" s="1" t="s">
        <v>42</v>
      </c>
      <c r="C89" s="1">
        <v>254.05</v>
      </c>
      <c r="D89" s="1">
        <v>258.39</v>
      </c>
      <c r="E89" s="1">
        <v>4.35</v>
      </c>
      <c r="F89" s="1">
        <v>0.0</v>
      </c>
      <c r="G89" s="1">
        <v>4.34</v>
      </c>
      <c r="H89" s="1">
        <v>168.0</v>
      </c>
      <c r="I89" s="1">
        <v>38.66</v>
      </c>
      <c r="J89" s="1">
        <v>38.67</v>
      </c>
      <c r="K89" s="1" t="s">
        <v>44</v>
      </c>
      <c r="L89" s="1">
        <v>84.0</v>
      </c>
      <c r="M89" s="1">
        <v>84.0</v>
      </c>
    </row>
    <row r="90">
      <c r="A90" s="1" t="s">
        <v>41</v>
      </c>
      <c r="B90" s="1" t="s">
        <v>42</v>
      </c>
      <c r="C90" s="1">
        <v>258.74</v>
      </c>
      <c r="D90" s="1">
        <v>262.81</v>
      </c>
      <c r="E90" s="1">
        <v>4.07</v>
      </c>
      <c r="F90" s="1">
        <v>0.0</v>
      </c>
      <c r="G90" s="1">
        <v>4.06</v>
      </c>
      <c r="H90" s="1">
        <v>168.0</v>
      </c>
      <c r="I90" s="1">
        <v>41.32</v>
      </c>
      <c r="J90" s="1">
        <v>41.33</v>
      </c>
      <c r="K90" s="1" t="s">
        <v>44</v>
      </c>
      <c r="L90" s="1">
        <v>84.0</v>
      </c>
      <c r="M90" s="1">
        <v>84.0</v>
      </c>
    </row>
    <row r="91">
      <c r="A91" s="1" t="s">
        <v>41</v>
      </c>
      <c r="B91" s="1" t="s">
        <v>42</v>
      </c>
      <c r="C91" s="1">
        <v>263.02</v>
      </c>
      <c r="D91" s="1">
        <v>265.55</v>
      </c>
      <c r="E91" s="1">
        <v>2.54</v>
      </c>
      <c r="F91" s="1">
        <v>0.0</v>
      </c>
      <c r="G91" s="1">
        <v>2.53</v>
      </c>
      <c r="H91" s="1">
        <v>168.0</v>
      </c>
      <c r="I91" s="1">
        <v>66.27</v>
      </c>
      <c r="J91" s="1">
        <v>66.3</v>
      </c>
      <c r="K91" s="1" t="s">
        <v>44</v>
      </c>
      <c r="L91" s="1">
        <v>84.0</v>
      </c>
      <c r="M91" s="1">
        <v>84.0</v>
      </c>
    </row>
    <row r="92">
      <c r="A92" s="1" t="s">
        <v>41</v>
      </c>
      <c r="B92" s="1" t="s">
        <v>42</v>
      </c>
      <c r="C92" s="1">
        <v>265.72</v>
      </c>
      <c r="D92" s="1">
        <v>269.03</v>
      </c>
      <c r="E92" s="1">
        <v>3.31</v>
      </c>
      <c r="F92" s="1">
        <v>0.0</v>
      </c>
      <c r="G92" s="1">
        <v>3.31</v>
      </c>
      <c r="H92" s="1">
        <v>48.0</v>
      </c>
      <c r="I92" s="1">
        <v>14.52</v>
      </c>
      <c r="J92" s="1">
        <v>14.52</v>
      </c>
      <c r="K92" s="1" t="s">
        <v>43</v>
      </c>
      <c r="L92" s="1">
        <v>-48.0</v>
      </c>
      <c r="M92" s="1">
        <v>0.0</v>
      </c>
    </row>
    <row r="93">
      <c r="A93" s="1" t="s">
        <v>41</v>
      </c>
      <c r="B93" s="1" t="s">
        <v>42</v>
      </c>
      <c r="C93" s="1">
        <v>269.16</v>
      </c>
      <c r="D93" s="1">
        <v>272.05</v>
      </c>
      <c r="E93" s="1">
        <v>2.89</v>
      </c>
      <c r="F93" s="1">
        <v>0.0</v>
      </c>
      <c r="G93" s="1">
        <v>2.89</v>
      </c>
      <c r="H93" s="1">
        <v>48.0</v>
      </c>
      <c r="I93" s="1">
        <v>16.61</v>
      </c>
      <c r="J93" s="1">
        <v>16.61</v>
      </c>
      <c r="K93" s="1" t="s">
        <v>43</v>
      </c>
      <c r="L93" s="1">
        <v>-48.0</v>
      </c>
      <c r="M93" s="1">
        <v>0.0</v>
      </c>
    </row>
    <row r="94">
      <c r="A94" s="1" t="s">
        <v>41</v>
      </c>
      <c r="B94" s="1" t="s">
        <v>42</v>
      </c>
      <c r="C94" s="1">
        <v>272.21</v>
      </c>
      <c r="D94" s="1">
        <v>274.82</v>
      </c>
      <c r="E94" s="1">
        <v>2.61</v>
      </c>
      <c r="F94" s="1">
        <v>0.0</v>
      </c>
      <c r="G94" s="1">
        <v>2.61</v>
      </c>
      <c r="H94" s="1">
        <v>48.0</v>
      </c>
      <c r="I94" s="1">
        <v>18.39</v>
      </c>
      <c r="J94" s="1">
        <v>18.39</v>
      </c>
      <c r="K94" s="1" t="s">
        <v>43</v>
      </c>
      <c r="L94" s="1">
        <v>-48.0</v>
      </c>
      <c r="M94" s="1">
        <v>0.0</v>
      </c>
    </row>
    <row r="95">
      <c r="A95" s="1" t="s">
        <v>41</v>
      </c>
      <c r="B95" s="1" t="s">
        <v>42</v>
      </c>
      <c r="C95" s="1">
        <v>274.87</v>
      </c>
      <c r="D95" s="1">
        <v>279.3</v>
      </c>
      <c r="E95" s="1">
        <v>4.43</v>
      </c>
      <c r="F95" s="1">
        <v>0.0</v>
      </c>
      <c r="G95" s="1">
        <v>4.43</v>
      </c>
      <c r="H95" s="1">
        <v>48.0</v>
      </c>
      <c r="I95" s="1">
        <v>10.83</v>
      </c>
      <c r="J95" s="1">
        <v>10.83</v>
      </c>
      <c r="K95" s="1" t="s">
        <v>43</v>
      </c>
      <c r="L95" s="1">
        <v>-48.0</v>
      </c>
      <c r="M95" s="1">
        <v>0.0</v>
      </c>
    </row>
    <row r="96">
      <c r="A96" s="1" t="s">
        <v>41</v>
      </c>
      <c r="B96" s="1" t="s">
        <v>42</v>
      </c>
      <c r="C96" s="1">
        <v>279.38</v>
      </c>
      <c r="D96" s="1">
        <v>282.65</v>
      </c>
      <c r="E96" s="1">
        <v>3.27</v>
      </c>
      <c r="F96" s="1">
        <v>0.0</v>
      </c>
      <c r="G96" s="1">
        <v>3.27</v>
      </c>
      <c r="H96" s="1">
        <v>48.0</v>
      </c>
      <c r="I96" s="1">
        <v>14.7</v>
      </c>
      <c r="J96" s="1">
        <v>14.7</v>
      </c>
      <c r="K96" s="1" t="s">
        <v>43</v>
      </c>
      <c r="L96" s="1">
        <v>-48.0</v>
      </c>
      <c r="M96" s="1">
        <v>0.0</v>
      </c>
    </row>
    <row r="97">
      <c r="A97" s="1" t="s">
        <v>41</v>
      </c>
      <c r="B97" s="1" t="s">
        <v>42</v>
      </c>
      <c r="C97" s="1">
        <v>282.73</v>
      </c>
      <c r="D97" s="1">
        <v>285.88</v>
      </c>
      <c r="E97" s="1">
        <v>3.15</v>
      </c>
      <c r="F97" s="1">
        <v>0.0</v>
      </c>
      <c r="G97" s="1">
        <v>3.15</v>
      </c>
      <c r="H97" s="1">
        <v>48.0</v>
      </c>
      <c r="I97" s="1">
        <v>15.24</v>
      </c>
      <c r="J97" s="1">
        <v>15.24</v>
      </c>
      <c r="K97" s="1" t="s">
        <v>43</v>
      </c>
      <c r="L97" s="1">
        <v>-48.0</v>
      </c>
      <c r="M97" s="1">
        <v>0.0</v>
      </c>
    </row>
    <row r="98">
      <c r="A98" s="1" t="s">
        <v>41</v>
      </c>
      <c r="B98" s="1" t="s">
        <v>42</v>
      </c>
      <c r="C98" s="1">
        <v>286.01</v>
      </c>
      <c r="D98" s="1">
        <v>288.91</v>
      </c>
      <c r="E98" s="1">
        <v>2.9</v>
      </c>
      <c r="F98" s="1">
        <v>0.0</v>
      </c>
      <c r="G98" s="1">
        <v>2.9</v>
      </c>
      <c r="H98" s="1">
        <v>48.0</v>
      </c>
      <c r="I98" s="1">
        <v>16.55</v>
      </c>
      <c r="J98" s="1">
        <v>16.55</v>
      </c>
      <c r="K98" s="1" t="s">
        <v>43</v>
      </c>
      <c r="L98" s="1">
        <v>-48.0</v>
      </c>
      <c r="M98" s="1">
        <v>0.0</v>
      </c>
    </row>
    <row r="99">
      <c r="A99" s="1" t="s">
        <v>41</v>
      </c>
      <c r="B99" s="1" t="s">
        <v>42</v>
      </c>
      <c r="C99" s="1">
        <v>289.1</v>
      </c>
      <c r="D99" s="1">
        <v>291.13</v>
      </c>
      <c r="E99" s="1">
        <v>2.03</v>
      </c>
      <c r="F99" s="1">
        <v>0.0</v>
      </c>
      <c r="G99" s="1">
        <v>2.03</v>
      </c>
      <c r="H99" s="1">
        <v>48.0</v>
      </c>
      <c r="I99" s="1">
        <v>23.65</v>
      </c>
      <c r="J99" s="1">
        <v>23.65</v>
      </c>
      <c r="K99" s="1" t="s">
        <v>43</v>
      </c>
      <c r="L99" s="1">
        <v>-48.0</v>
      </c>
      <c r="M99" s="1">
        <v>0.0</v>
      </c>
    </row>
    <row r="100">
      <c r="A100" s="1" t="s">
        <v>41</v>
      </c>
      <c r="B100" s="1" t="s">
        <v>42</v>
      </c>
      <c r="C100" s="1">
        <v>291.37</v>
      </c>
      <c r="D100" s="1">
        <v>294.52</v>
      </c>
      <c r="E100" s="1">
        <v>3.15</v>
      </c>
      <c r="F100" s="1">
        <v>0.0</v>
      </c>
      <c r="G100" s="1">
        <v>3.15</v>
      </c>
      <c r="H100" s="1">
        <v>48.0</v>
      </c>
      <c r="I100" s="1">
        <v>15.23</v>
      </c>
      <c r="J100" s="1">
        <v>15.23</v>
      </c>
      <c r="K100" s="1" t="s">
        <v>43</v>
      </c>
      <c r="L100" s="1">
        <v>-48.0</v>
      </c>
      <c r="M100" s="1">
        <v>0.0</v>
      </c>
    </row>
    <row r="101">
      <c r="A101" s="1" t="s">
        <v>41</v>
      </c>
      <c r="B101" s="1" t="s">
        <v>42</v>
      </c>
      <c r="C101" s="1">
        <v>294.62</v>
      </c>
      <c r="D101" s="1">
        <v>298.63</v>
      </c>
      <c r="E101" s="1">
        <v>4.01</v>
      </c>
      <c r="F101" s="1">
        <v>0.0</v>
      </c>
      <c r="G101" s="1">
        <v>4.01</v>
      </c>
      <c r="H101" s="1">
        <v>48.0</v>
      </c>
      <c r="I101" s="1">
        <v>11.98</v>
      </c>
      <c r="J101" s="1">
        <v>11.98</v>
      </c>
      <c r="K101" s="1" t="s">
        <v>43</v>
      </c>
      <c r="L101" s="1">
        <v>-48.0</v>
      </c>
      <c r="M101" s="1">
        <v>0.0</v>
      </c>
    </row>
    <row r="102">
      <c r="A102" s="1" t="s">
        <v>41</v>
      </c>
      <c r="B102" s="1" t="s">
        <v>42</v>
      </c>
      <c r="C102" s="1">
        <v>298.7</v>
      </c>
      <c r="D102" s="1">
        <v>301.41</v>
      </c>
      <c r="E102" s="1">
        <v>2.71</v>
      </c>
      <c r="F102" s="1">
        <v>0.0</v>
      </c>
      <c r="G102" s="1">
        <v>2.71</v>
      </c>
      <c r="H102" s="1">
        <v>168.0</v>
      </c>
      <c r="I102" s="1">
        <v>62.04</v>
      </c>
      <c r="J102" s="1">
        <v>62.06</v>
      </c>
      <c r="K102" s="1" t="s">
        <v>44</v>
      </c>
      <c r="L102" s="1">
        <v>84.0</v>
      </c>
      <c r="M102" s="1">
        <v>84.0</v>
      </c>
    </row>
    <row r="103">
      <c r="A103" s="1" t="s">
        <v>41</v>
      </c>
      <c r="B103" s="1" t="s">
        <v>42</v>
      </c>
      <c r="C103" s="1">
        <v>302.01</v>
      </c>
      <c r="D103" s="1">
        <v>304.89</v>
      </c>
      <c r="E103" s="1">
        <v>2.88</v>
      </c>
      <c r="F103" s="1">
        <v>0.0</v>
      </c>
      <c r="G103" s="1">
        <v>2.88</v>
      </c>
      <c r="H103" s="1">
        <v>168.0</v>
      </c>
      <c r="I103" s="1">
        <v>58.34</v>
      </c>
      <c r="J103" s="1">
        <v>58.36</v>
      </c>
      <c r="K103" s="1" t="s">
        <v>44</v>
      </c>
      <c r="L103" s="1">
        <v>84.0</v>
      </c>
      <c r="M103" s="1">
        <v>84.0</v>
      </c>
    </row>
    <row r="104">
      <c r="A104" s="1" t="s">
        <v>41</v>
      </c>
      <c r="B104" s="1" t="s">
        <v>42</v>
      </c>
      <c r="C104" s="1">
        <v>305.29</v>
      </c>
      <c r="D104" s="1">
        <v>307.5</v>
      </c>
      <c r="E104" s="1">
        <v>2.21</v>
      </c>
      <c r="F104" s="1">
        <v>0.0</v>
      </c>
      <c r="G104" s="1">
        <v>2.21</v>
      </c>
      <c r="H104" s="1">
        <v>168.0</v>
      </c>
      <c r="I104" s="1">
        <v>75.96</v>
      </c>
      <c r="J104" s="1">
        <v>76.0</v>
      </c>
      <c r="K104" s="1" t="s">
        <v>44</v>
      </c>
      <c r="L104" s="1">
        <v>84.0</v>
      </c>
      <c r="M104" s="1">
        <v>84.0</v>
      </c>
    </row>
    <row r="105">
      <c r="A105" s="1" t="s">
        <v>41</v>
      </c>
      <c r="B105" s="1" t="s">
        <v>42</v>
      </c>
      <c r="C105" s="1">
        <v>307.89</v>
      </c>
      <c r="D105" s="1">
        <v>309.89</v>
      </c>
      <c r="E105" s="1">
        <v>2.0</v>
      </c>
      <c r="F105" s="1">
        <v>0.0</v>
      </c>
      <c r="G105" s="1">
        <v>2.0</v>
      </c>
      <c r="H105" s="1">
        <v>168.0</v>
      </c>
      <c r="I105" s="1">
        <v>83.82</v>
      </c>
      <c r="J105" s="1">
        <v>83.86</v>
      </c>
      <c r="K105" s="1" t="s">
        <v>44</v>
      </c>
      <c r="L105" s="1">
        <v>84.0</v>
      </c>
      <c r="M105" s="1">
        <v>84.0</v>
      </c>
    </row>
    <row r="106">
      <c r="A106" s="1" t="s">
        <v>41</v>
      </c>
      <c r="B106" s="1" t="s">
        <v>42</v>
      </c>
      <c r="C106" s="1">
        <v>310.03</v>
      </c>
      <c r="D106" s="1">
        <v>312.78</v>
      </c>
      <c r="E106" s="1">
        <v>2.75</v>
      </c>
      <c r="F106" s="1">
        <v>0.0</v>
      </c>
      <c r="G106" s="1">
        <v>2.75</v>
      </c>
      <c r="H106" s="1">
        <v>168.0</v>
      </c>
      <c r="I106" s="1">
        <v>61.15</v>
      </c>
      <c r="J106" s="1">
        <v>61.17</v>
      </c>
      <c r="K106" s="1" t="s">
        <v>44</v>
      </c>
      <c r="L106" s="1">
        <v>84.0</v>
      </c>
      <c r="M106" s="1">
        <v>84.0</v>
      </c>
    </row>
    <row r="130">
      <c r="A130" s="77" t="s">
        <v>53</v>
      </c>
      <c r="B130" s="3">
        <f>SUMIF(K2:K103, "epr",H2:H103)</f>
        <v>3360</v>
      </c>
    </row>
    <row r="131">
      <c r="A131" s="77" t="s">
        <v>54</v>
      </c>
      <c r="B131" s="3">
        <f>SUM(H2:H103)-B130</f>
        <v>5376</v>
      </c>
    </row>
    <row r="132">
      <c r="A132" s="77" t="s">
        <v>55</v>
      </c>
      <c r="B132" s="3">
        <f>SUM(M2:M103)</f>
        <v>2688</v>
      </c>
    </row>
    <row r="133">
      <c r="A133" s="77" t="s">
        <v>56</v>
      </c>
      <c r="B133" s="3">
        <f>B131/B132</f>
        <v>2</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1.85</v>
      </c>
      <c r="D2" s="1">
        <v>2.28</v>
      </c>
      <c r="E2" s="1">
        <v>0.42</v>
      </c>
      <c r="F2" s="1">
        <v>0.0</v>
      </c>
      <c r="G2" s="1">
        <v>0.42</v>
      </c>
      <c r="H2" s="1">
        <v>56.0</v>
      </c>
      <c r="I2" s="1">
        <v>131.97</v>
      </c>
      <c r="J2" s="1">
        <v>131.97</v>
      </c>
      <c r="K2" s="1" t="s">
        <v>43</v>
      </c>
      <c r="L2" s="1">
        <v>-56.0</v>
      </c>
      <c r="M2" s="1">
        <v>0.0</v>
      </c>
    </row>
    <row r="3">
      <c r="A3" s="1" t="s">
        <v>41</v>
      </c>
      <c r="B3" s="1" t="s">
        <v>42</v>
      </c>
      <c r="C3" s="1">
        <v>2.33</v>
      </c>
      <c r="D3" s="1">
        <v>5.11</v>
      </c>
      <c r="E3" s="1">
        <v>2.78</v>
      </c>
      <c r="F3" s="1">
        <v>0.0</v>
      </c>
      <c r="G3" s="1">
        <v>2.78</v>
      </c>
      <c r="H3" s="1">
        <v>56.0</v>
      </c>
      <c r="I3" s="1">
        <v>20.13</v>
      </c>
      <c r="J3" s="1">
        <v>20.13</v>
      </c>
      <c r="K3" s="1" t="s">
        <v>43</v>
      </c>
      <c r="L3" s="1">
        <v>-56.0</v>
      </c>
      <c r="M3" s="1">
        <v>0.0</v>
      </c>
    </row>
    <row r="4">
      <c r="A4" s="1" t="s">
        <v>41</v>
      </c>
      <c r="B4" s="1" t="s">
        <v>42</v>
      </c>
      <c r="C4" s="1">
        <v>5.14</v>
      </c>
      <c r="D4" s="1">
        <v>8.19</v>
      </c>
      <c r="E4" s="1">
        <v>3.05</v>
      </c>
      <c r="F4" s="1">
        <v>0.0</v>
      </c>
      <c r="G4" s="1">
        <v>3.05</v>
      </c>
      <c r="H4" s="1">
        <v>56.0</v>
      </c>
      <c r="I4" s="1">
        <v>18.39</v>
      </c>
      <c r="J4" s="1">
        <v>18.39</v>
      </c>
      <c r="K4" s="1" t="s">
        <v>43</v>
      </c>
      <c r="L4" s="1">
        <v>-56.0</v>
      </c>
      <c r="M4" s="1">
        <v>0.0</v>
      </c>
    </row>
    <row r="5">
      <c r="A5" s="1" t="s">
        <v>41</v>
      </c>
      <c r="B5" s="1" t="s">
        <v>42</v>
      </c>
      <c r="C5" s="1">
        <v>8.46</v>
      </c>
      <c r="D5" s="1">
        <v>14.77</v>
      </c>
      <c r="E5" s="1">
        <v>6.31</v>
      </c>
      <c r="F5" s="1">
        <v>0.0</v>
      </c>
      <c r="G5" s="1">
        <v>6.31</v>
      </c>
      <c r="H5" s="1">
        <v>56.0</v>
      </c>
      <c r="I5" s="1">
        <v>8.87</v>
      </c>
      <c r="J5" s="1">
        <v>8.87</v>
      </c>
      <c r="K5" s="1" t="s">
        <v>43</v>
      </c>
      <c r="L5" s="1">
        <v>-56.0</v>
      </c>
      <c r="M5" s="1">
        <v>0.0</v>
      </c>
    </row>
    <row r="6">
      <c r="A6" s="1" t="s">
        <v>41</v>
      </c>
      <c r="B6" s="1" t="s">
        <v>42</v>
      </c>
      <c r="C6" s="1">
        <v>14.79</v>
      </c>
      <c r="D6" s="1">
        <v>17.31</v>
      </c>
      <c r="E6" s="1">
        <v>2.52</v>
      </c>
      <c r="F6" s="1">
        <v>0.0</v>
      </c>
      <c r="G6" s="1">
        <v>2.52</v>
      </c>
      <c r="H6" s="1">
        <v>56.0</v>
      </c>
      <c r="I6" s="1">
        <v>22.23</v>
      </c>
      <c r="J6" s="1">
        <v>22.23</v>
      </c>
      <c r="K6" s="1" t="s">
        <v>43</v>
      </c>
      <c r="L6" s="1">
        <v>-56.0</v>
      </c>
      <c r="M6" s="1">
        <v>0.0</v>
      </c>
    </row>
    <row r="7">
      <c r="A7" s="1" t="s">
        <v>41</v>
      </c>
      <c r="B7" s="1" t="s">
        <v>42</v>
      </c>
      <c r="C7" s="1">
        <v>17.35</v>
      </c>
      <c r="D7" s="1">
        <v>21.15</v>
      </c>
      <c r="E7" s="1">
        <v>3.8</v>
      </c>
      <c r="F7" s="1">
        <v>0.0</v>
      </c>
      <c r="G7" s="1">
        <v>3.8</v>
      </c>
      <c r="H7" s="1">
        <v>56.0</v>
      </c>
      <c r="I7" s="1">
        <v>14.72</v>
      </c>
      <c r="J7" s="1">
        <v>14.72</v>
      </c>
      <c r="K7" s="1" t="s">
        <v>43</v>
      </c>
      <c r="L7" s="1">
        <v>-56.0</v>
      </c>
      <c r="M7" s="1">
        <v>0.0</v>
      </c>
    </row>
    <row r="8">
      <c r="A8" s="1" t="s">
        <v>41</v>
      </c>
      <c r="B8" s="1" t="s">
        <v>42</v>
      </c>
      <c r="C8" s="1">
        <v>21.19</v>
      </c>
      <c r="D8" s="1">
        <v>25.74</v>
      </c>
      <c r="E8" s="1">
        <v>4.55</v>
      </c>
      <c r="F8" s="1">
        <v>0.0</v>
      </c>
      <c r="G8" s="1">
        <v>4.55</v>
      </c>
      <c r="H8" s="1">
        <v>56.0</v>
      </c>
      <c r="I8" s="1">
        <v>12.3</v>
      </c>
      <c r="J8" s="1">
        <v>12.3</v>
      </c>
      <c r="K8" s="1" t="s">
        <v>43</v>
      </c>
      <c r="L8" s="1">
        <v>-56.0</v>
      </c>
      <c r="M8" s="1">
        <v>0.0</v>
      </c>
    </row>
    <row r="9">
      <c r="A9" s="1" t="s">
        <v>41</v>
      </c>
      <c r="B9" s="1" t="s">
        <v>42</v>
      </c>
      <c r="C9" s="1">
        <v>25.79</v>
      </c>
      <c r="D9" s="1">
        <v>30.35</v>
      </c>
      <c r="E9" s="1">
        <v>4.56</v>
      </c>
      <c r="F9" s="1">
        <v>0.0</v>
      </c>
      <c r="G9" s="1">
        <v>4.56</v>
      </c>
      <c r="H9" s="1">
        <v>56.0</v>
      </c>
      <c r="I9" s="1">
        <v>12.28</v>
      </c>
      <c r="J9" s="1">
        <v>12.28</v>
      </c>
      <c r="K9" s="1" t="s">
        <v>43</v>
      </c>
      <c r="L9" s="1">
        <v>-56.0</v>
      </c>
      <c r="M9" s="1">
        <v>0.0</v>
      </c>
    </row>
    <row r="10">
      <c r="A10" s="1" t="s">
        <v>41</v>
      </c>
      <c r="B10" s="1" t="s">
        <v>42</v>
      </c>
      <c r="C10" s="1">
        <v>30.44</v>
      </c>
      <c r="D10" s="1">
        <v>33.61</v>
      </c>
      <c r="E10" s="1">
        <v>3.17</v>
      </c>
      <c r="F10" s="1">
        <v>0.0</v>
      </c>
      <c r="G10" s="1">
        <v>3.17</v>
      </c>
      <c r="H10" s="1">
        <v>56.0</v>
      </c>
      <c r="I10" s="1">
        <v>17.66</v>
      </c>
      <c r="J10" s="1">
        <v>17.66</v>
      </c>
      <c r="K10" s="1" t="s">
        <v>43</v>
      </c>
      <c r="L10" s="1">
        <v>-56.0</v>
      </c>
      <c r="M10" s="1">
        <v>0.0</v>
      </c>
    </row>
    <row r="11">
      <c r="A11" s="1" t="s">
        <v>41</v>
      </c>
      <c r="B11" s="1" t="s">
        <v>42</v>
      </c>
      <c r="C11" s="1">
        <v>33.7</v>
      </c>
      <c r="D11" s="1">
        <v>35.81</v>
      </c>
      <c r="E11" s="1">
        <v>2.12</v>
      </c>
      <c r="F11" s="1">
        <v>0.0</v>
      </c>
      <c r="G11" s="1">
        <v>2.12</v>
      </c>
      <c r="H11" s="1">
        <v>56.0</v>
      </c>
      <c r="I11" s="1">
        <v>26.47</v>
      </c>
      <c r="J11" s="1">
        <v>26.47</v>
      </c>
      <c r="K11" s="1" t="s">
        <v>43</v>
      </c>
      <c r="L11" s="1">
        <v>-56.0</v>
      </c>
      <c r="M11" s="1">
        <v>0.0</v>
      </c>
    </row>
    <row r="12">
      <c r="A12" s="1" t="s">
        <v>41</v>
      </c>
      <c r="B12" s="1" t="s">
        <v>42</v>
      </c>
      <c r="C12" s="1">
        <v>35.83</v>
      </c>
      <c r="D12" s="1">
        <v>39.31</v>
      </c>
      <c r="E12" s="1">
        <v>3.48</v>
      </c>
      <c r="F12" s="1">
        <v>0.0</v>
      </c>
      <c r="G12" s="1">
        <v>3.48</v>
      </c>
      <c r="H12" s="1">
        <v>168.0</v>
      </c>
      <c r="I12" s="1">
        <v>48.3</v>
      </c>
      <c r="J12" s="1">
        <v>48.32</v>
      </c>
      <c r="K12" s="1" t="s">
        <v>44</v>
      </c>
      <c r="L12" s="1">
        <v>84.0</v>
      </c>
      <c r="M12" s="1">
        <v>84.0</v>
      </c>
    </row>
    <row r="13">
      <c r="A13" s="1" t="s">
        <v>41</v>
      </c>
      <c r="B13" s="1" t="s">
        <v>42</v>
      </c>
      <c r="C13" s="1">
        <v>39.84</v>
      </c>
      <c r="D13" s="1">
        <v>43.54</v>
      </c>
      <c r="E13" s="1">
        <v>3.7</v>
      </c>
      <c r="F13" s="1">
        <v>0.0</v>
      </c>
      <c r="G13" s="1">
        <v>3.7</v>
      </c>
      <c r="H13" s="1">
        <v>168.0</v>
      </c>
      <c r="I13" s="1">
        <v>45.45</v>
      </c>
      <c r="J13" s="1">
        <v>45.46</v>
      </c>
      <c r="K13" s="1" t="s">
        <v>44</v>
      </c>
      <c r="L13" s="1">
        <v>84.0</v>
      </c>
      <c r="M13" s="1">
        <v>84.0</v>
      </c>
    </row>
    <row r="14">
      <c r="A14" s="1" t="s">
        <v>41</v>
      </c>
      <c r="B14" s="1" t="s">
        <v>42</v>
      </c>
      <c r="C14" s="1">
        <v>43.66</v>
      </c>
      <c r="D14" s="1">
        <v>46.44</v>
      </c>
      <c r="E14" s="1">
        <v>2.78</v>
      </c>
      <c r="F14" s="1">
        <v>0.0</v>
      </c>
      <c r="G14" s="1">
        <v>2.78</v>
      </c>
      <c r="H14" s="1">
        <v>168.0</v>
      </c>
      <c r="I14" s="1">
        <v>60.46</v>
      </c>
      <c r="J14" s="1">
        <v>60.48</v>
      </c>
      <c r="K14" s="1" t="s">
        <v>44</v>
      </c>
      <c r="L14" s="1">
        <v>84.0</v>
      </c>
      <c r="M14" s="1">
        <v>84.0</v>
      </c>
    </row>
    <row r="15">
      <c r="A15" s="1" t="s">
        <v>41</v>
      </c>
      <c r="B15" s="1" t="s">
        <v>42</v>
      </c>
      <c r="C15" s="1">
        <v>46.66</v>
      </c>
      <c r="D15" s="1">
        <v>49.71</v>
      </c>
      <c r="E15" s="1">
        <v>3.05</v>
      </c>
      <c r="F15" s="1">
        <v>0.0</v>
      </c>
      <c r="G15" s="1">
        <v>3.05</v>
      </c>
      <c r="H15" s="1">
        <v>168.0</v>
      </c>
      <c r="I15" s="1">
        <v>55.12</v>
      </c>
      <c r="J15" s="1">
        <v>55.14</v>
      </c>
      <c r="K15" s="1" t="s">
        <v>44</v>
      </c>
      <c r="L15" s="1">
        <v>84.0</v>
      </c>
      <c r="M15" s="1">
        <v>84.0</v>
      </c>
    </row>
    <row r="16">
      <c r="A16" s="1" t="s">
        <v>41</v>
      </c>
      <c r="B16" s="1" t="s">
        <v>42</v>
      </c>
      <c r="C16" s="1">
        <v>50.06</v>
      </c>
      <c r="D16" s="1">
        <v>52.25</v>
      </c>
      <c r="E16" s="1">
        <v>2.2</v>
      </c>
      <c r="F16" s="1">
        <v>0.0</v>
      </c>
      <c r="G16" s="1">
        <v>2.19</v>
      </c>
      <c r="H16" s="1">
        <v>168.0</v>
      </c>
      <c r="I16" s="1">
        <v>76.51</v>
      </c>
      <c r="J16" s="1">
        <v>76.54</v>
      </c>
      <c r="K16" s="1" t="s">
        <v>44</v>
      </c>
      <c r="L16" s="1">
        <v>84.0</v>
      </c>
      <c r="M16" s="1">
        <v>84.0</v>
      </c>
    </row>
    <row r="17">
      <c r="A17" s="1" t="s">
        <v>41</v>
      </c>
      <c r="B17" s="1" t="s">
        <v>42</v>
      </c>
      <c r="C17" s="1">
        <v>52.42</v>
      </c>
      <c r="D17" s="1">
        <v>53.68</v>
      </c>
      <c r="E17" s="1">
        <v>1.26</v>
      </c>
      <c r="F17" s="1">
        <v>0.0</v>
      </c>
      <c r="G17" s="1">
        <v>1.26</v>
      </c>
      <c r="H17" s="1">
        <v>56.0</v>
      </c>
      <c r="I17" s="1">
        <v>44.52</v>
      </c>
      <c r="J17" s="1">
        <v>44.52</v>
      </c>
      <c r="K17" s="1" t="s">
        <v>43</v>
      </c>
      <c r="L17" s="1">
        <v>-56.0</v>
      </c>
      <c r="M17" s="1">
        <v>0.0</v>
      </c>
    </row>
    <row r="18">
      <c r="A18" s="1" t="s">
        <v>41</v>
      </c>
      <c r="B18" s="1" t="s">
        <v>42</v>
      </c>
      <c r="C18" s="1">
        <v>53.69</v>
      </c>
      <c r="D18" s="1">
        <v>54.61</v>
      </c>
      <c r="E18" s="1">
        <v>0.92</v>
      </c>
      <c r="F18" s="1">
        <v>0.0</v>
      </c>
      <c r="G18" s="1">
        <v>0.92</v>
      </c>
      <c r="H18" s="1">
        <v>56.0</v>
      </c>
      <c r="I18" s="1">
        <v>60.74</v>
      </c>
      <c r="J18" s="1">
        <v>60.74</v>
      </c>
      <c r="K18" s="1" t="s">
        <v>43</v>
      </c>
      <c r="L18" s="1">
        <v>-56.0</v>
      </c>
      <c r="M18" s="1">
        <v>0.0</v>
      </c>
    </row>
    <row r="19">
      <c r="A19" s="1" t="s">
        <v>41</v>
      </c>
      <c r="B19" s="1" t="s">
        <v>42</v>
      </c>
      <c r="C19" s="1">
        <v>54.63</v>
      </c>
      <c r="D19" s="1">
        <v>57.61</v>
      </c>
      <c r="E19" s="1">
        <v>2.98</v>
      </c>
      <c r="F19" s="1">
        <v>0.0</v>
      </c>
      <c r="G19" s="1">
        <v>2.98</v>
      </c>
      <c r="H19" s="1">
        <v>56.0</v>
      </c>
      <c r="I19" s="1">
        <v>18.81</v>
      </c>
      <c r="J19" s="1">
        <v>18.81</v>
      </c>
      <c r="K19" s="1" t="s">
        <v>43</v>
      </c>
      <c r="L19" s="1">
        <v>-56.0</v>
      </c>
      <c r="M19" s="1">
        <v>0.0</v>
      </c>
    </row>
    <row r="20">
      <c r="A20" s="1" t="s">
        <v>41</v>
      </c>
      <c r="B20" s="1" t="s">
        <v>42</v>
      </c>
      <c r="C20" s="1">
        <v>57.67</v>
      </c>
      <c r="D20" s="1">
        <v>59.87</v>
      </c>
      <c r="E20" s="1">
        <v>2.21</v>
      </c>
      <c r="F20" s="1">
        <v>0.0</v>
      </c>
      <c r="G20" s="1">
        <v>2.21</v>
      </c>
      <c r="H20" s="1">
        <v>56.0</v>
      </c>
      <c r="I20" s="1">
        <v>25.38</v>
      </c>
      <c r="J20" s="1">
        <v>25.38</v>
      </c>
      <c r="K20" s="1" t="s">
        <v>43</v>
      </c>
      <c r="L20" s="1">
        <v>-56.0</v>
      </c>
      <c r="M20" s="1">
        <v>0.0</v>
      </c>
    </row>
    <row r="21">
      <c r="A21" s="1" t="s">
        <v>41</v>
      </c>
      <c r="B21" s="1" t="s">
        <v>42</v>
      </c>
      <c r="C21" s="1">
        <v>59.94</v>
      </c>
      <c r="D21" s="1">
        <v>63.59</v>
      </c>
      <c r="E21" s="1">
        <v>3.65</v>
      </c>
      <c r="F21" s="1">
        <v>0.0</v>
      </c>
      <c r="G21" s="1">
        <v>3.65</v>
      </c>
      <c r="H21" s="1">
        <v>56.0</v>
      </c>
      <c r="I21" s="1">
        <v>15.34</v>
      </c>
      <c r="J21" s="1">
        <v>15.34</v>
      </c>
      <c r="K21" s="1" t="s">
        <v>43</v>
      </c>
      <c r="L21" s="1">
        <v>-56.0</v>
      </c>
      <c r="M21" s="1">
        <v>0.0</v>
      </c>
    </row>
    <row r="22">
      <c r="A22" s="1" t="s">
        <v>41</v>
      </c>
      <c r="B22" s="1" t="s">
        <v>42</v>
      </c>
      <c r="C22" s="1">
        <v>63.65</v>
      </c>
      <c r="D22" s="1">
        <v>66.36</v>
      </c>
      <c r="E22" s="1">
        <v>2.72</v>
      </c>
      <c r="F22" s="1">
        <v>0.0</v>
      </c>
      <c r="G22" s="1">
        <v>2.72</v>
      </c>
      <c r="H22" s="1">
        <v>56.0</v>
      </c>
      <c r="I22" s="1">
        <v>20.61</v>
      </c>
      <c r="J22" s="1">
        <v>20.61</v>
      </c>
      <c r="K22" s="1" t="s">
        <v>43</v>
      </c>
      <c r="L22" s="1">
        <v>-56.0</v>
      </c>
      <c r="M22" s="1">
        <v>0.0</v>
      </c>
    </row>
    <row r="23">
      <c r="A23" s="1" t="s">
        <v>41</v>
      </c>
      <c r="B23" s="1" t="s">
        <v>42</v>
      </c>
      <c r="C23" s="1">
        <v>66.43</v>
      </c>
      <c r="D23" s="1">
        <v>68.82</v>
      </c>
      <c r="E23" s="1">
        <v>2.39</v>
      </c>
      <c r="F23" s="1">
        <v>0.0</v>
      </c>
      <c r="G23" s="1">
        <v>2.39</v>
      </c>
      <c r="H23" s="1">
        <v>56.0</v>
      </c>
      <c r="I23" s="1">
        <v>23.46</v>
      </c>
      <c r="J23" s="1">
        <v>23.46</v>
      </c>
      <c r="K23" s="1" t="s">
        <v>43</v>
      </c>
      <c r="L23" s="1">
        <v>-56.0</v>
      </c>
      <c r="M23" s="1">
        <v>0.0</v>
      </c>
    </row>
    <row r="24">
      <c r="A24" s="1" t="s">
        <v>41</v>
      </c>
      <c r="B24" s="1" t="s">
        <v>42</v>
      </c>
      <c r="C24" s="1">
        <v>68.98</v>
      </c>
      <c r="D24" s="1">
        <v>73.54</v>
      </c>
      <c r="E24" s="1">
        <v>4.57</v>
      </c>
      <c r="F24" s="1">
        <v>0.0</v>
      </c>
      <c r="G24" s="1">
        <v>4.57</v>
      </c>
      <c r="H24" s="1">
        <v>56.0</v>
      </c>
      <c r="I24" s="1">
        <v>12.26</v>
      </c>
      <c r="J24" s="1">
        <v>12.26</v>
      </c>
      <c r="K24" s="1" t="s">
        <v>43</v>
      </c>
      <c r="L24" s="1">
        <v>-56.0</v>
      </c>
      <c r="M24" s="1">
        <v>0.0</v>
      </c>
    </row>
    <row r="25">
      <c r="A25" s="1" t="s">
        <v>41</v>
      </c>
      <c r="B25" s="1" t="s">
        <v>42</v>
      </c>
      <c r="C25" s="1">
        <v>73.57</v>
      </c>
      <c r="D25" s="1">
        <v>77.0</v>
      </c>
      <c r="E25" s="1">
        <v>3.42</v>
      </c>
      <c r="F25" s="1">
        <v>0.0</v>
      </c>
      <c r="G25" s="1">
        <v>3.42</v>
      </c>
      <c r="H25" s="1">
        <v>56.0</v>
      </c>
      <c r="I25" s="1">
        <v>16.35</v>
      </c>
      <c r="J25" s="1">
        <v>16.35</v>
      </c>
      <c r="K25" s="1" t="s">
        <v>43</v>
      </c>
      <c r="L25" s="1">
        <v>-56.0</v>
      </c>
      <c r="M25" s="1">
        <v>0.0</v>
      </c>
    </row>
    <row r="26">
      <c r="A26" s="1" t="s">
        <v>41</v>
      </c>
      <c r="B26" s="1" t="s">
        <v>42</v>
      </c>
      <c r="C26" s="1">
        <v>77.08</v>
      </c>
      <c r="D26" s="1">
        <v>82.07</v>
      </c>
      <c r="E26" s="1">
        <v>4.99</v>
      </c>
      <c r="F26" s="1">
        <v>0.0</v>
      </c>
      <c r="G26" s="1">
        <v>4.99</v>
      </c>
      <c r="H26" s="1">
        <v>56.0</v>
      </c>
      <c r="I26" s="1">
        <v>11.23</v>
      </c>
      <c r="J26" s="1">
        <v>11.23</v>
      </c>
      <c r="K26" s="1" t="s">
        <v>43</v>
      </c>
      <c r="L26" s="1">
        <v>-56.0</v>
      </c>
      <c r="M26" s="1">
        <v>0.0</v>
      </c>
    </row>
    <row r="27">
      <c r="A27" s="1" t="s">
        <v>41</v>
      </c>
      <c r="B27" s="1" t="s">
        <v>42</v>
      </c>
      <c r="C27" s="1">
        <v>82.1</v>
      </c>
      <c r="D27" s="1">
        <v>84.46</v>
      </c>
      <c r="E27" s="1">
        <v>2.37</v>
      </c>
      <c r="F27" s="1">
        <v>0.0</v>
      </c>
      <c r="G27" s="1">
        <v>2.37</v>
      </c>
      <c r="H27" s="1">
        <v>168.0</v>
      </c>
      <c r="I27" s="1">
        <v>70.93</v>
      </c>
      <c r="J27" s="1">
        <v>70.96</v>
      </c>
      <c r="K27" s="1" t="s">
        <v>44</v>
      </c>
      <c r="L27" s="1">
        <v>84.0</v>
      </c>
      <c r="M27" s="1">
        <v>84.0</v>
      </c>
    </row>
    <row r="28">
      <c r="A28" s="1" t="s">
        <v>41</v>
      </c>
      <c r="B28" s="1" t="s">
        <v>42</v>
      </c>
      <c r="C28" s="1">
        <v>84.87</v>
      </c>
      <c r="D28" s="1">
        <v>88.61</v>
      </c>
      <c r="E28" s="1">
        <v>3.73</v>
      </c>
      <c r="F28" s="1">
        <v>0.0</v>
      </c>
      <c r="G28" s="1">
        <v>3.73</v>
      </c>
      <c r="H28" s="1">
        <v>168.0</v>
      </c>
      <c r="I28" s="1">
        <v>45.02</v>
      </c>
      <c r="J28" s="1">
        <v>45.03</v>
      </c>
      <c r="K28" s="1" t="s">
        <v>44</v>
      </c>
      <c r="L28" s="1">
        <v>84.0</v>
      </c>
      <c r="M28" s="1">
        <v>84.0</v>
      </c>
    </row>
    <row r="29">
      <c r="A29" s="1" t="s">
        <v>41</v>
      </c>
      <c r="B29" s="1" t="s">
        <v>42</v>
      </c>
      <c r="C29" s="1">
        <v>88.88</v>
      </c>
      <c r="D29" s="1">
        <v>91.95</v>
      </c>
      <c r="E29" s="1">
        <v>3.08</v>
      </c>
      <c r="F29" s="1">
        <v>0.0</v>
      </c>
      <c r="G29" s="1">
        <v>3.08</v>
      </c>
      <c r="H29" s="1">
        <v>168.0</v>
      </c>
      <c r="I29" s="1">
        <v>54.59</v>
      </c>
      <c r="J29" s="1">
        <v>54.61</v>
      </c>
      <c r="K29" s="1" t="s">
        <v>44</v>
      </c>
      <c r="L29" s="1">
        <v>84.0</v>
      </c>
      <c r="M29" s="1">
        <v>84.0</v>
      </c>
    </row>
    <row r="30">
      <c r="A30" s="1" t="s">
        <v>41</v>
      </c>
      <c r="B30" s="1" t="s">
        <v>42</v>
      </c>
      <c r="C30" s="1">
        <v>92.14</v>
      </c>
      <c r="D30" s="1">
        <v>94.71</v>
      </c>
      <c r="E30" s="1">
        <v>2.57</v>
      </c>
      <c r="F30" s="1">
        <v>0.0</v>
      </c>
      <c r="G30" s="1">
        <v>2.57</v>
      </c>
      <c r="H30" s="1">
        <v>168.0</v>
      </c>
      <c r="I30" s="1">
        <v>65.38</v>
      </c>
      <c r="J30" s="1">
        <v>65.4</v>
      </c>
      <c r="K30" s="1" t="s">
        <v>44</v>
      </c>
      <c r="L30" s="1">
        <v>84.0</v>
      </c>
      <c r="M30" s="1">
        <v>84.0</v>
      </c>
    </row>
    <row r="31">
      <c r="A31" s="1" t="s">
        <v>41</v>
      </c>
      <c r="B31" s="1" t="s">
        <v>42</v>
      </c>
      <c r="C31" s="1">
        <v>94.96</v>
      </c>
      <c r="D31" s="1">
        <v>98.3</v>
      </c>
      <c r="E31" s="1">
        <v>3.35</v>
      </c>
      <c r="F31" s="1">
        <v>0.0</v>
      </c>
      <c r="G31" s="1">
        <v>3.35</v>
      </c>
      <c r="H31" s="1">
        <v>168.0</v>
      </c>
      <c r="I31" s="1">
        <v>50.2</v>
      </c>
      <c r="J31" s="1">
        <v>50.21</v>
      </c>
      <c r="K31" s="1" t="s">
        <v>44</v>
      </c>
      <c r="L31" s="1">
        <v>84.0</v>
      </c>
      <c r="M31" s="1">
        <v>84.0</v>
      </c>
    </row>
    <row r="32">
      <c r="A32" s="1" t="s">
        <v>41</v>
      </c>
      <c r="B32" s="1" t="s">
        <v>42</v>
      </c>
      <c r="C32" s="1">
        <v>98.43</v>
      </c>
      <c r="D32" s="1">
        <v>100.29</v>
      </c>
      <c r="E32" s="1">
        <v>1.86</v>
      </c>
      <c r="F32" s="1">
        <v>0.0</v>
      </c>
      <c r="G32" s="1">
        <v>1.86</v>
      </c>
      <c r="H32" s="1">
        <v>56.0</v>
      </c>
      <c r="I32" s="1">
        <v>30.04</v>
      </c>
      <c r="J32" s="1">
        <v>30.04</v>
      </c>
      <c r="K32" s="1" t="s">
        <v>43</v>
      </c>
      <c r="L32" s="1">
        <v>-56.0</v>
      </c>
      <c r="M32" s="1">
        <v>0.0</v>
      </c>
    </row>
    <row r="33">
      <c r="A33" s="1" t="s">
        <v>41</v>
      </c>
      <c r="B33" s="1" t="s">
        <v>42</v>
      </c>
      <c r="C33" s="1">
        <v>100.38</v>
      </c>
      <c r="D33" s="1">
        <v>101.8</v>
      </c>
      <c r="E33" s="1">
        <v>1.41</v>
      </c>
      <c r="F33" s="1">
        <v>0.0</v>
      </c>
      <c r="G33" s="1">
        <v>1.41</v>
      </c>
      <c r="H33" s="1">
        <v>56.0</v>
      </c>
      <c r="I33" s="1">
        <v>39.6</v>
      </c>
      <c r="J33" s="1">
        <v>39.6</v>
      </c>
      <c r="K33" s="1" t="s">
        <v>43</v>
      </c>
      <c r="L33" s="1">
        <v>-56.0</v>
      </c>
      <c r="M33" s="1">
        <v>0.0</v>
      </c>
    </row>
    <row r="34">
      <c r="A34" s="1" t="s">
        <v>41</v>
      </c>
      <c r="B34" s="1" t="s">
        <v>42</v>
      </c>
      <c r="C34" s="1">
        <v>101.85</v>
      </c>
      <c r="D34" s="1">
        <v>104.12</v>
      </c>
      <c r="E34" s="1">
        <v>2.27</v>
      </c>
      <c r="F34" s="1">
        <v>0.0</v>
      </c>
      <c r="G34" s="1">
        <v>2.27</v>
      </c>
      <c r="H34" s="1">
        <v>56.0</v>
      </c>
      <c r="I34" s="1">
        <v>24.69</v>
      </c>
      <c r="J34" s="1">
        <v>24.69</v>
      </c>
      <c r="K34" s="1" t="s">
        <v>43</v>
      </c>
      <c r="L34" s="1">
        <v>-56.0</v>
      </c>
      <c r="M34" s="1">
        <v>0.0</v>
      </c>
    </row>
    <row r="35">
      <c r="A35" s="1" t="s">
        <v>41</v>
      </c>
      <c r="B35" s="1" t="s">
        <v>42</v>
      </c>
      <c r="C35" s="1">
        <v>104.14</v>
      </c>
      <c r="D35" s="1">
        <v>107.25</v>
      </c>
      <c r="E35" s="1">
        <v>3.11</v>
      </c>
      <c r="F35" s="1">
        <v>0.0</v>
      </c>
      <c r="G35" s="1">
        <v>3.11</v>
      </c>
      <c r="H35" s="1">
        <v>56.0</v>
      </c>
      <c r="I35" s="1">
        <v>18.02</v>
      </c>
      <c r="J35" s="1">
        <v>18.02</v>
      </c>
      <c r="K35" s="1" t="s">
        <v>43</v>
      </c>
      <c r="L35" s="1">
        <v>-56.0</v>
      </c>
      <c r="M35" s="1">
        <v>0.0</v>
      </c>
    </row>
    <row r="36">
      <c r="A36" s="1" t="s">
        <v>41</v>
      </c>
      <c r="B36" s="1" t="s">
        <v>42</v>
      </c>
      <c r="C36" s="1">
        <v>107.3</v>
      </c>
      <c r="D36" s="1">
        <v>109.44</v>
      </c>
      <c r="E36" s="1">
        <v>2.14</v>
      </c>
      <c r="F36" s="1">
        <v>0.0</v>
      </c>
      <c r="G36" s="1">
        <v>2.14</v>
      </c>
      <c r="H36" s="1">
        <v>56.0</v>
      </c>
      <c r="I36" s="1">
        <v>26.14</v>
      </c>
      <c r="J36" s="1">
        <v>26.14</v>
      </c>
      <c r="K36" s="1" t="s">
        <v>43</v>
      </c>
      <c r="L36" s="1">
        <v>-56.0</v>
      </c>
      <c r="M36" s="1">
        <v>0.0</v>
      </c>
    </row>
    <row r="37">
      <c r="A37" s="1" t="s">
        <v>41</v>
      </c>
      <c r="B37" s="1" t="s">
        <v>42</v>
      </c>
      <c r="C37" s="1">
        <v>109.73</v>
      </c>
      <c r="D37" s="1">
        <v>111.89</v>
      </c>
      <c r="E37" s="1">
        <v>2.16</v>
      </c>
      <c r="F37" s="1">
        <v>0.0</v>
      </c>
      <c r="G37" s="1">
        <v>2.16</v>
      </c>
      <c r="H37" s="1">
        <v>56.0</v>
      </c>
      <c r="I37" s="1">
        <v>25.96</v>
      </c>
      <c r="J37" s="1">
        <v>25.96</v>
      </c>
      <c r="K37" s="1" t="s">
        <v>43</v>
      </c>
      <c r="L37" s="1">
        <v>-56.0</v>
      </c>
      <c r="M37" s="1">
        <v>0.0</v>
      </c>
    </row>
    <row r="38">
      <c r="A38" s="1" t="s">
        <v>41</v>
      </c>
      <c r="B38" s="1" t="s">
        <v>42</v>
      </c>
      <c r="C38" s="1">
        <v>111.89</v>
      </c>
      <c r="D38" s="1">
        <v>115.43</v>
      </c>
      <c r="E38" s="1">
        <v>3.54</v>
      </c>
      <c r="F38" s="1">
        <v>0.0</v>
      </c>
      <c r="G38" s="1">
        <v>3.54</v>
      </c>
      <c r="H38" s="1">
        <v>56.0</v>
      </c>
      <c r="I38" s="1">
        <v>15.81</v>
      </c>
      <c r="J38" s="1">
        <v>15.81</v>
      </c>
      <c r="K38" s="1" t="s">
        <v>43</v>
      </c>
      <c r="L38" s="1">
        <v>-56.0</v>
      </c>
      <c r="M38" s="1">
        <v>0.0</v>
      </c>
    </row>
    <row r="39">
      <c r="A39" s="1" t="s">
        <v>41</v>
      </c>
      <c r="B39" s="1" t="s">
        <v>42</v>
      </c>
      <c r="C39" s="1">
        <v>115.55</v>
      </c>
      <c r="D39" s="1">
        <v>117.7</v>
      </c>
      <c r="E39" s="1">
        <v>2.15</v>
      </c>
      <c r="F39" s="1">
        <v>0.0</v>
      </c>
      <c r="G39" s="1">
        <v>2.15</v>
      </c>
      <c r="H39" s="1">
        <v>56.0</v>
      </c>
      <c r="I39" s="1">
        <v>26.11</v>
      </c>
      <c r="J39" s="1">
        <v>26.11</v>
      </c>
      <c r="K39" s="1" t="s">
        <v>43</v>
      </c>
      <c r="L39" s="1">
        <v>-56.0</v>
      </c>
      <c r="M39" s="1">
        <v>0.0</v>
      </c>
    </row>
    <row r="40">
      <c r="A40" s="1" t="s">
        <v>41</v>
      </c>
      <c r="B40" s="1" t="s">
        <v>42</v>
      </c>
      <c r="C40" s="1">
        <v>117.74</v>
      </c>
      <c r="D40" s="1">
        <v>120.23</v>
      </c>
      <c r="E40" s="1">
        <v>2.49</v>
      </c>
      <c r="F40" s="1">
        <v>0.0</v>
      </c>
      <c r="G40" s="1">
        <v>2.49</v>
      </c>
      <c r="H40" s="1">
        <v>56.0</v>
      </c>
      <c r="I40" s="1">
        <v>22.5</v>
      </c>
      <c r="J40" s="1">
        <v>22.5</v>
      </c>
      <c r="K40" s="1" t="s">
        <v>43</v>
      </c>
      <c r="L40" s="1">
        <v>-56.0</v>
      </c>
      <c r="M40" s="1">
        <v>0.0</v>
      </c>
    </row>
    <row r="41">
      <c r="A41" s="1" t="s">
        <v>41</v>
      </c>
      <c r="B41" s="1" t="s">
        <v>42</v>
      </c>
      <c r="C41" s="1">
        <v>120.5</v>
      </c>
      <c r="D41" s="1">
        <v>124.28</v>
      </c>
      <c r="E41" s="1">
        <v>3.79</v>
      </c>
      <c r="F41" s="1">
        <v>0.0</v>
      </c>
      <c r="G41" s="1">
        <v>3.79</v>
      </c>
      <c r="H41" s="1">
        <v>56.0</v>
      </c>
      <c r="I41" s="1">
        <v>14.78</v>
      </c>
      <c r="J41" s="1">
        <v>14.78</v>
      </c>
      <c r="K41" s="1" t="s">
        <v>43</v>
      </c>
      <c r="L41" s="1">
        <v>-56.0</v>
      </c>
      <c r="M41" s="1">
        <v>0.0</v>
      </c>
    </row>
    <row r="42">
      <c r="A42" s="1" t="s">
        <v>41</v>
      </c>
      <c r="B42" s="1" t="s">
        <v>42</v>
      </c>
      <c r="C42" s="1">
        <v>124.32</v>
      </c>
      <c r="D42" s="1">
        <v>127.87</v>
      </c>
      <c r="E42" s="1">
        <v>3.55</v>
      </c>
      <c r="F42" s="1">
        <v>0.0</v>
      </c>
      <c r="G42" s="1">
        <v>3.55</v>
      </c>
      <c r="H42" s="1">
        <v>168.0</v>
      </c>
      <c r="I42" s="1">
        <v>47.3</v>
      </c>
      <c r="J42" s="1">
        <v>47.31</v>
      </c>
      <c r="K42" s="1" t="s">
        <v>44</v>
      </c>
      <c r="L42" s="1">
        <v>84.0</v>
      </c>
      <c r="M42" s="1">
        <v>84.0</v>
      </c>
    </row>
    <row r="43">
      <c r="A43" s="1" t="s">
        <v>41</v>
      </c>
      <c r="B43" s="1" t="s">
        <v>42</v>
      </c>
      <c r="C43" s="1">
        <v>128.09</v>
      </c>
      <c r="D43" s="1">
        <v>130.96</v>
      </c>
      <c r="E43" s="1">
        <v>2.87</v>
      </c>
      <c r="F43" s="1">
        <v>0.0</v>
      </c>
      <c r="G43" s="1">
        <v>2.87</v>
      </c>
      <c r="H43" s="1">
        <v>168.0</v>
      </c>
      <c r="I43" s="1">
        <v>58.59</v>
      </c>
      <c r="J43" s="1">
        <v>58.61</v>
      </c>
      <c r="K43" s="1" t="s">
        <v>44</v>
      </c>
      <c r="L43" s="1">
        <v>84.0</v>
      </c>
      <c r="M43" s="1">
        <v>84.0</v>
      </c>
    </row>
    <row r="44">
      <c r="A44" s="1" t="s">
        <v>41</v>
      </c>
      <c r="B44" s="1" t="s">
        <v>42</v>
      </c>
      <c r="C44" s="1">
        <v>131.26</v>
      </c>
      <c r="D44" s="1">
        <v>133.75</v>
      </c>
      <c r="E44" s="1">
        <v>2.5</v>
      </c>
      <c r="F44" s="1">
        <v>0.0</v>
      </c>
      <c r="G44" s="1">
        <v>2.5</v>
      </c>
      <c r="H44" s="1">
        <v>168.0</v>
      </c>
      <c r="I44" s="1">
        <v>67.24</v>
      </c>
      <c r="J44" s="1">
        <v>67.26</v>
      </c>
      <c r="K44" s="1" t="s">
        <v>44</v>
      </c>
      <c r="L44" s="1">
        <v>84.0</v>
      </c>
      <c r="M44" s="1">
        <v>84.0</v>
      </c>
    </row>
    <row r="45">
      <c r="A45" s="1" t="s">
        <v>41</v>
      </c>
      <c r="B45" s="1" t="s">
        <v>42</v>
      </c>
      <c r="C45" s="1">
        <v>133.81</v>
      </c>
      <c r="D45" s="1">
        <v>136.43</v>
      </c>
      <c r="E45" s="1">
        <v>2.62</v>
      </c>
      <c r="F45" s="1">
        <v>0.0</v>
      </c>
      <c r="G45" s="1">
        <v>2.62</v>
      </c>
      <c r="H45" s="1">
        <v>168.0</v>
      </c>
      <c r="I45" s="1">
        <v>64.14</v>
      </c>
      <c r="J45" s="1">
        <v>64.16</v>
      </c>
      <c r="K45" s="1" t="s">
        <v>44</v>
      </c>
      <c r="L45" s="1">
        <v>84.0</v>
      </c>
      <c r="M45" s="1">
        <v>84.0</v>
      </c>
    </row>
    <row r="46">
      <c r="A46" s="1" t="s">
        <v>41</v>
      </c>
      <c r="B46" s="1" t="s">
        <v>42</v>
      </c>
      <c r="C46" s="1">
        <v>136.75</v>
      </c>
      <c r="D46" s="1">
        <v>139.52</v>
      </c>
      <c r="E46" s="1">
        <v>2.77</v>
      </c>
      <c r="F46" s="1">
        <v>0.0</v>
      </c>
      <c r="G46" s="1">
        <v>2.77</v>
      </c>
      <c r="H46" s="1">
        <v>168.0</v>
      </c>
      <c r="I46" s="1">
        <v>60.64</v>
      </c>
      <c r="J46" s="1">
        <v>60.65</v>
      </c>
      <c r="K46" s="1" t="s">
        <v>44</v>
      </c>
      <c r="L46" s="1">
        <v>84.0</v>
      </c>
      <c r="M46" s="1">
        <v>84.0</v>
      </c>
    </row>
    <row r="47">
      <c r="A47" s="1" t="s">
        <v>41</v>
      </c>
      <c r="B47" s="1" t="s">
        <v>42</v>
      </c>
      <c r="C47" s="1">
        <v>139.71</v>
      </c>
      <c r="D47" s="1">
        <v>143.63</v>
      </c>
      <c r="E47" s="1">
        <v>3.92</v>
      </c>
      <c r="F47" s="1">
        <v>0.0</v>
      </c>
      <c r="G47" s="1">
        <v>3.92</v>
      </c>
      <c r="H47" s="1">
        <v>56.0</v>
      </c>
      <c r="I47" s="1">
        <v>14.28</v>
      </c>
      <c r="J47" s="1">
        <v>14.28</v>
      </c>
      <c r="K47" s="1" t="s">
        <v>43</v>
      </c>
      <c r="L47" s="1">
        <v>-56.0</v>
      </c>
      <c r="M47" s="1">
        <v>0.0</v>
      </c>
    </row>
    <row r="48">
      <c r="A48" s="1" t="s">
        <v>41</v>
      </c>
      <c r="B48" s="1" t="s">
        <v>42</v>
      </c>
      <c r="C48" s="1">
        <v>143.78</v>
      </c>
      <c r="D48" s="1">
        <v>147.08</v>
      </c>
      <c r="E48" s="1">
        <v>3.3</v>
      </c>
      <c r="F48" s="1">
        <v>0.0</v>
      </c>
      <c r="G48" s="1">
        <v>3.3</v>
      </c>
      <c r="H48" s="1">
        <v>56.0</v>
      </c>
      <c r="I48" s="1">
        <v>16.99</v>
      </c>
      <c r="J48" s="1">
        <v>16.99</v>
      </c>
      <c r="K48" s="1" t="s">
        <v>43</v>
      </c>
      <c r="L48" s="1">
        <v>-56.0</v>
      </c>
      <c r="M48" s="1">
        <v>0.0</v>
      </c>
    </row>
    <row r="49">
      <c r="A49" s="1" t="s">
        <v>41</v>
      </c>
      <c r="B49" s="1" t="s">
        <v>42</v>
      </c>
      <c r="C49" s="1">
        <v>147.12</v>
      </c>
      <c r="D49" s="1">
        <v>151.09</v>
      </c>
      <c r="E49" s="1">
        <v>3.97</v>
      </c>
      <c r="F49" s="1">
        <v>0.0</v>
      </c>
      <c r="G49" s="1">
        <v>3.97</v>
      </c>
      <c r="H49" s="1">
        <v>56.0</v>
      </c>
      <c r="I49" s="1">
        <v>14.1</v>
      </c>
      <c r="J49" s="1">
        <v>14.1</v>
      </c>
      <c r="K49" s="1" t="s">
        <v>43</v>
      </c>
      <c r="L49" s="1">
        <v>-56.0</v>
      </c>
      <c r="M49" s="1">
        <v>0.0</v>
      </c>
    </row>
    <row r="50">
      <c r="A50" s="1" t="s">
        <v>41</v>
      </c>
      <c r="B50" s="1" t="s">
        <v>42</v>
      </c>
      <c r="C50" s="1">
        <v>151.12</v>
      </c>
      <c r="D50" s="1">
        <v>154.02</v>
      </c>
      <c r="E50" s="1">
        <v>2.91</v>
      </c>
      <c r="F50" s="1">
        <v>0.0</v>
      </c>
      <c r="G50" s="1">
        <v>2.91</v>
      </c>
      <c r="H50" s="1">
        <v>56.0</v>
      </c>
      <c r="I50" s="1">
        <v>19.26</v>
      </c>
      <c r="J50" s="1">
        <v>19.26</v>
      </c>
      <c r="K50" s="1" t="s">
        <v>43</v>
      </c>
      <c r="L50" s="1">
        <v>-56.0</v>
      </c>
      <c r="M50" s="1">
        <v>0.0</v>
      </c>
    </row>
    <row r="51">
      <c r="A51" s="1" t="s">
        <v>41</v>
      </c>
      <c r="B51" s="1" t="s">
        <v>42</v>
      </c>
      <c r="C51" s="1">
        <v>154.04</v>
      </c>
      <c r="D51" s="1">
        <v>156.88</v>
      </c>
      <c r="E51" s="1">
        <v>2.84</v>
      </c>
      <c r="F51" s="1">
        <v>0.0</v>
      </c>
      <c r="G51" s="1">
        <v>2.84</v>
      </c>
      <c r="H51" s="1">
        <v>56.0</v>
      </c>
      <c r="I51" s="1">
        <v>19.71</v>
      </c>
      <c r="J51" s="1">
        <v>19.71</v>
      </c>
      <c r="K51" s="1" t="s">
        <v>43</v>
      </c>
      <c r="L51" s="1">
        <v>-56.0</v>
      </c>
      <c r="M51" s="1">
        <v>0.0</v>
      </c>
    </row>
    <row r="52">
      <c r="A52" s="1" t="s">
        <v>41</v>
      </c>
      <c r="B52" s="1" t="s">
        <v>42</v>
      </c>
      <c r="C52" s="1">
        <v>156.9</v>
      </c>
      <c r="D52" s="1">
        <v>159.89</v>
      </c>
      <c r="E52" s="1">
        <v>2.99</v>
      </c>
      <c r="F52" s="1">
        <v>0.0</v>
      </c>
      <c r="G52" s="1">
        <v>2.99</v>
      </c>
      <c r="H52" s="1">
        <v>56.0</v>
      </c>
      <c r="I52" s="1">
        <v>18.75</v>
      </c>
      <c r="J52" s="1">
        <v>18.75</v>
      </c>
      <c r="K52" s="1" t="s">
        <v>43</v>
      </c>
      <c r="L52" s="1">
        <v>-56.0</v>
      </c>
      <c r="M52" s="1">
        <v>0.0</v>
      </c>
    </row>
    <row r="53">
      <c r="A53" s="1" t="s">
        <v>41</v>
      </c>
      <c r="B53" s="1" t="s">
        <v>42</v>
      </c>
      <c r="C53" s="1">
        <v>159.99</v>
      </c>
      <c r="D53" s="1">
        <v>161.55</v>
      </c>
      <c r="E53" s="1">
        <v>1.56</v>
      </c>
      <c r="F53" s="1">
        <v>0.0</v>
      </c>
      <c r="G53" s="1">
        <v>1.56</v>
      </c>
      <c r="H53" s="1">
        <v>56.0</v>
      </c>
      <c r="I53" s="1">
        <v>36.0</v>
      </c>
      <c r="J53" s="1">
        <v>36.0</v>
      </c>
      <c r="K53" s="1" t="s">
        <v>43</v>
      </c>
      <c r="L53" s="1">
        <v>-56.0</v>
      </c>
      <c r="M53" s="1">
        <v>0.0</v>
      </c>
    </row>
    <row r="54">
      <c r="A54" s="1" t="s">
        <v>41</v>
      </c>
      <c r="B54" s="1" t="s">
        <v>42</v>
      </c>
      <c r="C54" s="1">
        <v>161.58</v>
      </c>
      <c r="D54" s="1">
        <v>164.86</v>
      </c>
      <c r="E54" s="1">
        <v>3.28</v>
      </c>
      <c r="F54" s="1">
        <v>0.0</v>
      </c>
      <c r="G54" s="1">
        <v>3.28</v>
      </c>
      <c r="H54" s="1">
        <v>56.0</v>
      </c>
      <c r="I54" s="1">
        <v>17.06</v>
      </c>
      <c r="J54" s="1">
        <v>17.06</v>
      </c>
      <c r="K54" s="1" t="s">
        <v>43</v>
      </c>
      <c r="L54" s="1">
        <v>-56.0</v>
      </c>
      <c r="M54" s="1">
        <v>0.0</v>
      </c>
    </row>
    <row r="55">
      <c r="A55" s="1" t="s">
        <v>41</v>
      </c>
      <c r="B55" s="1" t="s">
        <v>42</v>
      </c>
      <c r="C55" s="1">
        <v>164.94</v>
      </c>
      <c r="D55" s="1">
        <v>168.32</v>
      </c>
      <c r="E55" s="1">
        <v>3.38</v>
      </c>
      <c r="F55" s="1">
        <v>0.0</v>
      </c>
      <c r="G55" s="1">
        <v>3.38</v>
      </c>
      <c r="H55" s="1">
        <v>56.0</v>
      </c>
      <c r="I55" s="1">
        <v>16.55</v>
      </c>
      <c r="J55" s="1">
        <v>16.55</v>
      </c>
      <c r="K55" s="1" t="s">
        <v>43</v>
      </c>
      <c r="L55" s="1">
        <v>-56.0</v>
      </c>
      <c r="M55" s="1">
        <v>0.0</v>
      </c>
    </row>
    <row r="56">
      <c r="A56" s="1" t="s">
        <v>41</v>
      </c>
      <c r="B56" s="1" t="s">
        <v>42</v>
      </c>
      <c r="C56" s="1">
        <v>168.36</v>
      </c>
      <c r="D56" s="1">
        <v>172.46</v>
      </c>
      <c r="E56" s="1">
        <v>4.1</v>
      </c>
      <c r="F56" s="1">
        <v>0.0</v>
      </c>
      <c r="G56" s="1">
        <v>4.1</v>
      </c>
      <c r="H56" s="1">
        <v>56.0</v>
      </c>
      <c r="I56" s="1">
        <v>13.66</v>
      </c>
      <c r="J56" s="1">
        <v>13.66</v>
      </c>
      <c r="K56" s="1" t="s">
        <v>43</v>
      </c>
      <c r="L56" s="1">
        <v>-56.0</v>
      </c>
      <c r="M56" s="1">
        <v>0.0</v>
      </c>
    </row>
    <row r="57">
      <c r="A57" s="1" t="s">
        <v>41</v>
      </c>
      <c r="B57" s="1" t="s">
        <v>42</v>
      </c>
      <c r="C57" s="1">
        <v>172.49</v>
      </c>
      <c r="D57" s="1">
        <v>175.0</v>
      </c>
      <c r="E57" s="1">
        <v>2.5</v>
      </c>
      <c r="F57" s="1">
        <v>0.0</v>
      </c>
      <c r="G57" s="1">
        <v>2.5</v>
      </c>
      <c r="H57" s="1">
        <v>168.0</v>
      </c>
      <c r="I57" s="1">
        <v>67.1</v>
      </c>
      <c r="J57" s="1">
        <v>67.12</v>
      </c>
      <c r="K57" s="1" t="s">
        <v>44</v>
      </c>
      <c r="L57" s="1">
        <v>84.0</v>
      </c>
      <c r="M57" s="1">
        <v>84.0</v>
      </c>
    </row>
    <row r="58">
      <c r="A58" s="1" t="s">
        <v>41</v>
      </c>
      <c r="B58" s="1" t="s">
        <v>42</v>
      </c>
      <c r="C58" s="1">
        <v>175.55</v>
      </c>
      <c r="D58" s="1">
        <v>178.79</v>
      </c>
      <c r="E58" s="1">
        <v>3.24</v>
      </c>
      <c r="F58" s="1">
        <v>0.0</v>
      </c>
      <c r="G58" s="1">
        <v>3.24</v>
      </c>
      <c r="H58" s="1">
        <v>168.0</v>
      </c>
      <c r="I58" s="1">
        <v>51.92</v>
      </c>
      <c r="J58" s="1">
        <v>51.93</v>
      </c>
      <c r="K58" s="1" t="s">
        <v>44</v>
      </c>
      <c r="L58" s="1">
        <v>84.0</v>
      </c>
      <c r="M58" s="1">
        <v>84.0</v>
      </c>
    </row>
    <row r="59">
      <c r="A59" s="1" t="s">
        <v>41</v>
      </c>
      <c r="B59" s="1" t="s">
        <v>42</v>
      </c>
      <c r="C59" s="1">
        <v>179.01</v>
      </c>
      <c r="D59" s="1">
        <v>181.98</v>
      </c>
      <c r="E59" s="1">
        <v>2.97</v>
      </c>
      <c r="F59" s="1">
        <v>0.0</v>
      </c>
      <c r="G59" s="1">
        <v>2.97</v>
      </c>
      <c r="H59" s="1">
        <v>168.0</v>
      </c>
      <c r="I59" s="1">
        <v>56.63</v>
      </c>
      <c r="J59" s="1">
        <v>56.65</v>
      </c>
      <c r="K59" s="1" t="s">
        <v>44</v>
      </c>
      <c r="L59" s="1">
        <v>84.0</v>
      </c>
      <c r="M59" s="1">
        <v>84.0</v>
      </c>
    </row>
    <row r="60">
      <c r="A60" s="1" t="s">
        <v>41</v>
      </c>
      <c r="B60" s="1" t="s">
        <v>42</v>
      </c>
      <c r="C60" s="1">
        <v>182.19</v>
      </c>
      <c r="D60" s="1">
        <v>185.4</v>
      </c>
      <c r="E60" s="1">
        <v>3.21</v>
      </c>
      <c r="F60" s="1">
        <v>0.0</v>
      </c>
      <c r="G60" s="1">
        <v>3.21</v>
      </c>
      <c r="H60" s="1">
        <v>168.0</v>
      </c>
      <c r="I60" s="1">
        <v>52.33</v>
      </c>
      <c r="J60" s="1">
        <v>52.35</v>
      </c>
      <c r="K60" s="1" t="s">
        <v>44</v>
      </c>
      <c r="L60" s="1">
        <v>84.0</v>
      </c>
      <c r="M60" s="1">
        <v>84.0</v>
      </c>
    </row>
    <row r="61">
      <c r="A61" s="1" t="s">
        <v>41</v>
      </c>
      <c r="B61" s="1" t="s">
        <v>42</v>
      </c>
      <c r="C61" s="1">
        <v>185.73</v>
      </c>
      <c r="D61" s="1">
        <v>188.9</v>
      </c>
      <c r="E61" s="1">
        <v>3.16</v>
      </c>
      <c r="F61" s="1">
        <v>0.0</v>
      </c>
      <c r="G61" s="1">
        <v>3.16</v>
      </c>
      <c r="H61" s="1">
        <v>168.0</v>
      </c>
      <c r="I61" s="1">
        <v>53.09</v>
      </c>
      <c r="J61" s="1">
        <v>53.1</v>
      </c>
      <c r="K61" s="1" t="s">
        <v>44</v>
      </c>
      <c r="L61" s="1">
        <v>84.0</v>
      </c>
      <c r="M61" s="1">
        <v>84.0</v>
      </c>
    </row>
    <row r="62">
      <c r="A62" s="1" t="s">
        <v>41</v>
      </c>
      <c r="B62" s="1" t="s">
        <v>42</v>
      </c>
      <c r="C62" s="1">
        <v>189.11</v>
      </c>
      <c r="D62" s="1">
        <v>190.72</v>
      </c>
      <c r="E62" s="1">
        <v>1.61</v>
      </c>
      <c r="F62" s="1">
        <v>0.0</v>
      </c>
      <c r="G62" s="1">
        <v>1.61</v>
      </c>
      <c r="H62" s="1">
        <v>56.0</v>
      </c>
      <c r="I62" s="1">
        <v>34.85</v>
      </c>
      <c r="J62" s="1">
        <v>34.85</v>
      </c>
      <c r="K62" s="1" t="s">
        <v>43</v>
      </c>
      <c r="L62" s="1">
        <v>-56.0</v>
      </c>
      <c r="M62" s="1">
        <v>0.0</v>
      </c>
    </row>
    <row r="63">
      <c r="A63" s="1" t="s">
        <v>41</v>
      </c>
      <c r="B63" s="1" t="s">
        <v>42</v>
      </c>
      <c r="C63" s="1">
        <v>190.85</v>
      </c>
      <c r="D63" s="1">
        <v>194.75</v>
      </c>
      <c r="E63" s="1">
        <v>3.9</v>
      </c>
      <c r="F63" s="1">
        <v>0.0</v>
      </c>
      <c r="G63" s="1">
        <v>3.9</v>
      </c>
      <c r="H63" s="1">
        <v>56.0</v>
      </c>
      <c r="I63" s="1">
        <v>14.34</v>
      </c>
      <c r="J63" s="1">
        <v>14.34</v>
      </c>
      <c r="K63" s="1" t="s">
        <v>43</v>
      </c>
      <c r="L63" s="1">
        <v>-56.0</v>
      </c>
      <c r="M63" s="1">
        <v>0.0</v>
      </c>
    </row>
    <row r="64">
      <c r="A64" s="1" t="s">
        <v>41</v>
      </c>
      <c r="B64" s="1" t="s">
        <v>42</v>
      </c>
      <c r="C64" s="1">
        <v>194.82</v>
      </c>
      <c r="D64" s="1">
        <v>197.62</v>
      </c>
      <c r="E64" s="1">
        <v>2.81</v>
      </c>
      <c r="F64" s="1">
        <v>0.0</v>
      </c>
      <c r="G64" s="1">
        <v>2.81</v>
      </c>
      <c r="H64" s="1">
        <v>56.0</v>
      </c>
      <c r="I64" s="1">
        <v>19.96</v>
      </c>
      <c r="J64" s="1">
        <v>19.96</v>
      </c>
      <c r="K64" s="1" t="s">
        <v>43</v>
      </c>
      <c r="L64" s="1">
        <v>-56.0</v>
      </c>
      <c r="M64" s="1">
        <v>0.0</v>
      </c>
    </row>
    <row r="65">
      <c r="A65" s="1" t="s">
        <v>41</v>
      </c>
      <c r="B65" s="1" t="s">
        <v>42</v>
      </c>
      <c r="C65" s="1">
        <v>197.66</v>
      </c>
      <c r="D65" s="1">
        <v>200.14</v>
      </c>
      <c r="E65" s="1">
        <v>2.49</v>
      </c>
      <c r="F65" s="1">
        <v>0.0</v>
      </c>
      <c r="G65" s="1">
        <v>2.49</v>
      </c>
      <c r="H65" s="1">
        <v>56.0</v>
      </c>
      <c r="I65" s="1">
        <v>22.51</v>
      </c>
      <c r="J65" s="1">
        <v>22.51</v>
      </c>
      <c r="K65" s="1" t="s">
        <v>43</v>
      </c>
      <c r="L65" s="1">
        <v>-56.0</v>
      </c>
      <c r="M65" s="1">
        <v>0.0</v>
      </c>
    </row>
    <row r="66">
      <c r="A66" s="1" t="s">
        <v>41</v>
      </c>
      <c r="B66" s="1" t="s">
        <v>42</v>
      </c>
      <c r="C66" s="1">
        <v>200.19</v>
      </c>
      <c r="D66" s="1">
        <v>202.83</v>
      </c>
      <c r="E66" s="1">
        <v>2.64</v>
      </c>
      <c r="F66" s="1">
        <v>0.0</v>
      </c>
      <c r="G66" s="1">
        <v>2.64</v>
      </c>
      <c r="H66" s="1">
        <v>56.0</v>
      </c>
      <c r="I66" s="1">
        <v>21.21</v>
      </c>
      <c r="J66" s="1">
        <v>21.21</v>
      </c>
      <c r="K66" s="1" t="s">
        <v>43</v>
      </c>
      <c r="L66" s="1">
        <v>-56.0</v>
      </c>
      <c r="M66" s="1">
        <v>0.0</v>
      </c>
    </row>
    <row r="67">
      <c r="A67" s="1" t="s">
        <v>41</v>
      </c>
      <c r="B67" s="1" t="s">
        <v>42</v>
      </c>
      <c r="C67" s="1">
        <v>202.96</v>
      </c>
      <c r="D67" s="1">
        <v>206.65</v>
      </c>
      <c r="E67" s="1">
        <v>3.69</v>
      </c>
      <c r="F67" s="1">
        <v>0.0</v>
      </c>
      <c r="G67" s="1">
        <v>3.69</v>
      </c>
      <c r="H67" s="1">
        <v>56.0</v>
      </c>
      <c r="I67" s="1">
        <v>15.19</v>
      </c>
      <c r="J67" s="1">
        <v>15.19</v>
      </c>
      <c r="K67" s="1" t="s">
        <v>43</v>
      </c>
      <c r="L67" s="1">
        <v>-56.0</v>
      </c>
      <c r="M67" s="1">
        <v>0.0</v>
      </c>
    </row>
    <row r="68">
      <c r="A68" s="1" t="s">
        <v>41</v>
      </c>
      <c r="B68" s="1" t="s">
        <v>42</v>
      </c>
      <c r="C68" s="1">
        <v>206.68</v>
      </c>
      <c r="D68" s="1">
        <v>210.13</v>
      </c>
      <c r="E68" s="1">
        <v>3.45</v>
      </c>
      <c r="F68" s="1">
        <v>0.0</v>
      </c>
      <c r="G68" s="1">
        <v>3.45</v>
      </c>
      <c r="H68" s="1">
        <v>56.0</v>
      </c>
      <c r="I68" s="1">
        <v>16.26</v>
      </c>
      <c r="J68" s="1">
        <v>16.26</v>
      </c>
      <c r="K68" s="1" t="s">
        <v>43</v>
      </c>
      <c r="L68" s="1">
        <v>-56.0</v>
      </c>
      <c r="M68" s="1">
        <v>0.0</v>
      </c>
    </row>
    <row r="69">
      <c r="A69" s="1" t="s">
        <v>41</v>
      </c>
      <c r="B69" s="1" t="s">
        <v>42</v>
      </c>
      <c r="C69" s="1">
        <v>210.16</v>
      </c>
      <c r="D69" s="1">
        <v>213.17</v>
      </c>
      <c r="E69" s="1">
        <v>3.01</v>
      </c>
      <c r="F69" s="1">
        <v>0.0</v>
      </c>
      <c r="G69" s="1">
        <v>3.01</v>
      </c>
      <c r="H69" s="1">
        <v>56.0</v>
      </c>
      <c r="I69" s="1">
        <v>18.63</v>
      </c>
      <c r="J69" s="1">
        <v>18.63</v>
      </c>
      <c r="K69" s="1" t="s">
        <v>43</v>
      </c>
      <c r="L69" s="1">
        <v>-56.0</v>
      </c>
      <c r="M69" s="1">
        <v>0.0</v>
      </c>
    </row>
    <row r="70">
      <c r="A70" s="1" t="s">
        <v>41</v>
      </c>
      <c r="B70" s="1" t="s">
        <v>42</v>
      </c>
      <c r="C70" s="1">
        <v>213.21</v>
      </c>
      <c r="D70" s="1">
        <v>216.61</v>
      </c>
      <c r="E70" s="1">
        <v>3.4</v>
      </c>
      <c r="F70" s="1">
        <v>0.0</v>
      </c>
      <c r="G70" s="1">
        <v>3.4</v>
      </c>
      <c r="H70" s="1">
        <v>56.0</v>
      </c>
      <c r="I70" s="1">
        <v>16.46</v>
      </c>
      <c r="J70" s="1">
        <v>16.46</v>
      </c>
      <c r="K70" s="1" t="s">
        <v>43</v>
      </c>
      <c r="L70" s="1">
        <v>-56.0</v>
      </c>
      <c r="M70" s="1">
        <v>0.0</v>
      </c>
    </row>
    <row r="71">
      <c r="A71" s="1" t="s">
        <v>41</v>
      </c>
      <c r="B71" s="1" t="s">
        <v>42</v>
      </c>
      <c r="C71" s="1">
        <v>216.65</v>
      </c>
      <c r="D71" s="1">
        <v>219.0</v>
      </c>
      <c r="E71" s="1">
        <v>2.35</v>
      </c>
      <c r="F71" s="1">
        <v>0.0</v>
      </c>
      <c r="G71" s="1">
        <v>2.35</v>
      </c>
      <c r="H71" s="1">
        <v>56.0</v>
      </c>
      <c r="I71" s="1">
        <v>23.82</v>
      </c>
      <c r="J71" s="1">
        <v>23.82</v>
      </c>
      <c r="K71" s="1" t="s">
        <v>43</v>
      </c>
      <c r="L71" s="1">
        <v>-56.0</v>
      </c>
      <c r="M71" s="1">
        <v>0.0</v>
      </c>
    </row>
    <row r="72">
      <c r="A72" s="1" t="s">
        <v>41</v>
      </c>
      <c r="B72" s="1" t="s">
        <v>42</v>
      </c>
      <c r="C72" s="1">
        <v>219.03</v>
      </c>
      <c r="D72" s="1">
        <v>221.81</v>
      </c>
      <c r="E72" s="1">
        <v>2.78</v>
      </c>
      <c r="F72" s="1">
        <v>0.0</v>
      </c>
      <c r="G72" s="1">
        <v>2.78</v>
      </c>
      <c r="H72" s="1">
        <v>168.0</v>
      </c>
      <c r="I72" s="1">
        <v>60.41</v>
      </c>
      <c r="J72" s="1">
        <v>60.43</v>
      </c>
      <c r="K72" s="1" t="s">
        <v>44</v>
      </c>
      <c r="L72" s="1">
        <v>84.0</v>
      </c>
      <c r="M72" s="1">
        <v>84.0</v>
      </c>
    </row>
    <row r="73">
      <c r="A73" s="1" t="s">
        <v>41</v>
      </c>
      <c r="B73" s="1" t="s">
        <v>42</v>
      </c>
      <c r="C73" s="1">
        <v>221.97</v>
      </c>
      <c r="D73" s="1">
        <v>224.3</v>
      </c>
      <c r="E73" s="1">
        <v>2.33</v>
      </c>
      <c r="F73" s="1">
        <v>0.0</v>
      </c>
      <c r="G73" s="1">
        <v>2.33</v>
      </c>
      <c r="H73" s="1">
        <v>168.0</v>
      </c>
      <c r="I73" s="1">
        <v>72.14</v>
      </c>
      <c r="J73" s="1">
        <v>72.16</v>
      </c>
      <c r="K73" s="1" t="s">
        <v>44</v>
      </c>
      <c r="L73" s="1">
        <v>84.0</v>
      </c>
      <c r="M73" s="1">
        <v>84.0</v>
      </c>
    </row>
    <row r="74">
      <c r="A74" s="1" t="s">
        <v>41</v>
      </c>
      <c r="B74" s="1" t="s">
        <v>42</v>
      </c>
      <c r="C74" s="1">
        <v>224.46</v>
      </c>
      <c r="D74" s="1">
        <v>227.72</v>
      </c>
      <c r="E74" s="1">
        <v>3.26</v>
      </c>
      <c r="F74" s="1">
        <v>0.0</v>
      </c>
      <c r="G74" s="1">
        <v>3.26</v>
      </c>
      <c r="H74" s="1">
        <v>168.0</v>
      </c>
      <c r="I74" s="1">
        <v>51.49</v>
      </c>
      <c r="J74" s="1">
        <v>51.5</v>
      </c>
      <c r="K74" s="1" t="s">
        <v>44</v>
      </c>
      <c r="L74" s="1">
        <v>84.0</v>
      </c>
      <c r="M74" s="1">
        <v>84.0</v>
      </c>
    </row>
    <row r="75">
      <c r="A75" s="1" t="s">
        <v>41</v>
      </c>
      <c r="B75" s="1" t="s">
        <v>42</v>
      </c>
      <c r="C75" s="1">
        <v>228.07</v>
      </c>
      <c r="D75" s="1">
        <v>230.69</v>
      </c>
      <c r="E75" s="1">
        <v>2.62</v>
      </c>
      <c r="F75" s="1">
        <v>0.0</v>
      </c>
      <c r="G75" s="1">
        <v>2.62</v>
      </c>
      <c r="H75" s="1">
        <v>168.0</v>
      </c>
      <c r="I75" s="1">
        <v>64.07</v>
      </c>
      <c r="J75" s="1">
        <v>64.09</v>
      </c>
      <c r="K75" s="1" t="s">
        <v>44</v>
      </c>
      <c r="L75" s="1">
        <v>84.0</v>
      </c>
      <c r="M75" s="1">
        <v>84.0</v>
      </c>
    </row>
    <row r="76">
      <c r="A76" s="1" t="s">
        <v>41</v>
      </c>
      <c r="B76" s="1" t="s">
        <v>42</v>
      </c>
      <c r="C76" s="1">
        <v>230.98</v>
      </c>
      <c r="D76" s="1">
        <v>234.45</v>
      </c>
      <c r="E76" s="1">
        <v>3.48</v>
      </c>
      <c r="F76" s="1">
        <v>0.0</v>
      </c>
      <c r="G76" s="1">
        <v>3.47</v>
      </c>
      <c r="H76" s="1">
        <v>168.0</v>
      </c>
      <c r="I76" s="1">
        <v>48.34</v>
      </c>
      <c r="J76" s="1">
        <v>48.36</v>
      </c>
      <c r="K76" s="1" t="s">
        <v>44</v>
      </c>
      <c r="L76" s="1">
        <v>84.0</v>
      </c>
      <c r="M76" s="1">
        <v>84.0</v>
      </c>
    </row>
    <row r="77">
      <c r="A77" s="1" t="s">
        <v>41</v>
      </c>
      <c r="B77" s="1" t="s">
        <v>42</v>
      </c>
      <c r="C77" s="1">
        <v>235.13</v>
      </c>
      <c r="D77" s="1">
        <v>238.87</v>
      </c>
      <c r="E77" s="1">
        <v>3.74</v>
      </c>
      <c r="F77" s="1">
        <v>0.0</v>
      </c>
      <c r="G77" s="1">
        <v>3.74</v>
      </c>
      <c r="H77" s="1">
        <v>56.0</v>
      </c>
      <c r="I77" s="1">
        <v>14.96</v>
      </c>
      <c r="J77" s="1">
        <v>14.96</v>
      </c>
      <c r="K77" s="1" t="s">
        <v>43</v>
      </c>
      <c r="L77" s="1">
        <v>-56.0</v>
      </c>
      <c r="M77" s="1">
        <v>0.0</v>
      </c>
    </row>
    <row r="78">
      <c r="A78" s="1" t="s">
        <v>41</v>
      </c>
      <c r="B78" s="1" t="s">
        <v>42</v>
      </c>
      <c r="C78" s="1">
        <v>238.91</v>
      </c>
      <c r="D78" s="1">
        <v>240.61</v>
      </c>
      <c r="E78" s="1">
        <v>1.71</v>
      </c>
      <c r="F78" s="1">
        <v>0.0</v>
      </c>
      <c r="G78" s="1">
        <v>1.71</v>
      </c>
      <c r="H78" s="1">
        <v>56.0</v>
      </c>
      <c r="I78" s="1">
        <v>32.84</v>
      </c>
      <c r="J78" s="1">
        <v>32.84</v>
      </c>
      <c r="K78" s="1" t="s">
        <v>43</v>
      </c>
      <c r="L78" s="1">
        <v>-56.0</v>
      </c>
      <c r="M78" s="1">
        <v>0.0</v>
      </c>
    </row>
    <row r="79">
      <c r="A79" s="1" t="s">
        <v>41</v>
      </c>
      <c r="B79" s="1" t="s">
        <v>42</v>
      </c>
      <c r="C79" s="1">
        <v>240.64</v>
      </c>
      <c r="D79" s="1">
        <v>242.26</v>
      </c>
      <c r="E79" s="1">
        <v>1.62</v>
      </c>
      <c r="F79" s="1">
        <v>0.0</v>
      </c>
      <c r="G79" s="1">
        <v>1.62</v>
      </c>
      <c r="H79" s="1">
        <v>56.0</v>
      </c>
      <c r="I79" s="1">
        <v>34.67</v>
      </c>
      <c r="J79" s="1">
        <v>34.67</v>
      </c>
      <c r="K79" s="1" t="s">
        <v>43</v>
      </c>
      <c r="L79" s="1">
        <v>-56.0</v>
      </c>
      <c r="M79" s="1">
        <v>0.0</v>
      </c>
    </row>
    <row r="80">
      <c r="A80" s="1" t="s">
        <v>41</v>
      </c>
      <c r="B80" s="1" t="s">
        <v>42</v>
      </c>
      <c r="C80" s="1">
        <v>242.31</v>
      </c>
      <c r="D80" s="1">
        <v>244.75</v>
      </c>
      <c r="E80" s="1">
        <v>2.44</v>
      </c>
      <c r="F80" s="1">
        <v>0.0</v>
      </c>
      <c r="G80" s="1">
        <v>2.44</v>
      </c>
      <c r="H80" s="1">
        <v>56.0</v>
      </c>
      <c r="I80" s="1">
        <v>22.97</v>
      </c>
      <c r="J80" s="1">
        <v>22.97</v>
      </c>
      <c r="K80" s="1" t="s">
        <v>43</v>
      </c>
      <c r="L80" s="1">
        <v>-56.0</v>
      </c>
      <c r="M80" s="1">
        <v>0.0</v>
      </c>
    </row>
    <row r="81">
      <c r="A81" s="1" t="s">
        <v>41</v>
      </c>
      <c r="B81" s="1" t="s">
        <v>42</v>
      </c>
      <c r="C81" s="1">
        <v>244.8</v>
      </c>
      <c r="D81" s="1">
        <v>247.81</v>
      </c>
      <c r="E81" s="1">
        <v>3.01</v>
      </c>
      <c r="F81" s="1">
        <v>0.0</v>
      </c>
      <c r="G81" s="1">
        <v>3.01</v>
      </c>
      <c r="H81" s="1">
        <v>56.0</v>
      </c>
      <c r="I81" s="1">
        <v>18.58</v>
      </c>
      <c r="J81" s="1">
        <v>18.58</v>
      </c>
      <c r="K81" s="1" t="s">
        <v>43</v>
      </c>
      <c r="L81" s="1">
        <v>-56.0</v>
      </c>
      <c r="M81" s="1">
        <v>0.0</v>
      </c>
    </row>
    <row r="82">
      <c r="A82" s="1" t="s">
        <v>41</v>
      </c>
      <c r="B82" s="1" t="s">
        <v>42</v>
      </c>
      <c r="C82" s="1">
        <v>247.87</v>
      </c>
      <c r="D82" s="1">
        <v>250.27</v>
      </c>
      <c r="E82" s="1">
        <v>2.4</v>
      </c>
      <c r="F82" s="1">
        <v>0.0</v>
      </c>
      <c r="G82" s="1">
        <v>2.4</v>
      </c>
      <c r="H82" s="1">
        <v>56.0</v>
      </c>
      <c r="I82" s="1">
        <v>23.36</v>
      </c>
      <c r="J82" s="1">
        <v>23.36</v>
      </c>
      <c r="K82" s="1" t="s">
        <v>43</v>
      </c>
      <c r="L82" s="1">
        <v>-56.0</v>
      </c>
      <c r="M82" s="1">
        <v>0.0</v>
      </c>
    </row>
    <row r="83">
      <c r="A83" s="1" t="s">
        <v>41</v>
      </c>
      <c r="B83" s="1" t="s">
        <v>42</v>
      </c>
      <c r="C83" s="1">
        <v>250.27</v>
      </c>
      <c r="D83" s="1">
        <v>251.7</v>
      </c>
      <c r="E83" s="1">
        <v>1.43</v>
      </c>
      <c r="F83" s="1">
        <v>0.0</v>
      </c>
      <c r="G83" s="1">
        <v>1.43</v>
      </c>
      <c r="H83" s="1">
        <v>56.0</v>
      </c>
      <c r="I83" s="1">
        <v>39.12</v>
      </c>
      <c r="J83" s="1">
        <v>39.12</v>
      </c>
      <c r="K83" s="1" t="s">
        <v>43</v>
      </c>
      <c r="L83" s="1">
        <v>-56.0</v>
      </c>
      <c r="M83" s="1">
        <v>0.0</v>
      </c>
    </row>
    <row r="84">
      <c r="A84" s="1" t="s">
        <v>41</v>
      </c>
      <c r="B84" s="1" t="s">
        <v>42</v>
      </c>
      <c r="C84" s="1">
        <v>251.74</v>
      </c>
      <c r="D84" s="1">
        <v>254.12</v>
      </c>
      <c r="E84" s="1">
        <v>2.38</v>
      </c>
      <c r="F84" s="1">
        <v>0.0</v>
      </c>
      <c r="G84" s="1">
        <v>2.38</v>
      </c>
      <c r="H84" s="1">
        <v>56.0</v>
      </c>
      <c r="I84" s="1">
        <v>23.54</v>
      </c>
      <c r="J84" s="1">
        <v>23.54</v>
      </c>
      <c r="K84" s="1" t="s">
        <v>43</v>
      </c>
      <c r="L84" s="1">
        <v>-56.0</v>
      </c>
      <c r="M84" s="1">
        <v>0.0</v>
      </c>
    </row>
    <row r="85">
      <c r="A85" s="1" t="s">
        <v>41</v>
      </c>
      <c r="B85" s="1" t="s">
        <v>42</v>
      </c>
      <c r="C85" s="1">
        <v>254.21</v>
      </c>
      <c r="D85" s="1">
        <v>256.6</v>
      </c>
      <c r="E85" s="1">
        <v>2.4</v>
      </c>
      <c r="F85" s="1">
        <v>0.0</v>
      </c>
      <c r="G85" s="1">
        <v>2.4</v>
      </c>
      <c r="H85" s="1">
        <v>56.0</v>
      </c>
      <c r="I85" s="1">
        <v>23.36</v>
      </c>
      <c r="J85" s="1">
        <v>23.36</v>
      </c>
      <c r="K85" s="1" t="s">
        <v>43</v>
      </c>
      <c r="L85" s="1">
        <v>-56.0</v>
      </c>
      <c r="M85" s="1">
        <v>0.0</v>
      </c>
    </row>
    <row r="86">
      <c r="A86" s="1" t="s">
        <v>41</v>
      </c>
      <c r="B86" s="1" t="s">
        <v>42</v>
      </c>
      <c r="C86" s="1">
        <v>256.64</v>
      </c>
      <c r="D86" s="1">
        <v>258.69</v>
      </c>
      <c r="E86" s="1">
        <v>2.05</v>
      </c>
      <c r="F86" s="1">
        <v>0.0</v>
      </c>
      <c r="G86" s="1">
        <v>2.05</v>
      </c>
      <c r="H86" s="1">
        <v>56.0</v>
      </c>
      <c r="I86" s="1">
        <v>27.38</v>
      </c>
      <c r="J86" s="1">
        <v>27.38</v>
      </c>
      <c r="K86" s="1" t="s">
        <v>43</v>
      </c>
      <c r="L86" s="1">
        <v>-56.0</v>
      </c>
      <c r="M86" s="1">
        <v>0.0</v>
      </c>
    </row>
    <row r="87">
      <c r="A87" s="1" t="s">
        <v>41</v>
      </c>
      <c r="B87" s="1" t="s">
        <v>42</v>
      </c>
      <c r="C87" s="1">
        <v>258.7</v>
      </c>
      <c r="D87" s="1">
        <v>261.3</v>
      </c>
      <c r="E87" s="1">
        <v>2.59</v>
      </c>
      <c r="F87" s="1">
        <v>0.0</v>
      </c>
      <c r="G87" s="1">
        <v>2.59</v>
      </c>
      <c r="H87" s="1">
        <v>168.0</v>
      </c>
      <c r="I87" s="1">
        <v>64.8</v>
      </c>
      <c r="J87" s="1">
        <v>64.82</v>
      </c>
      <c r="K87" s="1" t="s">
        <v>44</v>
      </c>
      <c r="L87" s="1">
        <v>84.0</v>
      </c>
      <c r="M87" s="1">
        <v>84.0</v>
      </c>
    </row>
    <row r="88">
      <c r="A88" s="1" t="s">
        <v>41</v>
      </c>
      <c r="B88" s="1" t="s">
        <v>42</v>
      </c>
      <c r="C88" s="1">
        <v>261.55</v>
      </c>
      <c r="D88" s="1">
        <v>265.03</v>
      </c>
      <c r="E88" s="1">
        <v>3.48</v>
      </c>
      <c r="F88" s="1">
        <v>0.0</v>
      </c>
      <c r="G88" s="1">
        <v>3.48</v>
      </c>
      <c r="H88" s="1">
        <v>168.0</v>
      </c>
      <c r="I88" s="1">
        <v>48.26</v>
      </c>
      <c r="J88" s="1">
        <v>48.27</v>
      </c>
      <c r="K88" s="1" t="s">
        <v>44</v>
      </c>
      <c r="L88" s="1">
        <v>84.0</v>
      </c>
      <c r="M88" s="1">
        <v>84.0</v>
      </c>
    </row>
    <row r="89">
      <c r="A89" s="1" t="s">
        <v>41</v>
      </c>
      <c r="B89" s="1" t="s">
        <v>42</v>
      </c>
      <c r="C89" s="1">
        <v>265.35</v>
      </c>
      <c r="D89" s="1">
        <v>268.24</v>
      </c>
      <c r="E89" s="1">
        <v>2.89</v>
      </c>
      <c r="F89" s="1">
        <v>0.0</v>
      </c>
      <c r="G89" s="1">
        <v>2.88</v>
      </c>
      <c r="H89" s="1">
        <v>168.0</v>
      </c>
      <c r="I89" s="1">
        <v>58.23</v>
      </c>
      <c r="J89" s="1">
        <v>58.24</v>
      </c>
      <c r="K89" s="1" t="s">
        <v>44</v>
      </c>
      <c r="L89" s="1">
        <v>84.0</v>
      </c>
      <c r="M89" s="1">
        <v>84.0</v>
      </c>
    </row>
    <row r="90">
      <c r="A90" s="1" t="s">
        <v>41</v>
      </c>
      <c r="B90" s="1" t="s">
        <v>42</v>
      </c>
      <c r="C90" s="1">
        <v>268.56</v>
      </c>
      <c r="D90" s="1">
        <v>272.11</v>
      </c>
      <c r="E90" s="1">
        <v>3.55</v>
      </c>
      <c r="F90" s="1">
        <v>0.0</v>
      </c>
      <c r="G90" s="1">
        <v>3.55</v>
      </c>
      <c r="H90" s="1">
        <v>168.0</v>
      </c>
      <c r="I90" s="1">
        <v>47.28</v>
      </c>
      <c r="J90" s="1">
        <v>47.29</v>
      </c>
      <c r="K90" s="1" t="s">
        <v>44</v>
      </c>
      <c r="L90" s="1">
        <v>84.0</v>
      </c>
      <c r="M90" s="1">
        <v>84.0</v>
      </c>
    </row>
    <row r="91">
      <c r="A91" s="1" t="s">
        <v>41</v>
      </c>
      <c r="B91" s="1" t="s">
        <v>42</v>
      </c>
      <c r="C91" s="1">
        <v>272.3</v>
      </c>
      <c r="D91" s="1">
        <v>275.96</v>
      </c>
      <c r="E91" s="1">
        <v>3.65</v>
      </c>
      <c r="F91" s="1">
        <v>0.0</v>
      </c>
      <c r="G91" s="1">
        <v>3.65</v>
      </c>
      <c r="H91" s="1">
        <v>168.0</v>
      </c>
      <c r="I91" s="1">
        <v>45.98</v>
      </c>
      <c r="J91" s="1">
        <v>45.99</v>
      </c>
      <c r="K91" s="1" t="s">
        <v>44</v>
      </c>
      <c r="L91" s="1">
        <v>84.0</v>
      </c>
      <c r="M91" s="1">
        <v>84.0</v>
      </c>
    </row>
    <row r="92">
      <c r="A92" s="1" t="s">
        <v>41</v>
      </c>
      <c r="B92" s="1" t="s">
        <v>42</v>
      </c>
      <c r="C92" s="1">
        <v>276.15</v>
      </c>
      <c r="D92" s="1">
        <v>277.63</v>
      </c>
      <c r="E92" s="1">
        <v>1.47</v>
      </c>
      <c r="F92" s="1">
        <v>0.0</v>
      </c>
      <c r="G92" s="1">
        <v>1.47</v>
      </c>
      <c r="H92" s="1">
        <v>56.0</v>
      </c>
      <c r="I92" s="1">
        <v>38.01</v>
      </c>
      <c r="J92" s="1">
        <v>38.01</v>
      </c>
      <c r="K92" s="1" t="s">
        <v>43</v>
      </c>
      <c r="L92" s="1">
        <v>-56.0</v>
      </c>
      <c r="M92" s="1">
        <v>0.0</v>
      </c>
    </row>
    <row r="93">
      <c r="A93" s="1" t="s">
        <v>41</v>
      </c>
      <c r="B93" s="1" t="s">
        <v>42</v>
      </c>
      <c r="C93" s="1">
        <v>277.65</v>
      </c>
      <c r="D93" s="1">
        <v>279.32</v>
      </c>
      <c r="E93" s="1">
        <v>1.66</v>
      </c>
      <c r="F93" s="1">
        <v>0.0</v>
      </c>
      <c r="G93" s="1">
        <v>1.66</v>
      </c>
      <c r="H93" s="1">
        <v>56.0</v>
      </c>
      <c r="I93" s="1">
        <v>33.64</v>
      </c>
      <c r="J93" s="1">
        <v>33.64</v>
      </c>
      <c r="K93" s="1" t="s">
        <v>43</v>
      </c>
      <c r="L93" s="1">
        <v>-56.0</v>
      </c>
      <c r="M93" s="1">
        <v>0.0</v>
      </c>
    </row>
    <row r="94">
      <c r="A94" s="1" t="s">
        <v>41</v>
      </c>
      <c r="B94" s="1" t="s">
        <v>42</v>
      </c>
      <c r="C94" s="1">
        <v>279.36</v>
      </c>
      <c r="D94" s="1">
        <v>282.31</v>
      </c>
      <c r="E94" s="1">
        <v>2.95</v>
      </c>
      <c r="F94" s="1">
        <v>0.0</v>
      </c>
      <c r="G94" s="1">
        <v>2.95</v>
      </c>
      <c r="H94" s="1">
        <v>56.0</v>
      </c>
      <c r="I94" s="1">
        <v>18.99</v>
      </c>
      <c r="J94" s="1">
        <v>18.99</v>
      </c>
      <c r="K94" s="1" t="s">
        <v>43</v>
      </c>
      <c r="L94" s="1">
        <v>-56.0</v>
      </c>
      <c r="M94" s="1">
        <v>0.0</v>
      </c>
    </row>
    <row r="95">
      <c r="A95" s="1" t="s">
        <v>41</v>
      </c>
      <c r="B95" s="1" t="s">
        <v>42</v>
      </c>
      <c r="C95" s="1">
        <v>282.34</v>
      </c>
      <c r="D95" s="1">
        <v>285.21</v>
      </c>
      <c r="E95" s="1">
        <v>2.87</v>
      </c>
      <c r="F95" s="1">
        <v>0.0</v>
      </c>
      <c r="G95" s="1">
        <v>2.87</v>
      </c>
      <c r="H95" s="1">
        <v>56.0</v>
      </c>
      <c r="I95" s="1">
        <v>19.52</v>
      </c>
      <c r="J95" s="1">
        <v>19.52</v>
      </c>
      <c r="K95" s="1" t="s">
        <v>43</v>
      </c>
      <c r="L95" s="1">
        <v>-56.0</v>
      </c>
      <c r="M95" s="1">
        <v>0.0</v>
      </c>
    </row>
    <row r="96">
      <c r="A96" s="1" t="s">
        <v>41</v>
      </c>
      <c r="B96" s="1" t="s">
        <v>42</v>
      </c>
      <c r="C96" s="1">
        <v>285.24</v>
      </c>
      <c r="D96" s="1">
        <v>289.85</v>
      </c>
      <c r="E96" s="1">
        <v>4.61</v>
      </c>
      <c r="F96" s="1">
        <v>0.0</v>
      </c>
      <c r="G96" s="1">
        <v>4.61</v>
      </c>
      <c r="H96" s="1">
        <v>56.0</v>
      </c>
      <c r="I96" s="1">
        <v>12.16</v>
      </c>
      <c r="J96" s="1">
        <v>12.16</v>
      </c>
      <c r="K96" s="1" t="s">
        <v>43</v>
      </c>
      <c r="L96" s="1">
        <v>-56.0</v>
      </c>
      <c r="M96" s="1">
        <v>0.0</v>
      </c>
    </row>
    <row r="97">
      <c r="A97" s="1" t="s">
        <v>41</v>
      </c>
      <c r="B97" s="1" t="s">
        <v>42</v>
      </c>
      <c r="C97" s="1">
        <v>289.87</v>
      </c>
      <c r="D97" s="1">
        <v>292.79</v>
      </c>
      <c r="E97" s="1">
        <v>2.92</v>
      </c>
      <c r="F97" s="1">
        <v>0.0</v>
      </c>
      <c r="G97" s="1">
        <v>2.92</v>
      </c>
      <c r="H97" s="1">
        <v>56.0</v>
      </c>
      <c r="I97" s="1">
        <v>19.18</v>
      </c>
      <c r="J97" s="1">
        <v>19.18</v>
      </c>
      <c r="K97" s="1" t="s">
        <v>43</v>
      </c>
      <c r="L97" s="1">
        <v>-56.0</v>
      </c>
      <c r="M97" s="1">
        <v>0.0</v>
      </c>
    </row>
    <row r="98">
      <c r="A98" s="1" t="s">
        <v>41</v>
      </c>
      <c r="B98" s="1" t="s">
        <v>42</v>
      </c>
      <c r="C98" s="1">
        <v>292.83</v>
      </c>
      <c r="D98" s="1">
        <v>294.78</v>
      </c>
      <c r="E98" s="1">
        <v>1.94</v>
      </c>
      <c r="F98" s="1">
        <v>0.0</v>
      </c>
      <c r="G98" s="1">
        <v>1.94</v>
      </c>
      <c r="H98" s="1">
        <v>56.0</v>
      </c>
      <c r="I98" s="1">
        <v>28.81</v>
      </c>
      <c r="J98" s="1">
        <v>28.81</v>
      </c>
      <c r="K98" s="1" t="s">
        <v>43</v>
      </c>
      <c r="L98" s="1">
        <v>-56.0</v>
      </c>
      <c r="M98" s="1">
        <v>0.0</v>
      </c>
    </row>
    <row r="99">
      <c r="A99" s="1" t="s">
        <v>41</v>
      </c>
      <c r="B99" s="1" t="s">
        <v>42</v>
      </c>
      <c r="C99" s="1">
        <v>294.82</v>
      </c>
      <c r="D99" s="1">
        <v>297.86</v>
      </c>
      <c r="E99" s="1">
        <v>3.04</v>
      </c>
      <c r="F99" s="1">
        <v>0.0</v>
      </c>
      <c r="G99" s="1">
        <v>3.04</v>
      </c>
      <c r="H99" s="1">
        <v>56.0</v>
      </c>
      <c r="I99" s="1">
        <v>18.4</v>
      </c>
      <c r="J99" s="1">
        <v>18.4</v>
      </c>
      <c r="K99" s="1" t="s">
        <v>43</v>
      </c>
      <c r="L99" s="1">
        <v>-56.0</v>
      </c>
      <c r="M99" s="1">
        <v>0.0</v>
      </c>
    </row>
    <row r="100">
      <c r="A100" s="1" t="s">
        <v>41</v>
      </c>
      <c r="B100" s="1" t="s">
        <v>42</v>
      </c>
      <c r="C100" s="1">
        <v>298.15</v>
      </c>
      <c r="D100" s="1">
        <v>300.56</v>
      </c>
      <c r="E100" s="1">
        <v>2.41</v>
      </c>
      <c r="F100" s="1">
        <v>0.0</v>
      </c>
      <c r="G100" s="1">
        <v>2.41</v>
      </c>
      <c r="H100" s="1">
        <v>56.0</v>
      </c>
      <c r="I100" s="1">
        <v>23.27</v>
      </c>
      <c r="J100" s="1">
        <v>23.27</v>
      </c>
      <c r="K100" s="1" t="s">
        <v>43</v>
      </c>
      <c r="L100" s="1">
        <v>-56.0</v>
      </c>
      <c r="M100" s="1">
        <v>0.0</v>
      </c>
    </row>
    <row r="101">
      <c r="A101" s="1" t="s">
        <v>41</v>
      </c>
      <c r="B101" s="1" t="s">
        <v>42</v>
      </c>
      <c r="C101" s="1">
        <v>300.62</v>
      </c>
      <c r="D101" s="1">
        <v>304.63</v>
      </c>
      <c r="E101" s="1">
        <v>4.01</v>
      </c>
      <c r="F101" s="1">
        <v>0.0</v>
      </c>
      <c r="G101" s="1">
        <v>4.01</v>
      </c>
      <c r="H101" s="1">
        <v>56.0</v>
      </c>
      <c r="I101" s="1">
        <v>13.97</v>
      </c>
      <c r="J101" s="1">
        <v>13.97</v>
      </c>
      <c r="K101" s="1" t="s">
        <v>43</v>
      </c>
      <c r="L101" s="1">
        <v>-56.0</v>
      </c>
      <c r="M101" s="1">
        <v>0.0</v>
      </c>
    </row>
    <row r="102">
      <c r="A102" s="1" t="s">
        <v>41</v>
      </c>
      <c r="B102" s="1" t="s">
        <v>42</v>
      </c>
      <c r="C102" s="1">
        <v>304.64</v>
      </c>
      <c r="D102" s="1">
        <v>307.45</v>
      </c>
      <c r="E102" s="1">
        <v>2.81</v>
      </c>
      <c r="F102" s="1">
        <v>0.0</v>
      </c>
      <c r="G102" s="1">
        <v>2.81</v>
      </c>
      <c r="H102" s="1">
        <v>168.0</v>
      </c>
      <c r="I102" s="1">
        <v>59.84</v>
      </c>
      <c r="J102" s="1">
        <v>59.86</v>
      </c>
      <c r="K102" s="1" t="s">
        <v>44</v>
      </c>
      <c r="L102" s="1">
        <v>84.0</v>
      </c>
      <c r="M102" s="1">
        <v>84.0</v>
      </c>
    </row>
    <row r="103">
      <c r="A103" s="1" t="s">
        <v>41</v>
      </c>
      <c r="B103" s="1" t="s">
        <v>42</v>
      </c>
      <c r="C103" s="1">
        <v>308.21</v>
      </c>
      <c r="D103" s="1">
        <v>310.96</v>
      </c>
      <c r="E103" s="1">
        <v>2.75</v>
      </c>
      <c r="F103" s="1">
        <v>0.0</v>
      </c>
      <c r="G103" s="1">
        <v>2.75</v>
      </c>
      <c r="H103" s="1">
        <v>168.0</v>
      </c>
      <c r="I103" s="1">
        <v>61.03</v>
      </c>
      <c r="J103" s="1">
        <v>61.05</v>
      </c>
      <c r="K103" s="1" t="s">
        <v>44</v>
      </c>
      <c r="L103" s="1">
        <v>84.0</v>
      </c>
      <c r="M103" s="1">
        <v>84.0</v>
      </c>
    </row>
    <row r="130">
      <c r="A130" s="77" t="s">
        <v>53</v>
      </c>
      <c r="B130" s="3">
        <f>SUMIF(K2:K103, "epr",H2:H103)</f>
        <v>3920</v>
      </c>
    </row>
    <row r="131">
      <c r="A131" s="77" t="s">
        <v>54</v>
      </c>
      <c r="B131" s="3">
        <f>SUM(H2:H103)-B130</f>
        <v>5376</v>
      </c>
    </row>
    <row r="132">
      <c r="A132" s="77" t="s">
        <v>55</v>
      </c>
      <c r="B132" s="3">
        <f>SUM(M2:M103)</f>
        <v>2688</v>
      </c>
    </row>
    <row r="133">
      <c r="A133" s="77" t="s">
        <v>56</v>
      </c>
      <c r="B133" s="3">
        <f>B131/B132</f>
        <v>2</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1.23</v>
      </c>
      <c r="D2" s="1">
        <v>3.96</v>
      </c>
      <c r="E2" s="1">
        <v>2.73</v>
      </c>
      <c r="F2" s="1">
        <v>0.0</v>
      </c>
      <c r="G2" s="1">
        <v>2.73</v>
      </c>
      <c r="H2" s="1">
        <v>64.0</v>
      </c>
      <c r="I2" s="1">
        <v>23.43</v>
      </c>
      <c r="J2" s="1">
        <v>23.43</v>
      </c>
      <c r="K2" s="1" t="s">
        <v>43</v>
      </c>
      <c r="L2" s="1">
        <v>-64.0</v>
      </c>
      <c r="M2" s="1">
        <v>0.0</v>
      </c>
    </row>
    <row r="3">
      <c r="A3" s="1" t="s">
        <v>41</v>
      </c>
      <c r="B3" s="1" t="s">
        <v>42</v>
      </c>
      <c r="C3" s="1">
        <v>3.98</v>
      </c>
      <c r="D3" s="1">
        <v>6.46</v>
      </c>
      <c r="E3" s="1">
        <v>2.49</v>
      </c>
      <c r="F3" s="1">
        <v>0.0</v>
      </c>
      <c r="G3" s="1">
        <v>2.49</v>
      </c>
      <c r="H3" s="1">
        <v>64.0</v>
      </c>
      <c r="I3" s="1">
        <v>25.75</v>
      </c>
      <c r="J3" s="1">
        <v>25.75</v>
      </c>
      <c r="K3" s="1" t="s">
        <v>43</v>
      </c>
      <c r="L3" s="1">
        <v>-64.0</v>
      </c>
      <c r="M3" s="1">
        <v>0.0</v>
      </c>
    </row>
    <row r="4">
      <c r="A4" s="1" t="s">
        <v>41</v>
      </c>
      <c r="B4" s="1" t="s">
        <v>42</v>
      </c>
      <c r="C4" s="1">
        <v>7.01</v>
      </c>
      <c r="D4" s="1">
        <v>11.25</v>
      </c>
      <c r="E4" s="1">
        <v>4.23</v>
      </c>
      <c r="F4" s="1">
        <v>0.0</v>
      </c>
      <c r="G4" s="1">
        <v>4.23</v>
      </c>
      <c r="H4" s="1">
        <v>64.0</v>
      </c>
      <c r="I4" s="1">
        <v>15.11</v>
      </c>
      <c r="J4" s="1">
        <v>15.11</v>
      </c>
      <c r="K4" s="1" t="s">
        <v>43</v>
      </c>
      <c r="L4" s="1">
        <v>-64.0</v>
      </c>
      <c r="M4" s="1">
        <v>0.0</v>
      </c>
    </row>
    <row r="5">
      <c r="A5" s="1" t="s">
        <v>41</v>
      </c>
      <c r="B5" s="1" t="s">
        <v>42</v>
      </c>
      <c r="C5" s="1">
        <v>11.26</v>
      </c>
      <c r="D5" s="1">
        <v>15.6</v>
      </c>
      <c r="E5" s="1">
        <v>4.34</v>
      </c>
      <c r="F5" s="1">
        <v>0.0</v>
      </c>
      <c r="G5" s="1">
        <v>4.34</v>
      </c>
      <c r="H5" s="1">
        <v>64.0</v>
      </c>
      <c r="I5" s="1">
        <v>14.74</v>
      </c>
      <c r="J5" s="1">
        <v>14.74</v>
      </c>
      <c r="K5" s="1" t="s">
        <v>43</v>
      </c>
      <c r="L5" s="1">
        <v>-64.0</v>
      </c>
      <c r="M5" s="1">
        <v>0.0</v>
      </c>
    </row>
    <row r="6">
      <c r="A6" s="1" t="s">
        <v>41</v>
      </c>
      <c r="B6" s="1" t="s">
        <v>42</v>
      </c>
      <c r="C6" s="1">
        <v>15.63</v>
      </c>
      <c r="D6" s="1">
        <v>18.55</v>
      </c>
      <c r="E6" s="1">
        <v>2.91</v>
      </c>
      <c r="F6" s="1">
        <v>0.0</v>
      </c>
      <c r="G6" s="1">
        <v>2.91</v>
      </c>
      <c r="H6" s="1">
        <v>64.0</v>
      </c>
      <c r="I6" s="1">
        <v>21.96</v>
      </c>
      <c r="J6" s="1">
        <v>21.96</v>
      </c>
      <c r="K6" s="1" t="s">
        <v>43</v>
      </c>
      <c r="L6" s="1">
        <v>-64.0</v>
      </c>
      <c r="M6" s="1">
        <v>0.0</v>
      </c>
    </row>
    <row r="7">
      <c r="A7" s="1" t="s">
        <v>41</v>
      </c>
      <c r="B7" s="1" t="s">
        <v>42</v>
      </c>
      <c r="C7" s="1">
        <v>19.06</v>
      </c>
      <c r="D7" s="1">
        <v>22.21</v>
      </c>
      <c r="E7" s="1">
        <v>3.15</v>
      </c>
      <c r="F7" s="1">
        <v>0.0</v>
      </c>
      <c r="G7" s="1">
        <v>3.15</v>
      </c>
      <c r="H7" s="1">
        <v>64.0</v>
      </c>
      <c r="I7" s="1">
        <v>20.34</v>
      </c>
      <c r="J7" s="1">
        <v>20.34</v>
      </c>
      <c r="K7" s="1" t="s">
        <v>43</v>
      </c>
      <c r="L7" s="1">
        <v>-64.0</v>
      </c>
      <c r="M7" s="1">
        <v>0.0</v>
      </c>
    </row>
    <row r="8">
      <c r="A8" s="1" t="s">
        <v>41</v>
      </c>
      <c r="B8" s="1" t="s">
        <v>42</v>
      </c>
      <c r="C8" s="1">
        <v>22.33</v>
      </c>
      <c r="D8" s="1">
        <v>25.43</v>
      </c>
      <c r="E8" s="1">
        <v>3.1</v>
      </c>
      <c r="F8" s="1">
        <v>0.0</v>
      </c>
      <c r="G8" s="1">
        <v>3.1</v>
      </c>
      <c r="H8" s="1">
        <v>64.0</v>
      </c>
      <c r="I8" s="1">
        <v>20.65</v>
      </c>
      <c r="J8" s="1">
        <v>20.65</v>
      </c>
      <c r="K8" s="1" t="s">
        <v>43</v>
      </c>
      <c r="L8" s="1">
        <v>-64.0</v>
      </c>
      <c r="M8" s="1">
        <v>0.0</v>
      </c>
    </row>
    <row r="9">
      <c r="A9" s="1" t="s">
        <v>41</v>
      </c>
      <c r="B9" s="1" t="s">
        <v>42</v>
      </c>
      <c r="C9" s="1">
        <v>25.54</v>
      </c>
      <c r="D9" s="1">
        <v>28.61</v>
      </c>
      <c r="E9" s="1">
        <v>3.07</v>
      </c>
      <c r="F9" s="1">
        <v>0.0</v>
      </c>
      <c r="G9" s="1">
        <v>3.07</v>
      </c>
      <c r="H9" s="1">
        <v>64.0</v>
      </c>
      <c r="I9" s="1">
        <v>20.86</v>
      </c>
      <c r="J9" s="1">
        <v>20.86</v>
      </c>
      <c r="K9" s="1" t="s">
        <v>43</v>
      </c>
      <c r="L9" s="1">
        <v>-64.0</v>
      </c>
      <c r="M9" s="1">
        <v>0.0</v>
      </c>
    </row>
    <row r="10">
      <c r="A10" s="1" t="s">
        <v>41</v>
      </c>
      <c r="B10" s="1" t="s">
        <v>42</v>
      </c>
      <c r="C10" s="1">
        <v>28.68</v>
      </c>
      <c r="D10" s="1">
        <v>31.75</v>
      </c>
      <c r="E10" s="1">
        <v>3.08</v>
      </c>
      <c r="F10" s="1">
        <v>0.0</v>
      </c>
      <c r="G10" s="1">
        <v>3.08</v>
      </c>
      <c r="H10" s="1">
        <v>64.0</v>
      </c>
      <c r="I10" s="1">
        <v>20.79</v>
      </c>
      <c r="J10" s="1">
        <v>20.79</v>
      </c>
      <c r="K10" s="1" t="s">
        <v>43</v>
      </c>
      <c r="L10" s="1">
        <v>-64.0</v>
      </c>
      <c r="M10" s="1">
        <v>0.0</v>
      </c>
    </row>
    <row r="11">
      <c r="A11" s="1" t="s">
        <v>41</v>
      </c>
      <c r="B11" s="1" t="s">
        <v>42</v>
      </c>
      <c r="C11" s="1">
        <v>31.77</v>
      </c>
      <c r="D11" s="1">
        <v>33.63</v>
      </c>
      <c r="E11" s="1">
        <v>1.86</v>
      </c>
      <c r="F11" s="1">
        <v>0.0</v>
      </c>
      <c r="G11" s="1">
        <v>1.86</v>
      </c>
      <c r="H11" s="1">
        <v>64.0</v>
      </c>
      <c r="I11" s="1">
        <v>34.49</v>
      </c>
      <c r="J11" s="1">
        <v>34.49</v>
      </c>
      <c r="K11" s="1" t="s">
        <v>43</v>
      </c>
      <c r="L11" s="1">
        <v>-64.0</v>
      </c>
      <c r="M11" s="1">
        <v>0.0</v>
      </c>
    </row>
    <row r="12">
      <c r="A12" s="1" t="s">
        <v>41</v>
      </c>
      <c r="B12" s="1" t="s">
        <v>42</v>
      </c>
      <c r="C12" s="1">
        <v>34.17</v>
      </c>
      <c r="D12" s="1">
        <v>36.9</v>
      </c>
      <c r="E12" s="1">
        <v>2.73</v>
      </c>
      <c r="F12" s="1">
        <v>0.0</v>
      </c>
      <c r="G12" s="1">
        <v>2.73</v>
      </c>
      <c r="H12" s="1">
        <v>168.0</v>
      </c>
      <c r="I12" s="1">
        <v>61.62</v>
      </c>
      <c r="J12" s="1">
        <v>61.64</v>
      </c>
      <c r="K12" s="1" t="s">
        <v>44</v>
      </c>
      <c r="L12" s="1">
        <v>84.0</v>
      </c>
      <c r="M12" s="1">
        <v>84.0</v>
      </c>
    </row>
    <row r="13">
      <c r="A13" s="1" t="s">
        <v>41</v>
      </c>
      <c r="B13" s="1" t="s">
        <v>42</v>
      </c>
      <c r="C13" s="1">
        <v>37.56</v>
      </c>
      <c r="D13" s="1">
        <v>39.86</v>
      </c>
      <c r="E13" s="1">
        <v>2.31</v>
      </c>
      <c r="F13" s="1">
        <v>0.0</v>
      </c>
      <c r="G13" s="1">
        <v>2.31</v>
      </c>
      <c r="H13" s="1">
        <v>168.0</v>
      </c>
      <c r="I13" s="1">
        <v>72.84</v>
      </c>
      <c r="J13" s="1">
        <v>72.88</v>
      </c>
      <c r="K13" s="1" t="s">
        <v>44</v>
      </c>
      <c r="L13" s="1">
        <v>84.0</v>
      </c>
      <c r="M13" s="1">
        <v>84.0</v>
      </c>
    </row>
    <row r="14">
      <c r="A14" s="1" t="s">
        <v>41</v>
      </c>
      <c r="B14" s="1" t="s">
        <v>42</v>
      </c>
      <c r="C14" s="1">
        <v>40.17</v>
      </c>
      <c r="D14" s="1">
        <v>43.26</v>
      </c>
      <c r="E14" s="1">
        <v>3.09</v>
      </c>
      <c r="F14" s="1">
        <v>0.0</v>
      </c>
      <c r="G14" s="1">
        <v>3.09</v>
      </c>
      <c r="H14" s="1">
        <v>168.0</v>
      </c>
      <c r="I14" s="1">
        <v>54.33</v>
      </c>
      <c r="J14" s="1">
        <v>54.35</v>
      </c>
      <c r="K14" s="1" t="s">
        <v>44</v>
      </c>
      <c r="L14" s="1">
        <v>84.0</v>
      </c>
      <c r="M14" s="1">
        <v>84.0</v>
      </c>
    </row>
    <row r="15">
      <c r="A15" s="1" t="s">
        <v>41</v>
      </c>
      <c r="B15" s="1" t="s">
        <v>42</v>
      </c>
      <c r="C15" s="1">
        <v>43.4</v>
      </c>
      <c r="D15" s="1">
        <v>45.71</v>
      </c>
      <c r="E15" s="1">
        <v>2.31</v>
      </c>
      <c r="F15" s="1">
        <v>0.0</v>
      </c>
      <c r="G15" s="1">
        <v>2.31</v>
      </c>
      <c r="H15" s="1">
        <v>168.0</v>
      </c>
      <c r="I15" s="1">
        <v>72.6</v>
      </c>
      <c r="J15" s="1">
        <v>72.64</v>
      </c>
      <c r="K15" s="1" t="s">
        <v>44</v>
      </c>
      <c r="L15" s="1">
        <v>84.0</v>
      </c>
      <c r="M15" s="1">
        <v>84.0</v>
      </c>
    </row>
    <row r="16">
      <c r="A16" s="1" t="s">
        <v>41</v>
      </c>
      <c r="B16" s="1" t="s">
        <v>42</v>
      </c>
      <c r="C16" s="1">
        <v>45.89</v>
      </c>
      <c r="D16" s="1">
        <v>49.05</v>
      </c>
      <c r="E16" s="1">
        <v>3.16</v>
      </c>
      <c r="F16" s="1">
        <v>0.0</v>
      </c>
      <c r="G16" s="1">
        <v>3.16</v>
      </c>
      <c r="H16" s="1">
        <v>168.0</v>
      </c>
      <c r="I16" s="1">
        <v>53.13</v>
      </c>
      <c r="J16" s="1">
        <v>53.15</v>
      </c>
      <c r="K16" s="1" t="s">
        <v>44</v>
      </c>
      <c r="L16" s="1">
        <v>84.0</v>
      </c>
      <c r="M16" s="1">
        <v>84.0</v>
      </c>
    </row>
    <row r="17">
      <c r="A17" s="1" t="s">
        <v>41</v>
      </c>
      <c r="B17" s="1" t="s">
        <v>42</v>
      </c>
      <c r="C17" s="1">
        <v>49.43</v>
      </c>
      <c r="D17" s="1">
        <v>52.92</v>
      </c>
      <c r="E17" s="1">
        <v>3.49</v>
      </c>
      <c r="F17" s="1">
        <v>0.0</v>
      </c>
      <c r="G17" s="1">
        <v>3.49</v>
      </c>
      <c r="H17" s="1">
        <v>64.0</v>
      </c>
      <c r="I17" s="1">
        <v>18.32</v>
      </c>
      <c r="J17" s="1">
        <v>18.32</v>
      </c>
      <c r="K17" s="1" t="s">
        <v>43</v>
      </c>
      <c r="L17" s="1">
        <v>-64.0</v>
      </c>
      <c r="M17" s="1">
        <v>0.0</v>
      </c>
    </row>
    <row r="18">
      <c r="A18" s="1" t="s">
        <v>41</v>
      </c>
      <c r="B18" s="1" t="s">
        <v>42</v>
      </c>
      <c r="C18" s="1">
        <v>52.97</v>
      </c>
      <c r="D18" s="1">
        <v>57.58</v>
      </c>
      <c r="E18" s="1">
        <v>4.61</v>
      </c>
      <c r="F18" s="1">
        <v>0.0</v>
      </c>
      <c r="G18" s="1">
        <v>4.61</v>
      </c>
      <c r="H18" s="1">
        <v>64.0</v>
      </c>
      <c r="I18" s="1">
        <v>13.88</v>
      </c>
      <c r="J18" s="1">
        <v>13.88</v>
      </c>
      <c r="K18" s="1" t="s">
        <v>43</v>
      </c>
      <c r="L18" s="1">
        <v>-64.0</v>
      </c>
      <c r="M18" s="1">
        <v>0.0</v>
      </c>
    </row>
    <row r="19">
      <c r="A19" s="1" t="s">
        <v>41</v>
      </c>
      <c r="B19" s="1" t="s">
        <v>42</v>
      </c>
      <c r="C19" s="1">
        <v>57.61</v>
      </c>
      <c r="D19" s="1">
        <v>61.55</v>
      </c>
      <c r="E19" s="1">
        <v>3.93</v>
      </c>
      <c r="F19" s="1">
        <v>0.0</v>
      </c>
      <c r="G19" s="1">
        <v>3.93</v>
      </c>
      <c r="H19" s="1">
        <v>64.0</v>
      </c>
      <c r="I19" s="1">
        <v>16.27</v>
      </c>
      <c r="J19" s="1">
        <v>16.27</v>
      </c>
      <c r="K19" s="1" t="s">
        <v>43</v>
      </c>
      <c r="L19" s="1">
        <v>-64.0</v>
      </c>
      <c r="M19" s="1">
        <v>0.0</v>
      </c>
    </row>
    <row r="20">
      <c r="A20" s="1" t="s">
        <v>41</v>
      </c>
      <c r="B20" s="1" t="s">
        <v>42</v>
      </c>
      <c r="C20" s="1">
        <v>62.04</v>
      </c>
      <c r="D20" s="1">
        <v>63.17</v>
      </c>
      <c r="E20" s="1">
        <v>1.13</v>
      </c>
      <c r="F20" s="1">
        <v>0.0</v>
      </c>
      <c r="G20" s="1">
        <v>1.13</v>
      </c>
      <c r="H20" s="1">
        <v>64.0</v>
      </c>
      <c r="I20" s="1">
        <v>56.7</v>
      </c>
      <c r="J20" s="1">
        <v>56.7</v>
      </c>
      <c r="K20" s="1" t="s">
        <v>43</v>
      </c>
      <c r="L20" s="1">
        <v>-64.0</v>
      </c>
      <c r="M20" s="1">
        <v>0.0</v>
      </c>
    </row>
    <row r="21">
      <c r="A21" s="1" t="s">
        <v>41</v>
      </c>
      <c r="B21" s="1" t="s">
        <v>42</v>
      </c>
      <c r="C21" s="1">
        <v>63.18</v>
      </c>
      <c r="D21" s="1">
        <v>65.1</v>
      </c>
      <c r="E21" s="1">
        <v>1.92</v>
      </c>
      <c r="F21" s="1">
        <v>0.0</v>
      </c>
      <c r="G21" s="1">
        <v>1.92</v>
      </c>
      <c r="H21" s="1">
        <v>64.0</v>
      </c>
      <c r="I21" s="1">
        <v>33.35</v>
      </c>
      <c r="J21" s="1">
        <v>33.35</v>
      </c>
      <c r="K21" s="1" t="s">
        <v>43</v>
      </c>
      <c r="L21" s="1">
        <v>-64.0</v>
      </c>
      <c r="M21" s="1">
        <v>0.0</v>
      </c>
    </row>
    <row r="22">
      <c r="A22" s="1" t="s">
        <v>41</v>
      </c>
      <c r="B22" s="1" t="s">
        <v>42</v>
      </c>
      <c r="C22" s="1">
        <v>65.14</v>
      </c>
      <c r="D22" s="1">
        <v>68.79</v>
      </c>
      <c r="E22" s="1">
        <v>3.65</v>
      </c>
      <c r="F22" s="1">
        <v>0.0</v>
      </c>
      <c r="G22" s="1">
        <v>3.65</v>
      </c>
      <c r="H22" s="1">
        <v>64.0</v>
      </c>
      <c r="I22" s="1">
        <v>17.53</v>
      </c>
      <c r="J22" s="1">
        <v>17.53</v>
      </c>
      <c r="K22" s="1" t="s">
        <v>43</v>
      </c>
      <c r="L22" s="1">
        <v>-64.0</v>
      </c>
      <c r="M22" s="1">
        <v>0.0</v>
      </c>
    </row>
    <row r="23">
      <c r="A23" s="1" t="s">
        <v>41</v>
      </c>
      <c r="B23" s="1" t="s">
        <v>42</v>
      </c>
      <c r="C23" s="1">
        <v>68.95</v>
      </c>
      <c r="D23" s="1">
        <v>72.54</v>
      </c>
      <c r="E23" s="1">
        <v>3.59</v>
      </c>
      <c r="F23" s="1">
        <v>0.0</v>
      </c>
      <c r="G23" s="1">
        <v>3.59</v>
      </c>
      <c r="H23" s="1">
        <v>64.0</v>
      </c>
      <c r="I23" s="1">
        <v>17.81</v>
      </c>
      <c r="J23" s="1">
        <v>17.81</v>
      </c>
      <c r="K23" s="1" t="s">
        <v>43</v>
      </c>
      <c r="L23" s="1">
        <v>-64.0</v>
      </c>
      <c r="M23" s="1">
        <v>0.0</v>
      </c>
    </row>
    <row r="24">
      <c r="A24" s="1" t="s">
        <v>41</v>
      </c>
      <c r="B24" s="1" t="s">
        <v>42</v>
      </c>
      <c r="C24" s="1">
        <v>72.65</v>
      </c>
      <c r="D24" s="1">
        <v>75.86</v>
      </c>
      <c r="E24" s="1">
        <v>3.2</v>
      </c>
      <c r="F24" s="1">
        <v>0.0</v>
      </c>
      <c r="G24" s="1">
        <v>3.2</v>
      </c>
      <c r="H24" s="1">
        <v>64.0</v>
      </c>
      <c r="I24" s="1">
        <v>19.98</v>
      </c>
      <c r="J24" s="1">
        <v>19.98</v>
      </c>
      <c r="K24" s="1" t="s">
        <v>43</v>
      </c>
      <c r="L24" s="1">
        <v>-64.0</v>
      </c>
      <c r="M24" s="1">
        <v>0.0</v>
      </c>
    </row>
    <row r="25">
      <c r="A25" s="1" t="s">
        <v>41</v>
      </c>
      <c r="B25" s="1" t="s">
        <v>42</v>
      </c>
      <c r="C25" s="1">
        <v>75.96</v>
      </c>
      <c r="D25" s="1">
        <v>78.42</v>
      </c>
      <c r="E25" s="1">
        <v>2.46</v>
      </c>
      <c r="F25" s="1">
        <v>0.0</v>
      </c>
      <c r="G25" s="1">
        <v>2.46</v>
      </c>
      <c r="H25" s="1">
        <v>64.0</v>
      </c>
      <c r="I25" s="1">
        <v>25.97</v>
      </c>
      <c r="J25" s="1">
        <v>25.97</v>
      </c>
      <c r="K25" s="1" t="s">
        <v>43</v>
      </c>
      <c r="L25" s="1">
        <v>-64.0</v>
      </c>
      <c r="M25" s="1">
        <v>0.0</v>
      </c>
    </row>
    <row r="26">
      <c r="A26" s="1" t="s">
        <v>41</v>
      </c>
      <c r="B26" s="1" t="s">
        <v>42</v>
      </c>
      <c r="C26" s="1">
        <v>78.46</v>
      </c>
      <c r="D26" s="1">
        <v>81.3</v>
      </c>
      <c r="E26" s="1">
        <v>2.84</v>
      </c>
      <c r="F26" s="1">
        <v>0.0</v>
      </c>
      <c r="G26" s="1">
        <v>2.84</v>
      </c>
      <c r="H26" s="1">
        <v>64.0</v>
      </c>
      <c r="I26" s="1">
        <v>22.54</v>
      </c>
      <c r="J26" s="1">
        <v>22.54</v>
      </c>
      <c r="K26" s="1" t="s">
        <v>43</v>
      </c>
      <c r="L26" s="1">
        <v>-64.0</v>
      </c>
      <c r="M26" s="1">
        <v>0.0</v>
      </c>
    </row>
    <row r="27">
      <c r="A27" s="1" t="s">
        <v>41</v>
      </c>
      <c r="B27" s="1" t="s">
        <v>42</v>
      </c>
      <c r="C27" s="1">
        <v>81.99</v>
      </c>
      <c r="D27" s="1">
        <v>84.73</v>
      </c>
      <c r="E27" s="1">
        <v>2.75</v>
      </c>
      <c r="F27" s="1">
        <v>0.0</v>
      </c>
      <c r="G27" s="1">
        <v>2.75</v>
      </c>
      <c r="H27" s="1">
        <v>168.0</v>
      </c>
      <c r="I27" s="1">
        <v>61.17</v>
      </c>
      <c r="J27" s="1">
        <v>61.19</v>
      </c>
      <c r="K27" s="1" t="s">
        <v>44</v>
      </c>
      <c r="L27" s="1">
        <v>84.0</v>
      </c>
      <c r="M27" s="1">
        <v>84.0</v>
      </c>
    </row>
    <row r="28">
      <c r="A28" s="1" t="s">
        <v>41</v>
      </c>
      <c r="B28" s="1" t="s">
        <v>42</v>
      </c>
      <c r="C28" s="1">
        <v>84.91</v>
      </c>
      <c r="D28" s="1">
        <v>87.28</v>
      </c>
      <c r="E28" s="1">
        <v>2.37</v>
      </c>
      <c r="F28" s="1">
        <v>0.0</v>
      </c>
      <c r="G28" s="1">
        <v>2.37</v>
      </c>
      <c r="H28" s="1">
        <v>168.0</v>
      </c>
      <c r="I28" s="1">
        <v>70.74</v>
      </c>
      <c r="J28" s="1">
        <v>70.77</v>
      </c>
      <c r="K28" s="1" t="s">
        <v>44</v>
      </c>
      <c r="L28" s="1">
        <v>84.0</v>
      </c>
      <c r="M28" s="1">
        <v>84.0</v>
      </c>
    </row>
    <row r="29">
      <c r="A29" s="1" t="s">
        <v>41</v>
      </c>
      <c r="B29" s="1" t="s">
        <v>42</v>
      </c>
      <c r="C29" s="1">
        <v>87.44</v>
      </c>
      <c r="D29" s="1">
        <v>90.41</v>
      </c>
      <c r="E29" s="1">
        <v>2.97</v>
      </c>
      <c r="F29" s="1">
        <v>0.0</v>
      </c>
      <c r="G29" s="1">
        <v>2.97</v>
      </c>
      <c r="H29" s="1">
        <v>168.0</v>
      </c>
      <c r="I29" s="1">
        <v>56.53</v>
      </c>
      <c r="J29" s="1">
        <v>56.54</v>
      </c>
      <c r="K29" s="1" t="s">
        <v>44</v>
      </c>
      <c r="L29" s="1">
        <v>84.0</v>
      </c>
      <c r="M29" s="1">
        <v>84.0</v>
      </c>
    </row>
    <row r="30">
      <c r="A30" s="1" t="s">
        <v>41</v>
      </c>
      <c r="B30" s="1" t="s">
        <v>42</v>
      </c>
      <c r="C30" s="1">
        <v>90.79</v>
      </c>
      <c r="D30" s="1">
        <v>93.45</v>
      </c>
      <c r="E30" s="1">
        <v>2.66</v>
      </c>
      <c r="F30" s="1">
        <v>0.0</v>
      </c>
      <c r="G30" s="1">
        <v>2.66</v>
      </c>
      <c r="H30" s="1">
        <v>168.0</v>
      </c>
      <c r="I30" s="1">
        <v>63.21</v>
      </c>
      <c r="J30" s="1">
        <v>63.23</v>
      </c>
      <c r="K30" s="1" t="s">
        <v>44</v>
      </c>
      <c r="L30" s="1">
        <v>84.0</v>
      </c>
      <c r="M30" s="1">
        <v>84.0</v>
      </c>
    </row>
    <row r="31">
      <c r="A31" s="1" t="s">
        <v>41</v>
      </c>
      <c r="B31" s="1" t="s">
        <v>42</v>
      </c>
      <c r="C31" s="1">
        <v>93.64</v>
      </c>
      <c r="D31" s="1">
        <v>96.78</v>
      </c>
      <c r="E31" s="1">
        <v>3.14</v>
      </c>
      <c r="F31" s="1">
        <v>0.0</v>
      </c>
      <c r="G31" s="1">
        <v>3.14</v>
      </c>
      <c r="H31" s="1">
        <v>168.0</v>
      </c>
      <c r="I31" s="1">
        <v>53.48</v>
      </c>
      <c r="J31" s="1">
        <v>53.5</v>
      </c>
      <c r="K31" s="1" t="s">
        <v>44</v>
      </c>
      <c r="L31" s="1">
        <v>84.0</v>
      </c>
      <c r="M31" s="1">
        <v>84.0</v>
      </c>
    </row>
    <row r="32">
      <c r="A32" s="1" t="s">
        <v>41</v>
      </c>
      <c r="B32" s="1" t="s">
        <v>42</v>
      </c>
      <c r="C32" s="1">
        <v>97.58</v>
      </c>
      <c r="D32" s="1">
        <v>99.82</v>
      </c>
      <c r="E32" s="1">
        <v>2.24</v>
      </c>
      <c r="F32" s="1">
        <v>0.0</v>
      </c>
      <c r="G32" s="1">
        <v>2.24</v>
      </c>
      <c r="H32" s="1">
        <v>64.0</v>
      </c>
      <c r="I32" s="1">
        <v>28.59</v>
      </c>
      <c r="J32" s="1">
        <v>28.59</v>
      </c>
      <c r="K32" s="1" t="s">
        <v>43</v>
      </c>
      <c r="L32" s="1">
        <v>-64.0</v>
      </c>
      <c r="M32" s="1">
        <v>0.0</v>
      </c>
    </row>
    <row r="33">
      <c r="A33" s="1" t="s">
        <v>41</v>
      </c>
      <c r="B33" s="1" t="s">
        <v>42</v>
      </c>
      <c r="C33" s="1">
        <v>100.01</v>
      </c>
      <c r="D33" s="1">
        <v>103.16</v>
      </c>
      <c r="E33" s="1">
        <v>3.15</v>
      </c>
      <c r="F33" s="1">
        <v>0.0</v>
      </c>
      <c r="G33" s="1">
        <v>3.15</v>
      </c>
      <c r="H33" s="1">
        <v>64.0</v>
      </c>
      <c r="I33" s="1">
        <v>20.3</v>
      </c>
      <c r="J33" s="1">
        <v>20.3</v>
      </c>
      <c r="K33" s="1" t="s">
        <v>43</v>
      </c>
      <c r="L33" s="1">
        <v>-64.0</v>
      </c>
      <c r="M33" s="1">
        <v>0.0</v>
      </c>
    </row>
    <row r="34">
      <c r="A34" s="1" t="s">
        <v>41</v>
      </c>
      <c r="B34" s="1" t="s">
        <v>42</v>
      </c>
      <c r="C34" s="1">
        <v>103.35</v>
      </c>
      <c r="D34" s="1">
        <v>106.74</v>
      </c>
      <c r="E34" s="1">
        <v>3.39</v>
      </c>
      <c r="F34" s="1">
        <v>0.0</v>
      </c>
      <c r="G34" s="1">
        <v>3.39</v>
      </c>
      <c r="H34" s="1">
        <v>64.0</v>
      </c>
      <c r="I34" s="1">
        <v>18.87</v>
      </c>
      <c r="J34" s="1">
        <v>18.87</v>
      </c>
      <c r="K34" s="1" t="s">
        <v>43</v>
      </c>
      <c r="L34" s="1">
        <v>-64.0</v>
      </c>
      <c r="M34" s="1">
        <v>0.0</v>
      </c>
    </row>
    <row r="35">
      <c r="A35" s="1" t="s">
        <v>41</v>
      </c>
      <c r="B35" s="1" t="s">
        <v>42</v>
      </c>
      <c r="C35" s="1">
        <v>106.77</v>
      </c>
      <c r="D35" s="1">
        <v>109.6</v>
      </c>
      <c r="E35" s="1">
        <v>2.83</v>
      </c>
      <c r="F35" s="1">
        <v>0.0</v>
      </c>
      <c r="G35" s="1">
        <v>2.83</v>
      </c>
      <c r="H35" s="1">
        <v>64.0</v>
      </c>
      <c r="I35" s="1">
        <v>22.62</v>
      </c>
      <c r="J35" s="1">
        <v>22.62</v>
      </c>
      <c r="K35" s="1" t="s">
        <v>43</v>
      </c>
      <c r="L35" s="1">
        <v>-64.0</v>
      </c>
      <c r="M35" s="1">
        <v>0.0</v>
      </c>
    </row>
    <row r="36">
      <c r="A36" s="1" t="s">
        <v>41</v>
      </c>
      <c r="B36" s="1" t="s">
        <v>42</v>
      </c>
      <c r="C36" s="1">
        <v>109.86</v>
      </c>
      <c r="D36" s="1">
        <v>115.77</v>
      </c>
      <c r="E36" s="1">
        <v>5.91</v>
      </c>
      <c r="F36" s="1">
        <v>0.0</v>
      </c>
      <c r="G36" s="1">
        <v>5.91</v>
      </c>
      <c r="H36" s="1">
        <v>64.0</v>
      </c>
      <c r="I36" s="1">
        <v>10.83</v>
      </c>
      <c r="J36" s="1">
        <v>10.83</v>
      </c>
      <c r="K36" s="1" t="s">
        <v>43</v>
      </c>
      <c r="L36" s="1">
        <v>-64.0</v>
      </c>
      <c r="M36" s="1">
        <v>0.0</v>
      </c>
    </row>
    <row r="37">
      <c r="A37" s="1" t="s">
        <v>41</v>
      </c>
      <c r="B37" s="1" t="s">
        <v>42</v>
      </c>
      <c r="C37" s="1">
        <v>115.85</v>
      </c>
      <c r="D37" s="1">
        <v>119.75</v>
      </c>
      <c r="E37" s="1">
        <v>3.9</v>
      </c>
      <c r="F37" s="1">
        <v>0.0</v>
      </c>
      <c r="G37" s="1">
        <v>3.9</v>
      </c>
      <c r="H37" s="1">
        <v>64.0</v>
      </c>
      <c r="I37" s="1">
        <v>16.4</v>
      </c>
      <c r="J37" s="1">
        <v>16.4</v>
      </c>
      <c r="K37" s="1" t="s">
        <v>43</v>
      </c>
      <c r="L37" s="1">
        <v>-64.0</v>
      </c>
      <c r="M37" s="1">
        <v>0.0</v>
      </c>
    </row>
    <row r="38">
      <c r="A38" s="1" t="s">
        <v>41</v>
      </c>
      <c r="B38" s="1" t="s">
        <v>42</v>
      </c>
      <c r="C38" s="1">
        <v>119.82</v>
      </c>
      <c r="D38" s="1">
        <v>124.57</v>
      </c>
      <c r="E38" s="1">
        <v>4.75</v>
      </c>
      <c r="F38" s="1">
        <v>0.0</v>
      </c>
      <c r="G38" s="1">
        <v>4.75</v>
      </c>
      <c r="H38" s="1">
        <v>64.0</v>
      </c>
      <c r="I38" s="1">
        <v>13.47</v>
      </c>
      <c r="J38" s="1">
        <v>13.47</v>
      </c>
      <c r="K38" s="1" t="s">
        <v>43</v>
      </c>
      <c r="L38" s="1">
        <v>-64.0</v>
      </c>
      <c r="M38" s="1">
        <v>0.0</v>
      </c>
    </row>
    <row r="39">
      <c r="A39" s="1" t="s">
        <v>41</v>
      </c>
      <c r="B39" s="1" t="s">
        <v>42</v>
      </c>
      <c r="C39" s="1">
        <v>124.61</v>
      </c>
      <c r="D39" s="1">
        <v>128.16</v>
      </c>
      <c r="E39" s="1">
        <v>3.56</v>
      </c>
      <c r="F39" s="1">
        <v>0.0</v>
      </c>
      <c r="G39" s="1">
        <v>3.56</v>
      </c>
      <c r="H39" s="1">
        <v>64.0</v>
      </c>
      <c r="I39" s="1">
        <v>17.99</v>
      </c>
      <c r="J39" s="1">
        <v>17.99</v>
      </c>
      <c r="K39" s="1" t="s">
        <v>43</v>
      </c>
      <c r="L39" s="1">
        <v>-64.0</v>
      </c>
      <c r="M39" s="1">
        <v>0.0</v>
      </c>
    </row>
    <row r="40">
      <c r="A40" s="1" t="s">
        <v>41</v>
      </c>
      <c r="B40" s="1" t="s">
        <v>42</v>
      </c>
      <c r="C40" s="1">
        <v>128.35</v>
      </c>
      <c r="D40" s="1">
        <v>133.33</v>
      </c>
      <c r="E40" s="1">
        <v>4.98</v>
      </c>
      <c r="F40" s="1">
        <v>0.0</v>
      </c>
      <c r="G40" s="1">
        <v>4.98</v>
      </c>
      <c r="H40" s="1">
        <v>64.0</v>
      </c>
      <c r="I40" s="1">
        <v>12.84</v>
      </c>
      <c r="J40" s="1">
        <v>12.84</v>
      </c>
      <c r="K40" s="1" t="s">
        <v>43</v>
      </c>
      <c r="L40" s="1">
        <v>-64.0</v>
      </c>
      <c r="M40" s="1">
        <v>0.0</v>
      </c>
    </row>
    <row r="41">
      <c r="A41" s="1" t="s">
        <v>41</v>
      </c>
      <c r="B41" s="1" t="s">
        <v>42</v>
      </c>
      <c r="C41" s="1">
        <v>133.47</v>
      </c>
      <c r="D41" s="1">
        <v>134.75</v>
      </c>
      <c r="E41" s="1">
        <v>1.28</v>
      </c>
      <c r="F41" s="1">
        <v>0.0</v>
      </c>
      <c r="G41" s="1">
        <v>1.28</v>
      </c>
      <c r="H41" s="1">
        <v>64.0</v>
      </c>
      <c r="I41" s="1">
        <v>49.88</v>
      </c>
      <c r="J41" s="1">
        <v>49.88</v>
      </c>
      <c r="K41" s="1" t="s">
        <v>43</v>
      </c>
      <c r="L41" s="1">
        <v>-64.0</v>
      </c>
      <c r="M41" s="1">
        <v>0.0</v>
      </c>
    </row>
    <row r="42">
      <c r="A42" s="1" t="s">
        <v>41</v>
      </c>
      <c r="B42" s="1" t="s">
        <v>42</v>
      </c>
      <c r="C42" s="1">
        <v>134.82</v>
      </c>
      <c r="D42" s="1">
        <v>136.97</v>
      </c>
      <c r="E42" s="1">
        <v>2.14</v>
      </c>
      <c r="F42" s="1">
        <v>0.0</v>
      </c>
      <c r="G42" s="1">
        <v>2.14</v>
      </c>
      <c r="H42" s="1">
        <v>168.0</v>
      </c>
      <c r="I42" s="1">
        <v>78.34</v>
      </c>
      <c r="J42" s="1">
        <v>78.38</v>
      </c>
      <c r="K42" s="1" t="s">
        <v>44</v>
      </c>
      <c r="L42" s="1">
        <v>84.0</v>
      </c>
      <c r="M42" s="1">
        <v>84.0</v>
      </c>
    </row>
    <row r="43">
      <c r="A43" s="1" t="s">
        <v>41</v>
      </c>
      <c r="B43" s="1" t="s">
        <v>42</v>
      </c>
      <c r="C43" s="1">
        <v>137.44</v>
      </c>
      <c r="D43" s="1">
        <v>140.98</v>
      </c>
      <c r="E43" s="1">
        <v>3.54</v>
      </c>
      <c r="F43" s="1">
        <v>0.0</v>
      </c>
      <c r="G43" s="1">
        <v>3.54</v>
      </c>
      <c r="H43" s="1">
        <v>168.0</v>
      </c>
      <c r="I43" s="1">
        <v>47.45</v>
      </c>
      <c r="J43" s="1">
        <v>47.46</v>
      </c>
      <c r="K43" s="1" t="s">
        <v>44</v>
      </c>
      <c r="L43" s="1">
        <v>84.0</v>
      </c>
      <c r="M43" s="1">
        <v>84.0</v>
      </c>
    </row>
    <row r="44">
      <c r="A44" s="1" t="s">
        <v>41</v>
      </c>
      <c r="B44" s="1" t="s">
        <v>42</v>
      </c>
      <c r="C44" s="1">
        <v>141.33</v>
      </c>
      <c r="D44" s="1">
        <v>144.23</v>
      </c>
      <c r="E44" s="1">
        <v>2.9</v>
      </c>
      <c r="F44" s="1">
        <v>0.0</v>
      </c>
      <c r="G44" s="1">
        <v>2.9</v>
      </c>
      <c r="H44" s="1">
        <v>168.0</v>
      </c>
      <c r="I44" s="1">
        <v>57.98</v>
      </c>
      <c r="J44" s="1">
        <v>57.99</v>
      </c>
      <c r="K44" s="1" t="s">
        <v>44</v>
      </c>
      <c r="L44" s="1">
        <v>84.0</v>
      </c>
      <c r="M44" s="1">
        <v>84.0</v>
      </c>
    </row>
    <row r="45">
      <c r="A45" s="1" t="s">
        <v>41</v>
      </c>
      <c r="B45" s="1" t="s">
        <v>42</v>
      </c>
      <c r="C45" s="1">
        <v>144.41</v>
      </c>
      <c r="D45" s="1">
        <v>147.45</v>
      </c>
      <c r="E45" s="1">
        <v>3.04</v>
      </c>
      <c r="F45" s="1">
        <v>0.0</v>
      </c>
      <c r="G45" s="1">
        <v>3.04</v>
      </c>
      <c r="H45" s="1">
        <v>168.0</v>
      </c>
      <c r="I45" s="1">
        <v>55.18</v>
      </c>
      <c r="J45" s="1">
        <v>55.2</v>
      </c>
      <c r="K45" s="1" t="s">
        <v>44</v>
      </c>
      <c r="L45" s="1">
        <v>84.0</v>
      </c>
      <c r="M45" s="1">
        <v>84.0</v>
      </c>
    </row>
    <row r="46">
      <c r="A46" s="1" t="s">
        <v>41</v>
      </c>
      <c r="B46" s="1" t="s">
        <v>42</v>
      </c>
      <c r="C46" s="1">
        <v>147.62</v>
      </c>
      <c r="D46" s="1">
        <v>149.82</v>
      </c>
      <c r="E46" s="1">
        <v>2.2</v>
      </c>
      <c r="F46" s="1">
        <v>0.0</v>
      </c>
      <c r="G46" s="1">
        <v>2.2</v>
      </c>
      <c r="H46" s="1">
        <v>168.0</v>
      </c>
      <c r="I46" s="1">
        <v>76.2</v>
      </c>
      <c r="J46" s="1">
        <v>76.22</v>
      </c>
      <c r="K46" s="1" t="s">
        <v>44</v>
      </c>
      <c r="L46" s="1">
        <v>84.0</v>
      </c>
      <c r="M46" s="1">
        <v>84.0</v>
      </c>
    </row>
    <row r="47">
      <c r="A47" s="1" t="s">
        <v>41</v>
      </c>
      <c r="B47" s="1" t="s">
        <v>42</v>
      </c>
      <c r="C47" s="1">
        <v>150.03</v>
      </c>
      <c r="D47" s="1">
        <v>153.03</v>
      </c>
      <c r="E47" s="1">
        <v>3.0</v>
      </c>
      <c r="F47" s="1">
        <v>0.0</v>
      </c>
      <c r="G47" s="1">
        <v>3.0</v>
      </c>
      <c r="H47" s="1">
        <v>64.0</v>
      </c>
      <c r="I47" s="1">
        <v>21.36</v>
      </c>
      <c r="J47" s="1">
        <v>21.36</v>
      </c>
      <c r="K47" s="1" t="s">
        <v>43</v>
      </c>
      <c r="L47" s="1">
        <v>-64.0</v>
      </c>
      <c r="M47" s="1">
        <v>0.0</v>
      </c>
    </row>
    <row r="48">
      <c r="A48" s="1" t="s">
        <v>41</v>
      </c>
      <c r="B48" s="1" t="s">
        <v>42</v>
      </c>
      <c r="C48" s="1">
        <v>153.12</v>
      </c>
      <c r="D48" s="1">
        <v>154.93</v>
      </c>
      <c r="E48" s="1">
        <v>1.81</v>
      </c>
      <c r="F48" s="1">
        <v>0.0</v>
      </c>
      <c r="G48" s="1">
        <v>1.81</v>
      </c>
      <c r="H48" s="1">
        <v>64.0</v>
      </c>
      <c r="I48" s="1">
        <v>35.35</v>
      </c>
      <c r="J48" s="1">
        <v>35.35</v>
      </c>
      <c r="K48" s="1" t="s">
        <v>43</v>
      </c>
      <c r="L48" s="1">
        <v>-64.0</v>
      </c>
      <c r="M48" s="1">
        <v>0.0</v>
      </c>
    </row>
    <row r="49">
      <c r="A49" s="1" t="s">
        <v>41</v>
      </c>
      <c r="B49" s="1" t="s">
        <v>42</v>
      </c>
      <c r="C49" s="1">
        <v>154.98</v>
      </c>
      <c r="D49" s="1">
        <v>156.25</v>
      </c>
      <c r="E49" s="1">
        <v>1.27</v>
      </c>
      <c r="F49" s="1">
        <v>0.0</v>
      </c>
      <c r="G49" s="1">
        <v>1.27</v>
      </c>
      <c r="H49" s="1">
        <v>64.0</v>
      </c>
      <c r="I49" s="1">
        <v>50.4</v>
      </c>
      <c r="J49" s="1">
        <v>50.4</v>
      </c>
      <c r="K49" s="1" t="s">
        <v>43</v>
      </c>
      <c r="L49" s="1">
        <v>-64.0</v>
      </c>
      <c r="M49" s="1">
        <v>0.0</v>
      </c>
    </row>
    <row r="50">
      <c r="A50" s="1" t="s">
        <v>41</v>
      </c>
      <c r="B50" s="1" t="s">
        <v>42</v>
      </c>
      <c r="C50" s="1">
        <v>156.3</v>
      </c>
      <c r="D50" s="1">
        <v>160.16</v>
      </c>
      <c r="E50" s="1">
        <v>3.86</v>
      </c>
      <c r="F50" s="1">
        <v>0.0</v>
      </c>
      <c r="G50" s="1">
        <v>3.86</v>
      </c>
      <c r="H50" s="1">
        <v>64.0</v>
      </c>
      <c r="I50" s="1">
        <v>16.57</v>
      </c>
      <c r="J50" s="1">
        <v>16.57</v>
      </c>
      <c r="K50" s="1" t="s">
        <v>43</v>
      </c>
      <c r="L50" s="1">
        <v>-64.0</v>
      </c>
      <c r="M50" s="1">
        <v>0.0</v>
      </c>
    </row>
    <row r="51">
      <c r="A51" s="1" t="s">
        <v>41</v>
      </c>
      <c r="B51" s="1" t="s">
        <v>42</v>
      </c>
      <c r="C51" s="1">
        <v>160.29</v>
      </c>
      <c r="D51" s="1">
        <v>163.5</v>
      </c>
      <c r="E51" s="1">
        <v>3.21</v>
      </c>
      <c r="F51" s="1">
        <v>0.0</v>
      </c>
      <c r="G51" s="1">
        <v>3.21</v>
      </c>
      <c r="H51" s="1">
        <v>64.0</v>
      </c>
      <c r="I51" s="1">
        <v>19.95</v>
      </c>
      <c r="J51" s="1">
        <v>19.95</v>
      </c>
      <c r="K51" s="1" t="s">
        <v>43</v>
      </c>
      <c r="L51" s="1">
        <v>-64.0</v>
      </c>
      <c r="M51" s="1">
        <v>0.0</v>
      </c>
    </row>
    <row r="52">
      <c r="A52" s="1" t="s">
        <v>41</v>
      </c>
      <c r="B52" s="1" t="s">
        <v>42</v>
      </c>
      <c r="C52" s="1">
        <v>163.87</v>
      </c>
      <c r="D52" s="1">
        <v>166.3</v>
      </c>
      <c r="E52" s="1">
        <v>2.43</v>
      </c>
      <c r="F52" s="1">
        <v>0.0</v>
      </c>
      <c r="G52" s="1">
        <v>2.43</v>
      </c>
      <c r="H52" s="1">
        <v>64.0</v>
      </c>
      <c r="I52" s="1">
        <v>26.32</v>
      </c>
      <c r="J52" s="1">
        <v>26.32</v>
      </c>
      <c r="K52" s="1" t="s">
        <v>43</v>
      </c>
      <c r="L52" s="1">
        <v>-64.0</v>
      </c>
      <c r="M52" s="1">
        <v>0.0</v>
      </c>
    </row>
    <row r="53">
      <c r="A53" s="1" t="s">
        <v>41</v>
      </c>
      <c r="B53" s="1" t="s">
        <v>42</v>
      </c>
      <c r="C53" s="1">
        <v>166.34</v>
      </c>
      <c r="D53" s="1">
        <v>171.21</v>
      </c>
      <c r="E53" s="1">
        <v>4.87</v>
      </c>
      <c r="F53" s="1">
        <v>0.0</v>
      </c>
      <c r="G53" s="1">
        <v>4.87</v>
      </c>
      <c r="H53" s="1">
        <v>64.0</v>
      </c>
      <c r="I53" s="1">
        <v>13.15</v>
      </c>
      <c r="J53" s="1">
        <v>13.15</v>
      </c>
      <c r="K53" s="1" t="s">
        <v>43</v>
      </c>
      <c r="L53" s="1">
        <v>-64.0</v>
      </c>
      <c r="M53" s="1">
        <v>0.0</v>
      </c>
    </row>
    <row r="54">
      <c r="A54" s="1" t="s">
        <v>41</v>
      </c>
      <c r="B54" s="1" t="s">
        <v>42</v>
      </c>
      <c r="C54" s="1">
        <v>171.26</v>
      </c>
      <c r="D54" s="1">
        <v>175.46</v>
      </c>
      <c r="E54" s="1">
        <v>4.2</v>
      </c>
      <c r="F54" s="1">
        <v>0.0</v>
      </c>
      <c r="G54" s="1">
        <v>4.2</v>
      </c>
      <c r="H54" s="1">
        <v>64.0</v>
      </c>
      <c r="I54" s="1">
        <v>15.23</v>
      </c>
      <c r="J54" s="1">
        <v>15.23</v>
      </c>
      <c r="K54" s="1" t="s">
        <v>43</v>
      </c>
      <c r="L54" s="1">
        <v>-64.0</v>
      </c>
      <c r="M54" s="1">
        <v>0.0</v>
      </c>
    </row>
    <row r="55">
      <c r="A55" s="1" t="s">
        <v>41</v>
      </c>
      <c r="B55" s="1" t="s">
        <v>42</v>
      </c>
      <c r="C55" s="1">
        <v>175.46</v>
      </c>
      <c r="D55" s="1">
        <v>178.89</v>
      </c>
      <c r="E55" s="1">
        <v>3.42</v>
      </c>
      <c r="F55" s="1">
        <v>0.0</v>
      </c>
      <c r="G55" s="1">
        <v>3.42</v>
      </c>
      <c r="H55" s="1">
        <v>64.0</v>
      </c>
      <c r="I55" s="1">
        <v>18.7</v>
      </c>
      <c r="J55" s="1">
        <v>18.7</v>
      </c>
      <c r="K55" s="1" t="s">
        <v>43</v>
      </c>
      <c r="L55" s="1">
        <v>-64.0</v>
      </c>
      <c r="M55" s="1">
        <v>0.0</v>
      </c>
    </row>
    <row r="56">
      <c r="A56" s="1" t="s">
        <v>41</v>
      </c>
      <c r="B56" s="1" t="s">
        <v>42</v>
      </c>
      <c r="C56" s="1">
        <v>179.03</v>
      </c>
      <c r="D56" s="1">
        <v>181.8</v>
      </c>
      <c r="E56" s="1">
        <v>2.77</v>
      </c>
      <c r="F56" s="1">
        <v>0.0</v>
      </c>
      <c r="G56" s="1">
        <v>2.77</v>
      </c>
      <c r="H56" s="1">
        <v>64.0</v>
      </c>
      <c r="I56" s="1">
        <v>23.14</v>
      </c>
      <c r="J56" s="1">
        <v>23.14</v>
      </c>
      <c r="K56" s="1" t="s">
        <v>43</v>
      </c>
      <c r="L56" s="1">
        <v>-64.0</v>
      </c>
      <c r="M56" s="1">
        <v>0.0</v>
      </c>
    </row>
    <row r="57">
      <c r="A57" s="1" t="s">
        <v>41</v>
      </c>
      <c r="B57" s="1" t="s">
        <v>42</v>
      </c>
      <c r="C57" s="1">
        <v>181.97</v>
      </c>
      <c r="D57" s="1">
        <v>184.65</v>
      </c>
      <c r="E57" s="1">
        <v>2.67</v>
      </c>
      <c r="F57" s="1">
        <v>0.0</v>
      </c>
      <c r="G57" s="1">
        <v>2.67</v>
      </c>
      <c r="H57" s="1">
        <v>168.0</v>
      </c>
      <c r="I57" s="1">
        <v>62.87</v>
      </c>
      <c r="J57" s="1">
        <v>62.89</v>
      </c>
      <c r="K57" s="1" t="s">
        <v>44</v>
      </c>
      <c r="L57" s="1">
        <v>84.0</v>
      </c>
      <c r="M57" s="1">
        <v>84.0</v>
      </c>
    </row>
    <row r="58">
      <c r="A58" s="1" t="s">
        <v>41</v>
      </c>
      <c r="B58" s="1" t="s">
        <v>42</v>
      </c>
      <c r="C58" s="1">
        <v>185.77</v>
      </c>
      <c r="D58" s="1">
        <v>189.83</v>
      </c>
      <c r="E58" s="1">
        <v>4.05</v>
      </c>
      <c r="F58" s="1">
        <v>0.0</v>
      </c>
      <c r="G58" s="1">
        <v>4.05</v>
      </c>
      <c r="H58" s="1">
        <v>168.0</v>
      </c>
      <c r="I58" s="1">
        <v>41.46</v>
      </c>
      <c r="J58" s="1">
        <v>41.47</v>
      </c>
      <c r="K58" s="1" t="s">
        <v>44</v>
      </c>
      <c r="L58" s="1">
        <v>84.0</v>
      </c>
      <c r="M58" s="1">
        <v>84.0</v>
      </c>
    </row>
    <row r="59">
      <c r="A59" s="1" t="s">
        <v>41</v>
      </c>
      <c r="B59" s="1" t="s">
        <v>42</v>
      </c>
      <c r="C59" s="1">
        <v>190.19</v>
      </c>
      <c r="D59" s="1">
        <v>192.63</v>
      </c>
      <c r="E59" s="1">
        <v>2.45</v>
      </c>
      <c r="F59" s="1">
        <v>0.0</v>
      </c>
      <c r="G59" s="1">
        <v>2.44</v>
      </c>
      <c r="H59" s="1">
        <v>168.0</v>
      </c>
      <c r="I59" s="1">
        <v>68.71</v>
      </c>
      <c r="J59" s="1">
        <v>68.74</v>
      </c>
      <c r="K59" s="1" t="s">
        <v>44</v>
      </c>
      <c r="L59" s="1">
        <v>84.0</v>
      </c>
      <c r="M59" s="1">
        <v>84.0</v>
      </c>
    </row>
    <row r="60">
      <c r="A60" s="1" t="s">
        <v>41</v>
      </c>
      <c r="B60" s="1" t="s">
        <v>42</v>
      </c>
      <c r="C60" s="1">
        <v>192.82</v>
      </c>
      <c r="D60" s="1">
        <v>195.61</v>
      </c>
      <c r="E60" s="1">
        <v>2.79</v>
      </c>
      <c r="F60" s="1">
        <v>0.0</v>
      </c>
      <c r="G60" s="1">
        <v>2.79</v>
      </c>
      <c r="H60" s="1">
        <v>168.0</v>
      </c>
      <c r="I60" s="1">
        <v>60.21</v>
      </c>
      <c r="J60" s="1">
        <v>60.23</v>
      </c>
      <c r="K60" s="1" t="s">
        <v>44</v>
      </c>
      <c r="L60" s="1">
        <v>84.0</v>
      </c>
      <c r="M60" s="1">
        <v>84.0</v>
      </c>
    </row>
    <row r="61">
      <c r="A61" s="1" t="s">
        <v>41</v>
      </c>
      <c r="B61" s="1" t="s">
        <v>42</v>
      </c>
      <c r="C61" s="1">
        <v>196.04</v>
      </c>
      <c r="D61" s="1">
        <v>198.59</v>
      </c>
      <c r="E61" s="1">
        <v>2.54</v>
      </c>
      <c r="F61" s="1">
        <v>0.0</v>
      </c>
      <c r="G61" s="1">
        <v>2.54</v>
      </c>
      <c r="H61" s="1">
        <v>168.0</v>
      </c>
      <c r="I61" s="1">
        <v>66.12</v>
      </c>
      <c r="J61" s="1">
        <v>66.14</v>
      </c>
      <c r="K61" s="1" t="s">
        <v>44</v>
      </c>
      <c r="L61" s="1">
        <v>84.0</v>
      </c>
      <c r="M61" s="1">
        <v>84.0</v>
      </c>
    </row>
    <row r="62">
      <c r="A62" s="1" t="s">
        <v>41</v>
      </c>
      <c r="B62" s="1" t="s">
        <v>42</v>
      </c>
      <c r="C62" s="1">
        <v>198.75</v>
      </c>
      <c r="D62" s="1">
        <v>202.0</v>
      </c>
      <c r="E62" s="1">
        <v>3.25</v>
      </c>
      <c r="F62" s="1">
        <v>0.0</v>
      </c>
      <c r="G62" s="1">
        <v>3.25</v>
      </c>
      <c r="H62" s="1">
        <v>64.0</v>
      </c>
      <c r="I62" s="1">
        <v>19.67</v>
      </c>
      <c r="J62" s="1">
        <v>19.67</v>
      </c>
      <c r="K62" s="1" t="s">
        <v>43</v>
      </c>
      <c r="L62" s="1">
        <v>-64.0</v>
      </c>
      <c r="M62" s="1">
        <v>0.0</v>
      </c>
    </row>
    <row r="63">
      <c r="A63" s="1" t="s">
        <v>41</v>
      </c>
      <c r="B63" s="1" t="s">
        <v>42</v>
      </c>
      <c r="C63" s="1">
        <v>202.15</v>
      </c>
      <c r="D63" s="1">
        <v>206.68</v>
      </c>
      <c r="E63" s="1">
        <v>4.53</v>
      </c>
      <c r="F63" s="1">
        <v>0.0</v>
      </c>
      <c r="G63" s="1">
        <v>4.53</v>
      </c>
      <c r="H63" s="1">
        <v>64.0</v>
      </c>
      <c r="I63" s="1">
        <v>14.14</v>
      </c>
      <c r="J63" s="1">
        <v>14.14</v>
      </c>
      <c r="K63" s="1" t="s">
        <v>43</v>
      </c>
      <c r="L63" s="1">
        <v>-64.0</v>
      </c>
      <c r="M63" s="1">
        <v>0.0</v>
      </c>
    </row>
    <row r="64">
      <c r="A64" s="1" t="s">
        <v>41</v>
      </c>
      <c r="B64" s="1" t="s">
        <v>42</v>
      </c>
      <c r="C64" s="1">
        <v>206.71</v>
      </c>
      <c r="D64" s="1">
        <v>209.54</v>
      </c>
      <c r="E64" s="1">
        <v>2.83</v>
      </c>
      <c r="F64" s="1">
        <v>0.0</v>
      </c>
      <c r="G64" s="1">
        <v>2.83</v>
      </c>
      <c r="H64" s="1">
        <v>64.0</v>
      </c>
      <c r="I64" s="1">
        <v>22.62</v>
      </c>
      <c r="J64" s="1">
        <v>22.62</v>
      </c>
      <c r="K64" s="1" t="s">
        <v>43</v>
      </c>
      <c r="L64" s="1">
        <v>-64.0</v>
      </c>
      <c r="M64" s="1">
        <v>0.0</v>
      </c>
    </row>
    <row r="65">
      <c r="A65" s="1" t="s">
        <v>41</v>
      </c>
      <c r="B65" s="1" t="s">
        <v>42</v>
      </c>
      <c r="C65" s="1">
        <v>209.57</v>
      </c>
      <c r="D65" s="1">
        <v>213.81</v>
      </c>
      <c r="E65" s="1">
        <v>4.23</v>
      </c>
      <c r="F65" s="1">
        <v>0.0</v>
      </c>
      <c r="G65" s="1">
        <v>4.23</v>
      </c>
      <c r="H65" s="1">
        <v>64.0</v>
      </c>
      <c r="I65" s="1">
        <v>15.13</v>
      </c>
      <c r="J65" s="1">
        <v>15.13</v>
      </c>
      <c r="K65" s="1" t="s">
        <v>43</v>
      </c>
      <c r="L65" s="1">
        <v>-64.0</v>
      </c>
      <c r="M65" s="1">
        <v>0.0</v>
      </c>
    </row>
    <row r="66">
      <c r="A66" s="1" t="s">
        <v>41</v>
      </c>
      <c r="B66" s="1" t="s">
        <v>42</v>
      </c>
      <c r="C66" s="1">
        <v>213.82</v>
      </c>
      <c r="D66" s="1">
        <v>215.96</v>
      </c>
      <c r="E66" s="1">
        <v>2.14</v>
      </c>
      <c r="F66" s="1">
        <v>0.0</v>
      </c>
      <c r="G66" s="1">
        <v>2.14</v>
      </c>
      <c r="H66" s="1">
        <v>64.0</v>
      </c>
      <c r="I66" s="1">
        <v>29.9</v>
      </c>
      <c r="J66" s="1">
        <v>29.9</v>
      </c>
      <c r="K66" s="1" t="s">
        <v>43</v>
      </c>
      <c r="L66" s="1">
        <v>-64.0</v>
      </c>
      <c r="M66" s="1">
        <v>0.0</v>
      </c>
    </row>
    <row r="67">
      <c r="A67" s="1" t="s">
        <v>41</v>
      </c>
      <c r="B67" s="1" t="s">
        <v>42</v>
      </c>
      <c r="C67" s="1">
        <v>216.05</v>
      </c>
      <c r="D67" s="1">
        <v>219.25</v>
      </c>
      <c r="E67" s="1">
        <v>3.2</v>
      </c>
      <c r="F67" s="1">
        <v>0.0</v>
      </c>
      <c r="G67" s="1">
        <v>3.2</v>
      </c>
      <c r="H67" s="1">
        <v>64.0</v>
      </c>
      <c r="I67" s="1">
        <v>19.97</v>
      </c>
      <c r="J67" s="1">
        <v>19.97</v>
      </c>
      <c r="K67" s="1" t="s">
        <v>43</v>
      </c>
      <c r="L67" s="1">
        <v>-64.0</v>
      </c>
      <c r="M67" s="1">
        <v>0.0</v>
      </c>
    </row>
    <row r="68">
      <c r="A68" s="1" t="s">
        <v>41</v>
      </c>
      <c r="B68" s="1" t="s">
        <v>42</v>
      </c>
      <c r="C68" s="1">
        <v>219.38</v>
      </c>
      <c r="D68" s="1">
        <v>223.73</v>
      </c>
      <c r="E68" s="1">
        <v>4.35</v>
      </c>
      <c r="F68" s="1">
        <v>0.0</v>
      </c>
      <c r="G68" s="1">
        <v>4.35</v>
      </c>
      <c r="H68" s="1">
        <v>64.0</v>
      </c>
      <c r="I68" s="1">
        <v>14.72</v>
      </c>
      <c r="J68" s="1">
        <v>14.72</v>
      </c>
      <c r="K68" s="1" t="s">
        <v>43</v>
      </c>
      <c r="L68" s="1">
        <v>-64.0</v>
      </c>
      <c r="M68" s="1">
        <v>0.0</v>
      </c>
    </row>
    <row r="69">
      <c r="A69" s="1" t="s">
        <v>41</v>
      </c>
      <c r="B69" s="1" t="s">
        <v>42</v>
      </c>
      <c r="C69" s="1">
        <v>223.84</v>
      </c>
      <c r="D69" s="1">
        <v>226.98</v>
      </c>
      <c r="E69" s="1">
        <v>3.14</v>
      </c>
      <c r="F69" s="1">
        <v>0.0</v>
      </c>
      <c r="G69" s="1">
        <v>3.14</v>
      </c>
      <c r="H69" s="1">
        <v>64.0</v>
      </c>
      <c r="I69" s="1">
        <v>20.41</v>
      </c>
      <c r="J69" s="1">
        <v>20.41</v>
      </c>
      <c r="K69" s="1" t="s">
        <v>43</v>
      </c>
      <c r="L69" s="1">
        <v>-64.0</v>
      </c>
      <c r="M69" s="1">
        <v>0.0</v>
      </c>
    </row>
    <row r="70">
      <c r="A70" s="1" t="s">
        <v>41</v>
      </c>
      <c r="B70" s="1" t="s">
        <v>42</v>
      </c>
      <c r="C70" s="1">
        <v>227.25</v>
      </c>
      <c r="D70" s="1">
        <v>230.04</v>
      </c>
      <c r="E70" s="1">
        <v>2.79</v>
      </c>
      <c r="F70" s="1">
        <v>0.0</v>
      </c>
      <c r="G70" s="1">
        <v>2.79</v>
      </c>
      <c r="H70" s="1">
        <v>64.0</v>
      </c>
      <c r="I70" s="1">
        <v>22.96</v>
      </c>
      <c r="J70" s="1">
        <v>22.96</v>
      </c>
      <c r="K70" s="1" t="s">
        <v>43</v>
      </c>
      <c r="L70" s="1">
        <v>-64.0</v>
      </c>
      <c r="M70" s="1">
        <v>0.0</v>
      </c>
    </row>
    <row r="71">
      <c r="A71" s="1" t="s">
        <v>41</v>
      </c>
      <c r="B71" s="1" t="s">
        <v>42</v>
      </c>
      <c r="C71" s="1">
        <v>230.08</v>
      </c>
      <c r="D71" s="1">
        <v>235.93</v>
      </c>
      <c r="E71" s="1">
        <v>5.85</v>
      </c>
      <c r="F71" s="1">
        <v>0.0</v>
      </c>
      <c r="G71" s="1">
        <v>5.85</v>
      </c>
      <c r="H71" s="1">
        <v>64.0</v>
      </c>
      <c r="I71" s="1">
        <v>10.94</v>
      </c>
      <c r="J71" s="1">
        <v>10.94</v>
      </c>
      <c r="K71" s="1" t="s">
        <v>43</v>
      </c>
      <c r="L71" s="1">
        <v>-64.0</v>
      </c>
      <c r="M71" s="1">
        <v>0.0</v>
      </c>
    </row>
    <row r="72">
      <c r="A72" s="1" t="s">
        <v>41</v>
      </c>
      <c r="B72" s="1" t="s">
        <v>42</v>
      </c>
      <c r="C72" s="1">
        <v>236.52</v>
      </c>
      <c r="D72" s="1">
        <v>239.26</v>
      </c>
      <c r="E72" s="1">
        <v>2.74</v>
      </c>
      <c r="F72" s="1">
        <v>0.0</v>
      </c>
      <c r="G72" s="1">
        <v>2.74</v>
      </c>
      <c r="H72" s="1">
        <v>168.0</v>
      </c>
      <c r="I72" s="1">
        <v>61.38</v>
      </c>
      <c r="J72" s="1">
        <v>61.4</v>
      </c>
      <c r="K72" s="1" t="s">
        <v>44</v>
      </c>
      <c r="L72" s="1">
        <v>84.0</v>
      </c>
      <c r="M72" s="1">
        <v>84.0</v>
      </c>
    </row>
    <row r="73">
      <c r="A73" s="1" t="s">
        <v>41</v>
      </c>
      <c r="B73" s="1" t="s">
        <v>42</v>
      </c>
      <c r="C73" s="1">
        <v>239.63</v>
      </c>
      <c r="D73" s="1">
        <v>242.99</v>
      </c>
      <c r="E73" s="1">
        <v>3.36</v>
      </c>
      <c r="F73" s="1">
        <v>0.0</v>
      </c>
      <c r="G73" s="1">
        <v>3.36</v>
      </c>
      <c r="H73" s="1">
        <v>168.0</v>
      </c>
      <c r="I73" s="1">
        <v>49.95</v>
      </c>
      <c r="J73" s="1">
        <v>49.97</v>
      </c>
      <c r="K73" s="1" t="s">
        <v>44</v>
      </c>
      <c r="L73" s="1">
        <v>84.0</v>
      </c>
      <c r="M73" s="1">
        <v>84.0</v>
      </c>
    </row>
    <row r="74">
      <c r="A74" s="1" t="s">
        <v>41</v>
      </c>
      <c r="B74" s="1" t="s">
        <v>42</v>
      </c>
      <c r="C74" s="1">
        <v>243.22</v>
      </c>
      <c r="D74" s="1">
        <v>246.74</v>
      </c>
      <c r="E74" s="1">
        <v>3.52</v>
      </c>
      <c r="F74" s="1">
        <v>0.0</v>
      </c>
      <c r="G74" s="1">
        <v>3.52</v>
      </c>
      <c r="H74" s="1">
        <v>168.0</v>
      </c>
      <c r="I74" s="1">
        <v>47.74</v>
      </c>
      <c r="J74" s="1">
        <v>47.75</v>
      </c>
      <c r="K74" s="1" t="s">
        <v>44</v>
      </c>
      <c r="L74" s="1">
        <v>84.0</v>
      </c>
      <c r="M74" s="1">
        <v>84.0</v>
      </c>
    </row>
    <row r="75">
      <c r="A75" s="1" t="s">
        <v>41</v>
      </c>
      <c r="B75" s="1" t="s">
        <v>42</v>
      </c>
      <c r="C75" s="1">
        <v>247.09</v>
      </c>
      <c r="D75" s="1">
        <v>250.39</v>
      </c>
      <c r="E75" s="1">
        <v>3.3</v>
      </c>
      <c r="F75" s="1">
        <v>0.0</v>
      </c>
      <c r="G75" s="1">
        <v>3.3</v>
      </c>
      <c r="H75" s="1">
        <v>168.0</v>
      </c>
      <c r="I75" s="1">
        <v>50.89</v>
      </c>
      <c r="J75" s="1">
        <v>50.9</v>
      </c>
      <c r="K75" s="1" t="s">
        <v>44</v>
      </c>
      <c r="L75" s="1">
        <v>84.0</v>
      </c>
      <c r="M75" s="1">
        <v>84.0</v>
      </c>
    </row>
    <row r="76">
      <c r="A76" s="1" t="s">
        <v>41</v>
      </c>
      <c r="B76" s="1" t="s">
        <v>42</v>
      </c>
      <c r="C76" s="1">
        <v>250.79</v>
      </c>
      <c r="D76" s="1">
        <v>254.27</v>
      </c>
      <c r="E76" s="1">
        <v>3.48</v>
      </c>
      <c r="F76" s="1">
        <v>0.0</v>
      </c>
      <c r="G76" s="1">
        <v>3.48</v>
      </c>
      <c r="H76" s="1">
        <v>168.0</v>
      </c>
      <c r="I76" s="1">
        <v>48.32</v>
      </c>
      <c r="J76" s="1">
        <v>48.33</v>
      </c>
      <c r="K76" s="1" t="s">
        <v>44</v>
      </c>
      <c r="L76" s="1">
        <v>84.0</v>
      </c>
      <c r="M76" s="1">
        <v>84.0</v>
      </c>
    </row>
    <row r="77">
      <c r="A77" s="1" t="s">
        <v>41</v>
      </c>
      <c r="B77" s="1" t="s">
        <v>42</v>
      </c>
      <c r="C77" s="1">
        <v>254.57</v>
      </c>
      <c r="D77" s="1">
        <v>257.35</v>
      </c>
      <c r="E77" s="1">
        <v>2.78</v>
      </c>
      <c r="F77" s="1">
        <v>0.0</v>
      </c>
      <c r="G77" s="1">
        <v>2.78</v>
      </c>
      <c r="H77" s="1">
        <v>64.0</v>
      </c>
      <c r="I77" s="1">
        <v>23.04</v>
      </c>
      <c r="J77" s="1">
        <v>23.04</v>
      </c>
      <c r="K77" s="1" t="s">
        <v>43</v>
      </c>
      <c r="L77" s="1">
        <v>-64.0</v>
      </c>
      <c r="M77" s="1">
        <v>0.0</v>
      </c>
    </row>
    <row r="78">
      <c r="A78" s="1" t="s">
        <v>41</v>
      </c>
      <c r="B78" s="1" t="s">
        <v>42</v>
      </c>
      <c r="C78" s="1">
        <v>257.38</v>
      </c>
      <c r="D78" s="1">
        <v>259.65</v>
      </c>
      <c r="E78" s="1">
        <v>2.26</v>
      </c>
      <c r="F78" s="1">
        <v>0.0</v>
      </c>
      <c r="G78" s="1">
        <v>2.26</v>
      </c>
      <c r="H78" s="1">
        <v>64.0</v>
      </c>
      <c r="I78" s="1">
        <v>28.26</v>
      </c>
      <c r="J78" s="1">
        <v>28.26</v>
      </c>
      <c r="K78" s="1" t="s">
        <v>43</v>
      </c>
      <c r="L78" s="1">
        <v>-64.0</v>
      </c>
      <c r="M78" s="1">
        <v>0.0</v>
      </c>
    </row>
    <row r="79">
      <c r="A79" s="1" t="s">
        <v>41</v>
      </c>
      <c r="B79" s="1" t="s">
        <v>42</v>
      </c>
      <c r="C79" s="1">
        <v>259.74</v>
      </c>
      <c r="D79" s="1">
        <v>262.7</v>
      </c>
      <c r="E79" s="1">
        <v>2.96</v>
      </c>
      <c r="F79" s="1">
        <v>0.0</v>
      </c>
      <c r="G79" s="1">
        <v>2.96</v>
      </c>
      <c r="H79" s="1">
        <v>64.0</v>
      </c>
      <c r="I79" s="1">
        <v>21.65</v>
      </c>
      <c r="J79" s="1">
        <v>21.65</v>
      </c>
      <c r="K79" s="1" t="s">
        <v>43</v>
      </c>
      <c r="L79" s="1">
        <v>-64.0</v>
      </c>
      <c r="M79" s="1">
        <v>0.0</v>
      </c>
    </row>
    <row r="80">
      <c r="A80" s="1" t="s">
        <v>41</v>
      </c>
      <c r="B80" s="1" t="s">
        <v>42</v>
      </c>
      <c r="C80" s="1">
        <v>262.75</v>
      </c>
      <c r="D80" s="1">
        <v>264.97</v>
      </c>
      <c r="E80" s="1">
        <v>2.22</v>
      </c>
      <c r="F80" s="1">
        <v>0.0</v>
      </c>
      <c r="G80" s="1">
        <v>2.22</v>
      </c>
      <c r="H80" s="1">
        <v>64.0</v>
      </c>
      <c r="I80" s="1">
        <v>28.83</v>
      </c>
      <c r="J80" s="1">
        <v>28.83</v>
      </c>
      <c r="K80" s="1" t="s">
        <v>43</v>
      </c>
      <c r="L80" s="1">
        <v>-64.0</v>
      </c>
      <c r="M80" s="1">
        <v>0.0</v>
      </c>
    </row>
    <row r="81">
      <c r="A81" s="1" t="s">
        <v>41</v>
      </c>
      <c r="B81" s="1" t="s">
        <v>42</v>
      </c>
      <c r="C81" s="1">
        <v>265.15</v>
      </c>
      <c r="D81" s="1">
        <v>269.52</v>
      </c>
      <c r="E81" s="1">
        <v>4.37</v>
      </c>
      <c r="F81" s="1">
        <v>0.0</v>
      </c>
      <c r="G81" s="1">
        <v>4.37</v>
      </c>
      <c r="H81" s="1">
        <v>64.0</v>
      </c>
      <c r="I81" s="1">
        <v>14.66</v>
      </c>
      <c r="J81" s="1">
        <v>14.66</v>
      </c>
      <c r="K81" s="1" t="s">
        <v>43</v>
      </c>
      <c r="L81" s="1">
        <v>-64.0</v>
      </c>
      <c r="M81" s="1">
        <v>0.0</v>
      </c>
    </row>
    <row r="82">
      <c r="A82" s="1" t="s">
        <v>41</v>
      </c>
      <c r="B82" s="1" t="s">
        <v>42</v>
      </c>
      <c r="C82" s="1">
        <v>269.81</v>
      </c>
      <c r="D82" s="1">
        <v>272.23</v>
      </c>
      <c r="E82" s="1">
        <v>2.42</v>
      </c>
      <c r="F82" s="1">
        <v>0.0</v>
      </c>
      <c r="G82" s="1">
        <v>2.42</v>
      </c>
      <c r="H82" s="1">
        <v>64.0</v>
      </c>
      <c r="I82" s="1">
        <v>26.44</v>
      </c>
      <c r="J82" s="1">
        <v>26.44</v>
      </c>
      <c r="K82" s="1" t="s">
        <v>43</v>
      </c>
      <c r="L82" s="1">
        <v>-64.0</v>
      </c>
      <c r="M82" s="1">
        <v>0.0</v>
      </c>
    </row>
    <row r="83">
      <c r="A83" s="1" t="s">
        <v>41</v>
      </c>
      <c r="B83" s="1" t="s">
        <v>42</v>
      </c>
      <c r="C83" s="1">
        <v>272.25</v>
      </c>
      <c r="D83" s="1">
        <v>276.73</v>
      </c>
      <c r="E83" s="1">
        <v>4.48</v>
      </c>
      <c r="F83" s="1">
        <v>0.0</v>
      </c>
      <c r="G83" s="1">
        <v>4.48</v>
      </c>
      <c r="H83" s="1">
        <v>64.0</v>
      </c>
      <c r="I83" s="1">
        <v>14.3</v>
      </c>
      <c r="J83" s="1">
        <v>14.3</v>
      </c>
      <c r="K83" s="1" t="s">
        <v>43</v>
      </c>
      <c r="L83" s="1">
        <v>-64.0</v>
      </c>
      <c r="M83" s="1">
        <v>0.0</v>
      </c>
    </row>
    <row r="84">
      <c r="A84" s="1" t="s">
        <v>41</v>
      </c>
      <c r="B84" s="1" t="s">
        <v>42</v>
      </c>
      <c r="C84" s="1">
        <v>276.74</v>
      </c>
      <c r="D84" s="1">
        <v>279.7</v>
      </c>
      <c r="E84" s="1">
        <v>2.96</v>
      </c>
      <c r="F84" s="1">
        <v>0.0</v>
      </c>
      <c r="G84" s="1">
        <v>2.96</v>
      </c>
      <c r="H84" s="1">
        <v>64.0</v>
      </c>
      <c r="I84" s="1">
        <v>21.64</v>
      </c>
      <c r="J84" s="1">
        <v>21.64</v>
      </c>
      <c r="K84" s="1" t="s">
        <v>43</v>
      </c>
      <c r="L84" s="1">
        <v>-64.0</v>
      </c>
      <c r="M84" s="1">
        <v>0.0</v>
      </c>
    </row>
    <row r="85">
      <c r="A85" s="1" t="s">
        <v>41</v>
      </c>
      <c r="B85" s="1" t="s">
        <v>42</v>
      </c>
      <c r="C85" s="1">
        <v>279.73</v>
      </c>
      <c r="D85" s="1">
        <v>282.09</v>
      </c>
      <c r="E85" s="1">
        <v>2.36</v>
      </c>
      <c r="F85" s="1">
        <v>0.0</v>
      </c>
      <c r="G85" s="1">
        <v>2.36</v>
      </c>
      <c r="H85" s="1">
        <v>64.0</v>
      </c>
      <c r="I85" s="1">
        <v>27.12</v>
      </c>
      <c r="J85" s="1">
        <v>27.12</v>
      </c>
      <c r="K85" s="1" t="s">
        <v>43</v>
      </c>
      <c r="L85" s="1">
        <v>-64.0</v>
      </c>
      <c r="M85" s="1">
        <v>0.0</v>
      </c>
    </row>
    <row r="86">
      <c r="A86" s="1" t="s">
        <v>41</v>
      </c>
      <c r="B86" s="1" t="s">
        <v>42</v>
      </c>
      <c r="C86" s="1">
        <v>282.22</v>
      </c>
      <c r="D86" s="1">
        <v>285.49</v>
      </c>
      <c r="E86" s="1">
        <v>3.27</v>
      </c>
      <c r="F86" s="1">
        <v>0.0</v>
      </c>
      <c r="G86" s="1">
        <v>3.27</v>
      </c>
      <c r="H86" s="1">
        <v>64.0</v>
      </c>
      <c r="I86" s="1">
        <v>19.6</v>
      </c>
      <c r="J86" s="1">
        <v>19.6</v>
      </c>
      <c r="K86" s="1" t="s">
        <v>43</v>
      </c>
      <c r="L86" s="1">
        <v>-64.0</v>
      </c>
      <c r="M86" s="1">
        <v>0.0</v>
      </c>
    </row>
    <row r="87">
      <c r="A87" s="1" t="s">
        <v>41</v>
      </c>
      <c r="B87" s="1" t="s">
        <v>42</v>
      </c>
      <c r="C87" s="1">
        <v>285.51</v>
      </c>
      <c r="D87" s="1">
        <v>289.2</v>
      </c>
      <c r="E87" s="1">
        <v>3.69</v>
      </c>
      <c r="F87" s="1">
        <v>0.0</v>
      </c>
      <c r="G87" s="1">
        <v>3.69</v>
      </c>
      <c r="H87" s="1">
        <v>168.0</v>
      </c>
      <c r="I87" s="1">
        <v>45.55</v>
      </c>
      <c r="J87" s="1">
        <v>45.56</v>
      </c>
      <c r="K87" s="1" t="s">
        <v>44</v>
      </c>
      <c r="L87" s="1">
        <v>84.0</v>
      </c>
      <c r="M87" s="1">
        <v>84.0</v>
      </c>
    </row>
    <row r="88">
      <c r="A88" s="1" t="s">
        <v>41</v>
      </c>
      <c r="B88" s="1" t="s">
        <v>42</v>
      </c>
      <c r="C88" s="1">
        <v>289.35</v>
      </c>
      <c r="D88" s="1">
        <v>292.75</v>
      </c>
      <c r="E88" s="1">
        <v>3.39</v>
      </c>
      <c r="F88" s="1">
        <v>0.0</v>
      </c>
      <c r="G88" s="1">
        <v>3.39</v>
      </c>
      <c r="H88" s="1">
        <v>168.0</v>
      </c>
      <c r="I88" s="1">
        <v>49.53</v>
      </c>
      <c r="J88" s="1">
        <v>49.54</v>
      </c>
      <c r="K88" s="1" t="s">
        <v>44</v>
      </c>
      <c r="L88" s="1">
        <v>84.0</v>
      </c>
      <c r="M88" s="1">
        <v>84.0</v>
      </c>
    </row>
    <row r="89">
      <c r="A89" s="1" t="s">
        <v>41</v>
      </c>
      <c r="B89" s="1" t="s">
        <v>42</v>
      </c>
      <c r="C89" s="1">
        <v>292.92</v>
      </c>
      <c r="D89" s="1">
        <v>295.37</v>
      </c>
      <c r="E89" s="1">
        <v>2.45</v>
      </c>
      <c r="F89" s="1">
        <v>0.0</v>
      </c>
      <c r="G89" s="1">
        <v>2.45</v>
      </c>
      <c r="H89" s="1">
        <v>168.0</v>
      </c>
      <c r="I89" s="1">
        <v>68.61</v>
      </c>
      <c r="J89" s="1">
        <v>68.64</v>
      </c>
      <c r="K89" s="1" t="s">
        <v>44</v>
      </c>
      <c r="L89" s="1">
        <v>84.0</v>
      </c>
      <c r="M89" s="1">
        <v>84.0</v>
      </c>
    </row>
    <row r="90">
      <c r="A90" s="1" t="s">
        <v>41</v>
      </c>
      <c r="B90" s="1" t="s">
        <v>42</v>
      </c>
      <c r="C90" s="1">
        <v>295.58</v>
      </c>
      <c r="D90" s="1">
        <v>297.92</v>
      </c>
      <c r="E90" s="1">
        <v>2.34</v>
      </c>
      <c r="F90" s="1">
        <v>0.0</v>
      </c>
      <c r="G90" s="1">
        <v>2.33</v>
      </c>
      <c r="H90" s="1">
        <v>168.0</v>
      </c>
      <c r="I90" s="1">
        <v>71.93</v>
      </c>
      <c r="J90" s="1">
        <v>71.96</v>
      </c>
      <c r="K90" s="1" t="s">
        <v>44</v>
      </c>
      <c r="L90" s="1">
        <v>84.0</v>
      </c>
      <c r="M90" s="1">
        <v>84.0</v>
      </c>
    </row>
    <row r="91">
      <c r="A91" s="1" t="s">
        <v>41</v>
      </c>
      <c r="B91" s="1" t="s">
        <v>42</v>
      </c>
      <c r="C91" s="1">
        <v>298.14</v>
      </c>
      <c r="D91" s="1">
        <v>301.54</v>
      </c>
      <c r="E91" s="1">
        <v>3.4</v>
      </c>
      <c r="F91" s="1">
        <v>0.0</v>
      </c>
      <c r="G91" s="1">
        <v>3.4</v>
      </c>
      <c r="H91" s="1">
        <v>168.0</v>
      </c>
      <c r="I91" s="1">
        <v>49.43</v>
      </c>
      <c r="J91" s="1">
        <v>49.44</v>
      </c>
      <c r="K91" s="1" t="s">
        <v>44</v>
      </c>
      <c r="L91" s="1">
        <v>84.0</v>
      </c>
      <c r="M91" s="1">
        <v>84.0</v>
      </c>
    </row>
    <row r="92">
      <c r="A92" s="1" t="s">
        <v>41</v>
      </c>
      <c r="B92" s="1" t="s">
        <v>42</v>
      </c>
      <c r="C92" s="1">
        <v>301.96</v>
      </c>
      <c r="D92" s="1">
        <v>307.86</v>
      </c>
      <c r="E92" s="1">
        <v>5.9</v>
      </c>
      <c r="F92" s="1">
        <v>0.0</v>
      </c>
      <c r="G92" s="1">
        <v>5.9</v>
      </c>
      <c r="H92" s="1">
        <v>64.0</v>
      </c>
      <c r="I92" s="1">
        <v>10.85</v>
      </c>
      <c r="J92" s="1">
        <v>10.85</v>
      </c>
      <c r="K92" s="1" t="s">
        <v>43</v>
      </c>
      <c r="L92" s="1">
        <v>-64.0</v>
      </c>
      <c r="M92" s="1">
        <v>0.0</v>
      </c>
    </row>
    <row r="93">
      <c r="A93" s="1" t="s">
        <v>41</v>
      </c>
      <c r="B93" s="1" t="s">
        <v>42</v>
      </c>
      <c r="C93" s="1">
        <v>308.29</v>
      </c>
      <c r="D93" s="1">
        <v>311.79</v>
      </c>
      <c r="E93" s="1">
        <v>3.5</v>
      </c>
      <c r="F93" s="1">
        <v>0.0</v>
      </c>
      <c r="G93" s="1">
        <v>3.5</v>
      </c>
      <c r="H93" s="1">
        <v>64.0</v>
      </c>
      <c r="I93" s="1">
        <v>18.27</v>
      </c>
      <c r="J93" s="1">
        <v>18.27</v>
      </c>
      <c r="K93" s="1" t="s">
        <v>43</v>
      </c>
      <c r="L93" s="1">
        <v>-64.0</v>
      </c>
      <c r="M93" s="1">
        <v>0.0</v>
      </c>
    </row>
    <row r="94">
      <c r="A94" s="1" t="s">
        <v>41</v>
      </c>
      <c r="B94" s="1" t="s">
        <v>42</v>
      </c>
      <c r="C94" s="1">
        <v>311.82</v>
      </c>
      <c r="D94" s="1">
        <v>315.13</v>
      </c>
      <c r="E94" s="1">
        <v>3.31</v>
      </c>
      <c r="F94" s="1">
        <v>0.0</v>
      </c>
      <c r="G94" s="1">
        <v>3.31</v>
      </c>
      <c r="H94" s="1">
        <v>64.0</v>
      </c>
      <c r="I94" s="1">
        <v>19.35</v>
      </c>
      <c r="J94" s="1">
        <v>19.35</v>
      </c>
      <c r="K94" s="1" t="s">
        <v>43</v>
      </c>
      <c r="L94" s="1">
        <v>-64.0</v>
      </c>
      <c r="M94" s="1">
        <v>0.0</v>
      </c>
    </row>
    <row r="95">
      <c r="A95" s="1" t="s">
        <v>41</v>
      </c>
      <c r="B95" s="1" t="s">
        <v>42</v>
      </c>
      <c r="C95" s="1">
        <v>315.29</v>
      </c>
      <c r="D95" s="1">
        <v>318.09</v>
      </c>
      <c r="E95" s="1">
        <v>2.79</v>
      </c>
      <c r="F95" s="1">
        <v>0.0</v>
      </c>
      <c r="G95" s="1">
        <v>2.79</v>
      </c>
      <c r="H95" s="1">
        <v>64.0</v>
      </c>
      <c r="I95" s="1">
        <v>22.91</v>
      </c>
      <c r="J95" s="1">
        <v>22.91</v>
      </c>
      <c r="K95" s="1" t="s">
        <v>43</v>
      </c>
      <c r="L95" s="1">
        <v>-64.0</v>
      </c>
      <c r="M95" s="1">
        <v>0.0</v>
      </c>
    </row>
    <row r="96">
      <c r="A96" s="1" t="s">
        <v>41</v>
      </c>
      <c r="B96" s="1" t="s">
        <v>42</v>
      </c>
      <c r="C96" s="1">
        <v>318.11</v>
      </c>
      <c r="D96" s="1">
        <v>321.53</v>
      </c>
      <c r="E96" s="1">
        <v>3.43</v>
      </c>
      <c r="F96" s="1">
        <v>0.0</v>
      </c>
      <c r="G96" s="1">
        <v>3.43</v>
      </c>
      <c r="H96" s="1">
        <v>64.0</v>
      </c>
      <c r="I96" s="1">
        <v>18.68</v>
      </c>
      <c r="J96" s="1">
        <v>18.68</v>
      </c>
      <c r="K96" s="1" t="s">
        <v>43</v>
      </c>
      <c r="L96" s="1">
        <v>-64.0</v>
      </c>
      <c r="M96" s="1">
        <v>0.0</v>
      </c>
    </row>
    <row r="97">
      <c r="A97" s="1" t="s">
        <v>41</v>
      </c>
      <c r="B97" s="1" t="s">
        <v>42</v>
      </c>
      <c r="C97" s="1">
        <v>321.77</v>
      </c>
      <c r="D97" s="1">
        <v>324.28</v>
      </c>
      <c r="E97" s="1">
        <v>2.51</v>
      </c>
      <c r="F97" s="1">
        <v>0.0</v>
      </c>
      <c r="G97" s="1">
        <v>2.51</v>
      </c>
      <c r="H97" s="1">
        <v>64.0</v>
      </c>
      <c r="I97" s="1">
        <v>25.48</v>
      </c>
      <c r="J97" s="1">
        <v>25.48</v>
      </c>
      <c r="K97" s="1" t="s">
        <v>43</v>
      </c>
      <c r="L97" s="1">
        <v>-64.0</v>
      </c>
      <c r="M97" s="1">
        <v>0.0</v>
      </c>
    </row>
    <row r="98">
      <c r="A98" s="1" t="s">
        <v>41</v>
      </c>
      <c r="B98" s="1" t="s">
        <v>42</v>
      </c>
      <c r="C98" s="1">
        <v>324.3</v>
      </c>
      <c r="D98" s="1">
        <v>326.54</v>
      </c>
      <c r="E98" s="1">
        <v>2.24</v>
      </c>
      <c r="F98" s="1">
        <v>0.0</v>
      </c>
      <c r="G98" s="1">
        <v>2.24</v>
      </c>
      <c r="H98" s="1">
        <v>64.0</v>
      </c>
      <c r="I98" s="1">
        <v>28.61</v>
      </c>
      <c r="J98" s="1">
        <v>28.61</v>
      </c>
      <c r="K98" s="1" t="s">
        <v>43</v>
      </c>
      <c r="L98" s="1">
        <v>-64.0</v>
      </c>
      <c r="M98" s="1">
        <v>0.0</v>
      </c>
    </row>
    <row r="99">
      <c r="A99" s="1" t="s">
        <v>41</v>
      </c>
      <c r="B99" s="1" t="s">
        <v>42</v>
      </c>
      <c r="C99" s="1">
        <v>326.59</v>
      </c>
      <c r="D99" s="1">
        <v>328.4</v>
      </c>
      <c r="E99" s="1">
        <v>1.81</v>
      </c>
      <c r="F99" s="1">
        <v>0.0</v>
      </c>
      <c r="G99" s="1">
        <v>1.81</v>
      </c>
      <c r="H99" s="1">
        <v>64.0</v>
      </c>
      <c r="I99" s="1">
        <v>35.43</v>
      </c>
      <c r="J99" s="1">
        <v>35.43</v>
      </c>
      <c r="K99" s="1" t="s">
        <v>43</v>
      </c>
      <c r="L99" s="1">
        <v>-64.0</v>
      </c>
      <c r="M99" s="1">
        <v>0.0</v>
      </c>
    </row>
    <row r="100">
      <c r="A100" s="1" t="s">
        <v>41</v>
      </c>
      <c r="B100" s="1" t="s">
        <v>42</v>
      </c>
      <c r="C100" s="1">
        <v>328.48</v>
      </c>
      <c r="D100" s="1">
        <v>332.37</v>
      </c>
      <c r="E100" s="1">
        <v>3.88</v>
      </c>
      <c r="F100" s="1">
        <v>0.0</v>
      </c>
      <c r="G100" s="1">
        <v>3.88</v>
      </c>
      <c r="H100" s="1">
        <v>64.0</v>
      </c>
      <c r="I100" s="1">
        <v>16.48</v>
      </c>
      <c r="J100" s="1">
        <v>16.48</v>
      </c>
      <c r="K100" s="1" t="s">
        <v>43</v>
      </c>
      <c r="L100" s="1">
        <v>-64.0</v>
      </c>
      <c r="M100" s="1">
        <v>0.0</v>
      </c>
    </row>
    <row r="101">
      <c r="A101" s="1" t="s">
        <v>41</v>
      </c>
      <c r="B101" s="1" t="s">
        <v>42</v>
      </c>
      <c r="C101" s="1">
        <v>332.5</v>
      </c>
      <c r="D101" s="1">
        <v>336.55</v>
      </c>
      <c r="E101" s="1">
        <v>4.05</v>
      </c>
      <c r="F101" s="1">
        <v>0.0</v>
      </c>
      <c r="G101" s="1">
        <v>4.05</v>
      </c>
      <c r="H101" s="1">
        <v>64.0</v>
      </c>
      <c r="I101" s="1">
        <v>15.8</v>
      </c>
      <c r="J101" s="1">
        <v>15.8</v>
      </c>
      <c r="K101" s="1" t="s">
        <v>43</v>
      </c>
      <c r="L101" s="1">
        <v>-64.0</v>
      </c>
      <c r="M101" s="1">
        <v>0.0</v>
      </c>
    </row>
    <row r="102">
      <c r="A102" s="1" t="s">
        <v>41</v>
      </c>
      <c r="B102" s="1" t="s">
        <v>42</v>
      </c>
      <c r="C102" s="1">
        <v>336.77</v>
      </c>
      <c r="D102" s="1">
        <v>340.2</v>
      </c>
      <c r="E102" s="1">
        <v>3.43</v>
      </c>
      <c r="F102" s="1">
        <v>0.0</v>
      </c>
      <c r="G102" s="1">
        <v>3.43</v>
      </c>
      <c r="H102" s="1">
        <v>168.0</v>
      </c>
      <c r="I102" s="1">
        <v>48.92</v>
      </c>
      <c r="J102" s="1">
        <v>48.93</v>
      </c>
      <c r="K102" s="1" t="s">
        <v>44</v>
      </c>
      <c r="L102" s="1">
        <v>84.0</v>
      </c>
      <c r="M102" s="1">
        <v>84.0</v>
      </c>
    </row>
    <row r="103">
      <c r="A103" s="1" t="s">
        <v>41</v>
      </c>
      <c r="B103" s="1" t="s">
        <v>42</v>
      </c>
      <c r="C103" s="1">
        <v>340.87</v>
      </c>
      <c r="D103" s="1">
        <v>343.73</v>
      </c>
      <c r="E103" s="1">
        <v>2.87</v>
      </c>
      <c r="F103" s="1">
        <v>0.0</v>
      </c>
      <c r="G103" s="1">
        <v>2.87</v>
      </c>
      <c r="H103" s="1">
        <v>168.0</v>
      </c>
      <c r="I103" s="1">
        <v>58.6</v>
      </c>
      <c r="J103" s="1">
        <v>58.62</v>
      </c>
      <c r="K103" s="1" t="s">
        <v>44</v>
      </c>
      <c r="L103" s="1">
        <v>84.0</v>
      </c>
      <c r="M103" s="1">
        <v>84.0</v>
      </c>
    </row>
    <row r="104">
      <c r="A104" s="1" t="s">
        <v>41</v>
      </c>
      <c r="B104" s="1" t="s">
        <v>42</v>
      </c>
      <c r="C104" s="1">
        <v>344.06</v>
      </c>
      <c r="D104" s="1">
        <v>346.61</v>
      </c>
      <c r="E104" s="1">
        <v>2.55</v>
      </c>
      <c r="F104" s="1">
        <v>0.0</v>
      </c>
      <c r="G104" s="1">
        <v>2.55</v>
      </c>
      <c r="H104" s="1">
        <v>168.0</v>
      </c>
      <c r="I104" s="1">
        <v>65.93</v>
      </c>
      <c r="J104" s="1">
        <v>65.96</v>
      </c>
      <c r="K104" s="1" t="s">
        <v>44</v>
      </c>
      <c r="L104" s="1">
        <v>84.0</v>
      </c>
      <c r="M104" s="1">
        <v>84.0</v>
      </c>
    </row>
    <row r="105">
      <c r="A105" s="1" t="s">
        <v>41</v>
      </c>
      <c r="B105" s="1" t="s">
        <v>42</v>
      </c>
      <c r="C105" s="1">
        <v>346.76</v>
      </c>
      <c r="D105" s="1">
        <v>349.47</v>
      </c>
      <c r="E105" s="1">
        <v>2.71</v>
      </c>
      <c r="F105" s="1">
        <v>0.0</v>
      </c>
      <c r="G105" s="1">
        <v>2.71</v>
      </c>
      <c r="H105" s="1">
        <v>168.0</v>
      </c>
      <c r="I105" s="1">
        <v>61.91</v>
      </c>
      <c r="J105" s="1">
        <v>61.93</v>
      </c>
      <c r="K105" s="1" t="s">
        <v>44</v>
      </c>
      <c r="L105" s="1">
        <v>84.0</v>
      </c>
      <c r="M105" s="1">
        <v>84.0</v>
      </c>
    </row>
    <row r="130">
      <c r="A130" s="77" t="s">
        <v>53</v>
      </c>
      <c r="B130" s="3">
        <f>SUMIF(K2:K103, "epr",H2:H103)</f>
        <v>4480</v>
      </c>
    </row>
    <row r="131">
      <c r="A131" s="77" t="s">
        <v>54</v>
      </c>
      <c r="B131" s="3">
        <f>SUM(H2:H103)-B130</f>
        <v>5376</v>
      </c>
    </row>
    <row r="132">
      <c r="A132" s="77" t="s">
        <v>55</v>
      </c>
      <c r="B132" s="3">
        <f>SUM(M2:M103)</f>
        <v>2688</v>
      </c>
    </row>
    <row r="133">
      <c r="A133" s="77" t="s">
        <v>56</v>
      </c>
      <c r="B133" s="3">
        <f>B131/B132</f>
        <v>2</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1.41</v>
      </c>
      <c r="D2" s="1">
        <v>4.28</v>
      </c>
      <c r="E2" s="1">
        <v>2.87</v>
      </c>
      <c r="F2" s="1">
        <v>0.0</v>
      </c>
      <c r="G2" s="1">
        <v>2.87</v>
      </c>
      <c r="H2" s="1">
        <v>72.0</v>
      </c>
      <c r="I2" s="1">
        <v>25.11</v>
      </c>
      <c r="J2" s="1">
        <v>25.11</v>
      </c>
      <c r="K2" s="1" t="s">
        <v>43</v>
      </c>
      <c r="L2" s="1">
        <v>-72.0</v>
      </c>
      <c r="M2" s="1">
        <v>0.0</v>
      </c>
    </row>
    <row r="3">
      <c r="A3" s="1" t="s">
        <v>41</v>
      </c>
      <c r="B3" s="1" t="s">
        <v>42</v>
      </c>
      <c r="C3" s="1">
        <v>4.43</v>
      </c>
      <c r="D3" s="1">
        <v>7.25</v>
      </c>
      <c r="E3" s="1">
        <v>2.82</v>
      </c>
      <c r="F3" s="1">
        <v>0.0</v>
      </c>
      <c r="G3" s="1">
        <v>2.82</v>
      </c>
      <c r="H3" s="1">
        <v>72.0</v>
      </c>
      <c r="I3" s="1">
        <v>25.56</v>
      </c>
      <c r="J3" s="1">
        <v>25.56</v>
      </c>
      <c r="K3" s="1" t="s">
        <v>43</v>
      </c>
      <c r="L3" s="1">
        <v>-72.0</v>
      </c>
      <c r="M3" s="1">
        <v>0.0</v>
      </c>
    </row>
    <row r="4">
      <c r="A4" s="1" t="s">
        <v>41</v>
      </c>
      <c r="B4" s="1" t="s">
        <v>42</v>
      </c>
      <c r="C4" s="1">
        <v>7.28</v>
      </c>
      <c r="D4" s="1">
        <v>12.44</v>
      </c>
      <c r="E4" s="1">
        <v>5.16</v>
      </c>
      <c r="F4" s="1">
        <v>0.0</v>
      </c>
      <c r="G4" s="1">
        <v>5.16</v>
      </c>
      <c r="H4" s="1">
        <v>72.0</v>
      </c>
      <c r="I4" s="1">
        <v>13.95</v>
      </c>
      <c r="J4" s="1">
        <v>13.95</v>
      </c>
      <c r="K4" s="1" t="s">
        <v>43</v>
      </c>
      <c r="L4" s="1">
        <v>-72.0</v>
      </c>
      <c r="M4" s="1">
        <v>0.0</v>
      </c>
    </row>
    <row r="5">
      <c r="A5" s="1" t="s">
        <v>41</v>
      </c>
      <c r="B5" s="1" t="s">
        <v>42</v>
      </c>
      <c r="C5" s="1">
        <v>12.53</v>
      </c>
      <c r="D5" s="1">
        <v>15.21</v>
      </c>
      <c r="E5" s="1">
        <v>2.69</v>
      </c>
      <c r="F5" s="1">
        <v>0.0</v>
      </c>
      <c r="G5" s="1">
        <v>2.69</v>
      </c>
      <c r="H5" s="1">
        <v>72.0</v>
      </c>
      <c r="I5" s="1">
        <v>26.8</v>
      </c>
      <c r="J5" s="1">
        <v>26.8</v>
      </c>
      <c r="K5" s="1" t="s">
        <v>43</v>
      </c>
      <c r="L5" s="1">
        <v>-72.0</v>
      </c>
      <c r="M5" s="1">
        <v>0.0</v>
      </c>
    </row>
    <row r="6">
      <c r="A6" s="1" t="s">
        <v>41</v>
      </c>
      <c r="B6" s="1" t="s">
        <v>42</v>
      </c>
      <c r="C6" s="1">
        <v>15.32</v>
      </c>
      <c r="D6" s="1">
        <v>18.44</v>
      </c>
      <c r="E6" s="1">
        <v>3.12</v>
      </c>
      <c r="F6" s="1">
        <v>0.0</v>
      </c>
      <c r="G6" s="1">
        <v>3.12</v>
      </c>
      <c r="H6" s="1">
        <v>72.0</v>
      </c>
      <c r="I6" s="1">
        <v>23.07</v>
      </c>
      <c r="J6" s="1">
        <v>23.07</v>
      </c>
      <c r="K6" s="1" t="s">
        <v>43</v>
      </c>
      <c r="L6" s="1">
        <v>-72.0</v>
      </c>
      <c r="M6" s="1">
        <v>0.0</v>
      </c>
    </row>
    <row r="7">
      <c r="A7" s="1" t="s">
        <v>41</v>
      </c>
      <c r="B7" s="1" t="s">
        <v>42</v>
      </c>
      <c r="C7" s="1">
        <v>18.47</v>
      </c>
      <c r="D7" s="1">
        <v>21.32</v>
      </c>
      <c r="E7" s="1">
        <v>2.85</v>
      </c>
      <c r="F7" s="1">
        <v>0.0</v>
      </c>
      <c r="G7" s="1">
        <v>2.85</v>
      </c>
      <c r="H7" s="1">
        <v>72.0</v>
      </c>
      <c r="I7" s="1">
        <v>25.27</v>
      </c>
      <c r="J7" s="1">
        <v>25.27</v>
      </c>
      <c r="K7" s="1" t="s">
        <v>43</v>
      </c>
      <c r="L7" s="1">
        <v>-72.0</v>
      </c>
      <c r="M7" s="1">
        <v>0.0</v>
      </c>
    </row>
    <row r="8">
      <c r="A8" s="1" t="s">
        <v>41</v>
      </c>
      <c r="B8" s="1" t="s">
        <v>42</v>
      </c>
      <c r="C8" s="1">
        <v>21.39</v>
      </c>
      <c r="D8" s="1">
        <v>24.43</v>
      </c>
      <c r="E8" s="1">
        <v>3.04</v>
      </c>
      <c r="F8" s="1">
        <v>0.0</v>
      </c>
      <c r="G8" s="1">
        <v>3.04</v>
      </c>
      <c r="H8" s="1">
        <v>72.0</v>
      </c>
      <c r="I8" s="1">
        <v>23.71</v>
      </c>
      <c r="J8" s="1">
        <v>23.71</v>
      </c>
      <c r="K8" s="1" t="s">
        <v>43</v>
      </c>
      <c r="L8" s="1">
        <v>-72.0</v>
      </c>
      <c r="M8" s="1">
        <v>0.0</v>
      </c>
    </row>
    <row r="9">
      <c r="A9" s="1" t="s">
        <v>41</v>
      </c>
      <c r="B9" s="1" t="s">
        <v>42</v>
      </c>
      <c r="C9" s="1">
        <v>24.55</v>
      </c>
      <c r="D9" s="1">
        <v>26.84</v>
      </c>
      <c r="E9" s="1">
        <v>2.29</v>
      </c>
      <c r="F9" s="1">
        <v>0.0</v>
      </c>
      <c r="G9" s="1">
        <v>2.29</v>
      </c>
      <c r="H9" s="1">
        <v>72.0</v>
      </c>
      <c r="I9" s="1">
        <v>31.39</v>
      </c>
      <c r="J9" s="1">
        <v>31.39</v>
      </c>
      <c r="K9" s="1" t="s">
        <v>43</v>
      </c>
      <c r="L9" s="1">
        <v>-72.0</v>
      </c>
      <c r="M9" s="1">
        <v>0.0</v>
      </c>
    </row>
    <row r="10">
      <c r="A10" s="1" t="s">
        <v>41</v>
      </c>
      <c r="B10" s="1" t="s">
        <v>42</v>
      </c>
      <c r="C10" s="1">
        <v>27.09</v>
      </c>
      <c r="D10" s="1">
        <v>31.71</v>
      </c>
      <c r="E10" s="1">
        <v>4.62</v>
      </c>
      <c r="F10" s="1">
        <v>0.0</v>
      </c>
      <c r="G10" s="1">
        <v>4.62</v>
      </c>
      <c r="H10" s="1">
        <v>72.0</v>
      </c>
      <c r="I10" s="1">
        <v>15.58</v>
      </c>
      <c r="J10" s="1">
        <v>15.58</v>
      </c>
      <c r="K10" s="1" t="s">
        <v>43</v>
      </c>
      <c r="L10" s="1">
        <v>-72.0</v>
      </c>
      <c r="M10" s="1">
        <v>0.0</v>
      </c>
    </row>
    <row r="11">
      <c r="A11" s="1" t="s">
        <v>41</v>
      </c>
      <c r="B11" s="1" t="s">
        <v>42</v>
      </c>
      <c r="C11" s="1">
        <v>31.71</v>
      </c>
      <c r="D11" s="1">
        <v>35.49</v>
      </c>
      <c r="E11" s="1">
        <v>3.77</v>
      </c>
      <c r="F11" s="1">
        <v>0.0</v>
      </c>
      <c r="G11" s="1">
        <v>3.77</v>
      </c>
      <c r="H11" s="1">
        <v>72.0</v>
      </c>
      <c r="I11" s="1">
        <v>19.08</v>
      </c>
      <c r="J11" s="1">
        <v>19.08</v>
      </c>
      <c r="K11" s="1" t="s">
        <v>43</v>
      </c>
      <c r="L11" s="1">
        <v>-72.0</v>
      </c>
      <c r="M11" s="1">
        <v>0.0</v>
      </c>
    </row>
    <row r="12">
      <c r="A12" s="1" t="s">
        <v>41</v>
      </c>
      <c r="B12" s="1" t="s">
        <v>42</v>
      </c>
      <c r="C12" s="1">
        <v>35.54</v>
      </c>
      <c r="D12" s="1">
        <v>38.64</v>
      </c>
      <c r="E12" s="1">
        <v>3.1</v>
      </c>
      <c r="F12" s="1">
        <v>0.0</v>
      </c>
      <c r="G12" s="1">
        <v>3.1</v>
      </c>
      <c r="H12" s="1">
        <v>168.0</v>
      </c>
      <c r="I12" s="1">
        <v>54.15</v>
      </c>
      <c r="J12" s="1">
        <v>54.17</v>
      </c>
      <c r="K12" s="1" t="s">
        <v>44</v>
      </c>
      <c r="L12" s="1">
        <v>84.0</v>
      </c>
      <c r="M12" s="1">
        <v>84.0</v>
      </c>
    </row>
    <row r="13">
      <c r="A13" s="1" t="s">
        <v>41</v>
      </c>
      <c r="B13" s="1" t="s">
        <v>42</v>
      </c>
      <c r="C13" s="1">
        <v>39.22</v>
      </c>
      <c r="D13" s="1">
        <v>41.65</v>
      </c>
      <c r="E13" s="1">
        <v>2.43</v>
      </c>
      <c r="F13" s="1">
        <v>0.0</v>
      </c>
      <c r="G13" s="1">
        <v>2.43</v>
      </c>
      <c r="H13" s="1">
        <v>168.0</v>
      </c>
      <c r="I13" s="1">
        <v>69.08</v>
      </c>
      <c r="J13" s="1">
        <v>69.11</v>
      </c>
      <c r="K13" s="1" t="s">
        <v>44</v>
      </c>
      <c r="L13" s="1">
        <v>84.0</v>
      </c>
      <c r="M13" s="1">
        <v>84.0</v>
      </c>
    </row>
    <row r="14">
      <c r="A14" s="1" t="s">
        <v>41</v>
      </c>
      <c r="B14" s="1" t="s">
        <v>42</v>
      </c>
      <c r="C14" s="1">
        <v>41.92</v>
      </c>
      <c r="D14" s="1">
        <v>45.66</v>
      </c>
      <c r="E14" s="1">
        <v>3.74</v>
      </c>
      <c r="F14" s="1">
        <v>0.0</v>
      </c>
      <c r="G14" s="1">
        <v>3.74</v>
      </c>
      <c r="H14" s="1">
        <v>168.0</v>
      </c>
      <c r="I14" s="1">
        <v>44.96</v>
      </c>
      <c r="J14" s="1">
        <v>44.97</v>
      </c>
      <c r="K14" s="1" t="s">
        <v>44</v>
      </c>
      <c r="L14" s="1">
        <v>84.0</v>
      </c>
      <c r="M14" s="1">
        <v>84.0</v>
      </c>
    </row>
    <row r="15">
      <c r="A15" s="1" t="s">
        <v>41</v>
      </c>
      <c r="B15" s="1" t="s">
        <v>42</v>
      </c>
      <c r="C15" s="1">
        <v>45.81</v>
      </c>
      <c r="D15" s="1">
        <v>48.42</v>
      </c>
      <c r="E15" s="1">
        <v>2.61</v>
      </c>
      <c r="F15" s="1">
        <v>0.0</v>
      </c>
      <c r="G15" s="1">
        <v>2.61</v>
      </c>
      <c r="H15" s="1">
        <v>168.0</v>
      </c>
      <c r="I15" s="1">
        <v>64.35</v>
      </c>
      <c r="J15" s="1">
        <v>64.38</v>
      </c>
      <c r="K15" s="1" t="s">
        <v>44</v>
      </c>
      <c r="L15" s="1">
        <v>84.0</v>
      </c>
      <c r="M15" s="1">
        <v>84.0</v>
      </c>
    </row>
    <row r="16">
      <c r="A16" s="1" t="s">
        <v>41</v>
      </c>
      <c r="B16" s="1" t="s">
        <v>42</v>
      </c>
      <c r="C16" s="1">
        <v>48.72</v>
      </c>
      <c r="D16" s="1">
        <v>52.23</v>
      </c>
      <c r="E16" s="1">
        <v>3.51</v>
      </c>
      <c r="F16" s="1">
        <v>0.0</v>
      </c>
      <c r="G16" s="1">
        <v>3.51</v>
      </c>
      <c r="H16" s="1">
        <v>168.0</v>
      </c>
      <c r="I16" s="1">
        <v>47.83</v>
      </c>
      <c r="J16" s="1">
        <v>47.85</v>
      </c>
      <c r="K16" s="1" t="s">
        <v>44</v>
      </c>
      <c r="L16" s="1">
        <v>84.0</v>
      </c>
      <c r="M16" s="1">
        <v>84.0</v>
      </c>
    </row>
    <row r="17">
      <c r="A17" s="1" t="s">
        <v>41</v>
      </c>
      <c r="B17" s="1" t="s">
        <v>42</v>
      </c>
      <c r="C17" s="1">
        <v>52.51</v>
      </c>
      <c r="D17" s="1">
        <v>55.91</v>
      </c>
      <c r="E17" s="1">
        <v>3.4</v>
      </c>
      <c r="F17" s="1">
        <v>0.0</v>
      </c>
      <c r="G17" s="1">
        <v>3.4</v>
      </c>
      <c r="H17" s="1">
        <v>72.0</v>
      </c>
      <c r="I17" s="1">
        <v>21.18</v>
      </c>
      <c r="J17" s="1">
        <v>21.18</v>
      </c>
      <c r="K17" s="1" t="s">
        <v>43</v>
      </c>
      <c r="L17" s="1">
        <v>-72.0</v>
      </c>
      <c r="M17" s="1">
        <v>0.0</v>
      </c>
    </row>
    <row r="18">
      <c r="A18" s="1" t="s">
        <v>41</v>
      </c>
      <c r="B18" s="1" t="s">
        <v>42</v>
      </c>
      <c r="C18" s="1">
        <v>55.98</v>
      </c>
      <c r="D18" s="1">
        <v>58.22</v>
      </c>
      <c r="E18" s="1">
        <v>2.24</v>
      </c>
      <c r="F18" s="1">
        <v>0.0</v>
      </c>
      <c r="G18" s="1">
        <v>2.24</v>
      </c>
      <c r="H18" s="1">
        <v>72.0</v>
      </c>
      <c r="I18" s="1">
        <v>32.14</v>
      </c>
      <c r="J18" s="1">
        <v>32.14</v>
      </c>
      <c r="K18" s="1" t="s">
        <v>43</v>
      </c>
      <c r="L18" s="1">
        <v>-72.0</v>
      </c>
      <c r="M18" s="1">
        <v>0.0</v>
      </c>
    </row>
    <row r="19">
      <c r="A19" s="1" t="s">
        <v>41</v>
      </c>
      <c r="B19" s="1" t="s">
        <v>42</v>
      </c>
      <c r="C19" s="1">
        <v>58.24</v>
      </c>
      <c r="D19" s="1">
        <v>60.29</v>
      </c>
      <c r="E19" s="1">
        <v>2.05</v>
      </c>
      <c r="F19" s="1">
        <v>0.0</v>
      </c>
      <c r="G19" s="1">
        <v>2.05</v>
      </c>
      <c r="H19" s="1">
        <v>72.0</v>
      </c>
      <c r="I19" s="1">
        <v>35.06</v>
      </c>
      <c r="J19" s="1">
        <v>35.06</v>
      </c>
      <c r="K19" s="1" t="s">
        <v>43</v>
      </c>
      <c r="L19" s="1">
        <v>-72.0</v>
      </c>
      <c r="M19" s="1">
        <v>0.0</v>
      </c>
    </row>
    <row r="20">
      <c r="A20" s="1" t="s">
        <v>41</v>
      </c>
      <c r="B20" s="1" t="s">
        <v>42</v>
      </c>
      <c r="C20" s="1">
        <v>60.35</v>
      </c>
      <c r="D20" s="1">
        <v>63.44</v>
      </c>
      <c r="E20" s="1">
        <v>3.09</v>
      </c>
      <c r="F20" s="1">
        <v>0.0</v>
      </c>
      <c r="G20" s="1">
        <v>3.09</v>
      </c>
      <c r="H20" s="1">
        <v>72.0</v>
      </c>
      <c r="I20" s="1">
        <v>23.27</v>
      </c>
      <c r="J20" s="1">
        <v>23.27</v>
      </c>
      <c r="K20" s="1" t="s">
        <v>43</v>
      </c>
      <c r="L20" s="1">
        <v>-72.0</v>
      </c>
      <c r="M20" s="1">
        <v>0.0</v>
      </c>
    </row>
    <row r="21">
      <c r="A21" s="1" t="s">
        <v>41</v>
      </c>
      <c r="B21" s="1" t="s">
        <v>42</v>
      </c>
      <c r="C21" s="1">
        <v>63.53</v>
      </c>
      <c r="D21" s="1">
        <v>66.01</v>
      </c>
      <c r="E21" s="1">
        <v>2.48</v>
      </c>
      <c r="F21" s="1">
        <v>0.0</v>
      </c>
      <c r="G21" s="1">
        <v>2.48</v>
      </c>
      <c r="H21" s="1">
        <v>72.0</v>
      </c>
      <c r="I21" s="1">
        <v>29.02</v>
      </c>
      <c r="J21" s="1">
        <v>29.02</v>
      </c>
      <c r="K21" s="1" t="s">
        <v>43</v>
      </c>
      <c r="L21" s="1">
        <v>-72.0</v>
      </c>
      <c r="M21" s="1">
        <v>0.0</v>
      </c>
    </row>
    <row r="22">
      <c r="A22" s="1" t="s">
        <v>41</v>
      </c>
      <c r="B22" s="1" t="s">
        <v>42</v>
      </c>
      <c r="C22" s="1">
        <v>66.06</v>
      </c>
      <c r="D22" s="1">
        <v>71.0</v>
      </c>
      <c r="E22" s="1">
        <v>4.94</v>
      </c>
      <c r="F22" s="1">
        <v>0.0</v>
      </c>
      <c r="G22" s="1">
        <v>4.94</v>
      </c>
      <c r="H22" s="1">
        <v>72.0</v>
      </c>
      <c r="I22" s="1">
        <v>14.58</v>
      </c>
      <c r="J22" s="1">
        <v>14.58</v>
      </c>
      <c r="K22" s="1" t="s">
        <v>43</v>
      </c>
      <c r="L22" s="1">
        <v>-72.0</v>
      </c>
      <c r="M22" s="1">
        <v>0.0</v>
      </c>
    </row>
    <row r="23">
      <c r="A23" s="1" t="s">
        <v>41</v>
      </c>
      <c r="B23" s="1" t="s">
        <v>42</v>
      </c>
      <c r="C23" s="1">
        <v>71.03</v>
      </c>
      <c r="D23" s="1">
        <v>75.13</v>
      </c>
      <c r="E23" s="1">
        <v>4.1</v>
      </c>
      <c r="F23" s="1">
        <v>0.0</v>
      </c>
      <c r="G23" s="1">
        <v>4.1</v>
      </c>
      <c r="H23" s="1">
        <v>72.0</v>
      </c>
      <c r="I23" s="1">
        <v>17.54</v>
      </c>
      <c r="J23" s="1">
        <v>17.54</v>
      </c>
      <c r="K23" s="1" t="s">
        <v>43</v>
      </c>
      <c r="L23" s="1">
        <v>-72.0</v>
      </c>
      <c r="M23" s="1">
        <v>0.0</v>
      </c>
    </row>
    <row r="24">
      <c r="A24" s="1" t="s">
        <v>41</v>
      </c>
      <c r="B24" s="1" t="s">
        <v>42</v>
      </c>
      <c r="C24" s="1">
        <v>75.18</v>
      </c>
      <c r="D24" s="1">
        <v>79.1</v>
      </c>
      <c r="E24" s="1">
        <v>3.92</v>
      </c>
      <c r="F24" s="1">
        <v>0.0</v>
      </c>
      <c r="G24" s="1">
        <v>3.92</v>
      </c>
      <c r="H24" s="1">
        <v>72.0</v>
      </c>
      <c r="I24" s="1">
        <v>18.37</v>
      </c>
      <c r="J24" s="1">
        <v>18.37</v>
      </c>
      <c r="K24" s="1" t="s">
        <v>43</v>
      </c>
      <c r="L24" s="1">
        <v>-72.0</v>
      </c>
      <c r="M24" s="1">
        <v>0.0</v>
      </c>
    </row>
    <row r="25">
      <c r="A25" s="1" t="s">
        <v>41</v>
      </c>
      <c r="B25" s="1" t="s">
        <v>42</v>
      </c>
      <c r="C25" s="1">
        <v>79.18</v>
      </c>
      <c r="D25" s="1">
        <v>84.46</v>
      </c>
      <c r="E25" s="1">
        <v>5.28</v>
      </c>
      <c r="F25" s="1">
        <v>0.0</v>
      </c>
      <c r="G25" s="1">
        <v>5.28</v>
      </c>
      <c r="H25" s="1">
        <v>72.0</v>
      </c>
      <c r="I25" s="1">
        <v>13.64</v>
      </c>
      <c r="J25" s="1">
        <v>13.64</v>
      </c>
      <c r="K25" s="1" t="s">
        <v>43</v>
      </c>
      <c r="L25" s="1">
        <v>-72.0</v>
      </c>
      <c r="M25" s="1">
        <v>0.0</v>
      </c>
    </row>
    <row r="26">
      <c r="A26" s="1" t="s">
        <v>41</v>
      </c>
      <c r="B26" s="1" t="s">
        <v>42</v>
      </c>
      <c r="C26" s="1">
        <v>84.64</v>
      </c>
      <c r="D26" s="1">
        <v>88.44</v>
      </c>
      <c r="E26" s="1">
        <v>3.8</v>
      </c>
      <c r="F26" s="1">
        <v>0.0</v>
      </c>
      <c r="G26" s="1">
        <v>3.8</v>
      </c>
      <c r="H26" s="1">
        <v>72.0</v>
      </c>
      <c r="I26" s="1">
        <v>18.94</v>
      </c>
      <c r="J26" s="1">
        <v>18.94</v>
      </c>
      <c r="K26" s="1" t="s">
        <v>43</v>
      </c>
      <c r="L26" s="1">
        <v>-72.0</v>
      </c>
      <c r="M26" s="1">
        <v>0.0</v>
      </c>
    </row>
    <row r="27">
      <c r="A27" s="1" t="s">
        <v>41</v>
      </c>
      <c r="B27" s="1" t="s">
        <v>42</v>
      </c>
      <c r="C27" s="1">
        <v>88.47</v>
      </c>
      <c r="D27" s="1">
        <v>91.06</v>
      </c>
      <c r="E27" s="1">
        <v>2.59</v>
      </c>
      <c r="F27" s="1">
        <v>0.0</v>
      </c>
      <c r="G27" s="1">
        <v>2.59</v>
      </c>
      <c r="H27" s="1">
        <v>168.0</v>
      </c>
      <c r="I27" s="1">
        <v>64.85</v>
      </c>
      <c r="J27" s="1">
        <v>64.88</v>
      </c>
      <c r="K27" s="1" t="s">
        <v>44</v>
      </c>
      <c r="L27" s="1">
        <v>84.0</v>
      </c>
      <c r="M27" s="1">
        <v>84.0</v>
      </c>
    </row>
    <row r="28">
      <c r="A28" s="1" t="s">
        <v>41</v>
      </c>
      <c r="B28" s="1" t="s">
        <v>42</v>
      </c>
      <c r="C28" s="1">
        <v>91.47</v>
      </c>
      <c r="D28" s="1">
        <v>94.21</v>
      </c>
      <c r="E28" s="1">
        <v>2.74</v>
      </c>
      <c r="F28" s="1">
        <v>0.0</v>
      </c>
      <c r="G28" s="1">
        <v>2.74</v>
      </c>
      <c r="H28" s="1">
        <v>168.0</v>
      </c>
      <c r="I28" s="1">
        <v>61.25</v>
      </c>
      <c r="J28" s="1">
        <v>61.28</v>
      </c>
      <c r="K28" s="1" t="s">
        <v>44</v>
      </c>
      <c r="L28" s="1">
        <v>84.0</v>
      </c>
      <c r="M28" s="1">
        <v>84.0</v>
      </c>
    </row>
    <row r="29">
      <c r="A29" s="1" t="s">
        <v>41</v>
      </c>
      <c r="B29" s="1" t="s">
        <v>42</v>
      </c>
      <c r="C29" s="1">
        <v>94.45</v>
      </c>
      <c r="D29" s="1">
        <v>97.32</v>
      </c>
      <c r="E29" s="1">
        <v>2.88</v>
      </c>
      <c r="F29" s="1">
        <v>0.0</v>
      </c>
      <c r="G29" s="1">
        <v>2.88</v>
      </c>
      <c r="H29" s="1">
        <v>168.0</v>
      </c>
      <c r="I29" s="1">
        <v>58.39</v>
      </c>
      <c r="J29" s="1">
        <v>58.42</v>
      </c>
      <c r="K29" s="1" t="s">
        <v>44</v>
      </c>
      <c r="L29" s="1">
        <v>84.0</v>
      </c>
      <c r="M29" s="1">
        <v>84.0</v>
      </c>
    </row>
    <row r="30">
      <c r="A30" s="1" t="s">
        <v>41</v>
      </c>
      <c r="B30" s="1" t="s">
        <v>42</v>
      </c>
      <c r="C30" s="1">
        <v>97.5</v>
      </c>
      <c r="D30" s="1">
        <v>100.4</v>
      </c>
      <c r="E30" s="1">
        <v>2.9</v>
      </c>
      <c r="F30" s="1">
        <v>0.0</v>
      </c>
      <c r="G30" s="1">
        <v>2.89</v>
      </c>
      <c r="H30" s="1">
        <v>168.0</v>
      </c>
      <c r="I30" s="1">
        <v>58.02</v>
      </c>
      <c r="J30" s="1">
        <v>58.05</v>
      </c>
      <c r="K30" s="1" t="s">
        <v>44</v>
      </c>
      <c r="L30" s="1">
        <v>84.0</v>
      </c>
      <c r="M30" s="1">
        <v>84.0</v>
      </c>
    </row>
    <row r="31">
      <c r="A31" s="1" t="s">
        <v>41</v>
      </c>
      <c r="B31" s="1" t="s">
        <v>42</v>
      </c>
      <c r="C31" s="1">
        <v>100.69</v>
      </c>
      <c r="D31" s="1">
        <v>103.16</v>
      </c>
      <c r="E31" s="1">
        <v>2.47</v>
      </c>
      <c r="F31" s="1">
        <v>0.0</v>
      </c>
      <c r="G31" s="1">
        <v>2.47</v>
      </c>
      <c r="H31" s="1">
        <v>168.0</v>
      </c>
      <c r="I31" s="1">
        <v>68.11</v>
      </c>
      <c r="J31" s="1">
        <v>68.15</v>
      </c>
      <c r="K31" s="1" t="s">
        <v>44</v>
      </c>
      <c r="L31" s="1">
        <v>84.0</v>
      </c>
      <c r="M31" s="1">
        <v>84.0</v>
      </c>
    </row>
    <row r="32">
      <c r="A32" s="1" t="s">
        <v>41</v>
      </c>
      <c r="B32" s="1" t="s">
        <v>42</v>
      </c>
      <c r="C32" s="1">
        <v>103.32</v>
      </c>
      <c r="D32" s="1">
        <v>104.16</v>
      </c>
      <c r="E32" s="1">
        <v>0.85</v>
      </c>
      <c r="F32" s="1">
        <v>0.0</v>
      </c>
      <c r="G32" s="1">
        <v>0.85</v>
      </c>
      <c r="H32" s="1">
        <v>72.0</v>
      </c>
      <c r="I32" s="1">
        <v>85.2</v>
      </c>
      <c r="J32" s="1">
        <v>85.2</v>
      </c>
      <c r="K32" s="1" t="s">
        <v>43</v>
      </c>
      <c r="L32" s="1">
        <v>-72.0</v>
      </c>
      <c r="M32" s="1">
        <v>0.0</v>
      </c>
    </row>
    <row r="33">
      <c r="A33" s="1" t="s">
        <v>41</v>
      </c>
      <c r="B33" s="1" t="s">
        <v>42</v>
      </c>
      <c r="C33" s="1">
        <v>104.24</v>
      </c>
      <c r="D33" s="1">
        <v>107.75</v>
      </c>
      <c r="E33" s="1">
        <v>3.51</v>
      </c>
      <c r="F33" s="1">
        <v>0.0</v>
      </c>
      <c r="G33" s="1">
        <v>3.51</v>
      </c>
      <c r="H33" s="1">
        <v>72.0</v>
      </c>
      <c r="I33" s="1">
        <v>20.51</v>
      </c>
      <c r="J33" s="1">
        <v>20.51</v>
      </c>
      <c r="K33" s="1" t="s">
        <v>43</v>
      </c>
      <c r="L33" s="1">
        <v>-72.0</v>
      </c>
      <c r="M33" s="1">
        <v>0.0</v>
      </c>
    </row>
    <row r="34">
      <c r="A34" s="1" t="s">
        <v>41</v>
      </c>
      <c r="B34" s="1" t="s">
        <v>42</v>
      </c>
      <c r="C34" s="1">
        <v>107.77</v>
      </c>
      <c r="D34" s="1">
        <v>112.94</v>
      </c>
      <c r="E34" s="1">
        <v>5.18</v>
      </c>
      <c r="F34" s="1">
        <v>0.0</v>
      </c>
      <c r="G34" s="1">
        <v>5.18</v>
      </c>
      <c r="H34" s="1">
        <v>72.0</v>
      </c>
      <c r="I34" s="1">
        <v>13.91</v>
      </c>
      <c r="J34" s="1">
        <v>13.91</v>
      </c>
      <c r="K34" s="1" t="s">
        <v>43</v>
      </c>
      <c r="L34" s="1">
        <v>-72.0</v>
      </c>
      <c r="M34" s="1">
        <v>0.0</v>
      </c>
    </row>
    <row r="35">
      <c r="A35" s="1" t="s">
        <v>41</v>
      </c>
      <c r="B35" s="1" t="s">
        <v>42</v>
      </c>
      <c r="C35" s="1">
        <v>112.96</v>
      </c>
      <c r="D35" s="1">
        <v>116.27</v>
      </c>
      <c r="E35" s="1">
        <v>3.31</v>
      </c>
      <c r="F35" s="1">
        <v>0.0</v>
      </c>
      <c r="G35" s="1">
        <v>3.31</v>
      </c>
      <c r="H35" s="1">
        <v>72.0</v>
      </c>
      <c r="I35" s="1">
        <v>21.76</v>
      </c>
      <c r="J35" s="1">
        <v>21.76</v>
      </c>
      <c r="K35" s="1" t="s">
        <v>43</v>
      </c>
      <c r="L35" s="1">
        <v>-72.0</v>
      </c>
      <c r="M35" s="1">
        <v>0.0</v>
      </c>
    </row>
    <row r="36">
      <c r="A36" s="1" t="s">
        <v>41</v>
      </c>
      <c r="B36" s="1" t="s">
        <v>42</v>
      </c>
      <c r="C36" s="1">
        <v>116.34</v>
      </c>
      <c r="D36" s="1">
        <v>120.67</v>
      </c>
      <c r="E36" s="1">
        <v>4.34</v>
      </c>
      <c r="F36" s="1">
        <v>0.0</v>
      </c>
      <c r="G36" s="1">
        <v>4.34</v>
      </c>
      <c r="H36" s="1">
        <v>72.0</v>
      </c>
      <c r="I36" s="1">
        <v>16.61</v>
      </c>
      <c r="J36" s="1">
        <v>16.61</v>
      </c>
      <c r="K36" s="1" t="s">
        <v>43</v>
      </c>
      <c r="L36" s="1">
        <v>-72.0</v>
      </c>
      <c r="M36" s="1">
        <v>0.0</v>
      </c>
    </row>
    <row r="37">
      <c r="A37" s="1" t="s">
        <v>41</v>
      </c>
      <c r="B37" s="1" t="s">
        <v>42</v>
      </c>
      <c r="C37" s="1">
        <v>120.76</v>
      </c>
      <c r="D37" s="1">
        <v>125.24</v>
      </c>
      <c r="E37" s="1">
        <v>4.48</v>
      </c>
      <c r="F37" s="1">
        <v>0.0</v>
      </c>
      <c r="G37" s="1">
        <v>4.48</v>
      </c>
      <c r="H37" s="1">
        <v>72.0</v>
      </c>
      <c r="I37" s="1">
        <v>16.07</v>
      </c>
      <c r="J37" s="1">
        <v>16.07</v>
      </c>
      <c r="K37" s="1" t="s">
        <v>43</v>
      </c>
      <c r="L37" s="1">
        <v>-72.0</v>
      </c>
      <c r="M37" s="1">
        <v>0.0</v>
      </c>
    </row>
    <row r="38">
      <c r="A38" s="1" t="s">
        <v>41</v>
      </c>
      <c r="B38" s="1" t="s">
        <v>42</v>
      </c>
      <c r="C38" s="1">
        <v>125.39</v>
      </c>
      <c r="D38" s="1">
        <v>128.87</v>
      </c>
      <c r="E38" s="1">
        <v>3.47</v>
      </c>
      <c r="F38" s="1">
        <v>0.0</v>
      </c>
      <c r="G38" s="1">
        <v>3.47</v>
      </c>
      <c r="H38" s="1">
        <v>72.0</v>
      </c>
      <c r="I38" s="1">
        <v>20.74</v>
      </c>
      <c r="J38" s="1">
        <v>20.74</v>
      </c>
      <c r="K38" s="1" t="s">
        <v>43</v>
      </c>
      <c r="L38" s="1">
        <v>-72.0</v>
      </c>
      <c r="M38" s="1">
        <v>0.0</v>
      </c>
    </row>
    <row r="39">
      <c r="A39" s="1" t="s">
        <v>41</v>
      </c>
      <c r="B39" s="1" t="s">
        <v>42</v>
      </c>
      <c r="C39" s="1">
        <v>129.26</v>
      </c>
      <c r="D39" s="1">
        <v>134.0</v>
      </c>
      <c r="E39" s="1">
        <v>4.74</v>
      </c>
      <c r="F39" s="1">
        <v>0.0</v>
      </c>
      <c r="G39" s="1">
        <v>4.74</v>
      </c>
      <c r="H39" s="1">
        <v>72.0</v>
      </c>
      <c r="I39" s="1">
        <v>15.21</v>
      </c>
      <c r="J39" s="1">
        <v>15.21</v>
      </c>
      <c r="K39" s="1" t="s">
        <v>43</v>
      </c>
      <c r="L39" s="1">
        <v>-72.0</v>
      </c>
      <c r="M39" s="1">
        <v>0.0</v>
      </c>
    </row>
    <row r="40">
      <c r="A40" s="1" t="s">
        <v>41</v>
      </c>
      <c r="B40" s="1" t="s">
        <v>42</v>
      </c>
      <c r="C40" s="1">
        <v>134.09</v>
      </c>
      <c r="D40" s="1">
        <v>137.11</v>
      </c>
      <c r="E40" s="1">
        <v>3.02</v>
      </c>
      <c r="F40" s="1">
        <v>0.0</v>
      </c>
      <c r="G40" s="1">
        <v>3.02</v>
      </c>
      <c r="H40" s="1">
        <v>72.0</v>
      </c>
      <c r="I40" s="1">
        <v>23.83</v>
      </c>
      <c r="J40" s="1">
        <v>23.83</v>
      </c>
      <c r="K40" s="1" t="s">
        <v>43</v>
      </c>
      <c r="L40" s="1">
        <v>-72.0</v>
      </c>
      <c r="M40" s="1">
        <v>0.0</v>
      </c>
    </row>
    <row r="41">
      <c r="A41" s="1" t="s">
        <v>41</v>
      </c>
      <c r="B41" s="1" t="s">
        <v>42</v>
      </c>
      <c r="C41" s="1">
        <v>137.13</v>
      </c>
      <c r="D41" s="1">
        <v>140.17</v>
      </c>
      <c r="E41" s="1">
        <v>3.04</v>
      </c>
      <c r="F41" s="1">
        <v>0.0</v>
      </c>
      <c r="G41" s="1">
        <v>3.04</v>
      </c>
      <c r="H41" s="1">
        <v>72.0</v>
      </c>
      <c r="I41" s="1">
        <v>23.69</v>
      </c>
      <c r="J41" s="1">
        <v>23.69</v>
      </c>
      <c r="K41" s="1" t="s">
        <v>43</v>
      </c>
      <c r="L41" s="1">
        <v>-72.0</v>
      </c>
      <c r="M41" s="1">
        <v>0.0</v>
      </c>
    </row>
    <row r="42">
      <c r="A42" s="1" t="s">
        <v>41</v>
      </c>
      <c r="B42" s="1" t="s">
        <v>42</v>
      </c>
      <c r="C42" s="1">
        <v>140.22</v>
      </c>
      <c r="D42" s="1">
        <v>142.71</v>
      </c>
      <c r="E42" s="1">
        <v>2.5</v>
      </c>
      <c r="F42" s="1">
        <v>0.0</v>
      </c>
      <c r="G42" s="1">
        <v>2.5</v>
      </c>
      <c r="H42" s="1">
        <v>168.0</v>
      </c>
      <c r="I42" s="1">
        <v>67.24</v>
      </c>
      <c r="J42" s="1">
        <v>67.26</v>
      </c>
      <c r="K42" s="1" t="s">
        <v>44</v>
      </c>
      <c r="L42" s="1">
        <v>84.0</v>
      </c>
      <c r="M42" s="1">
        <v>84.0</v>
      </c>
    </row>
    <row r="43">
      <c r="A43" s="1" t="s">
        <v>41</v>
      </c>
      <c r="B43" s="1" t="s">
        <v>42</v>
      </c>
      <c r="C43" s="1">
        <v>142.96</v>
      </c>
      <c r="D43" s="1">
        <v>146.0</v>
      </c>
      <c r="E43" s="1">
        <v>3.05</v>
      </c>
      <c r="F43" s="1">
        <v>0.0</v>
      </c>
      <c r="G43" s="1">
        <v>3.04</v>
      </c>
      <c r="H43" s="1">
        <v>168.0</v>
      </c>
      <c r="I43" s="1">
        <v>55.17</v>
      </c>
      <c r="J43" s="1">
        <v>55.19</v>
      </c>
      <c r="K43" s="1" t="s">
        <v>44</v>
      </c>
      <c r="L43" s="1">
        <v>84.0</v>
      </c>
      <c r="M43" s="1">
        <v>84.0</v>
      </c>
    </row>
    <row r="44">
      <c r="A44" s="1" t="s">
        <v>41</v>
      </c>
      <c r="B44" s="1" t="s">
        <v>42</v>
      </c>
      <c r="C44" s="1">
        <v>146.2</v>
      </c>
      <c r="D44" s="1">
        <v>149.79</v>
      </c>
      <c r="E44" s="1">
        <v>3.59</v>
      </c>
      <c r="F44" s="1">
        <v>0.0</v>
      </c>
      <c r="G44" s="1">
        <v>3.58</v>
      </c>
      <c r="H44" s="1">
        <v>168.0</v>
      </c>
      <c r="I44" s="1">
        <v>46.85</v>
      </c>
      <c r="J44" s="1">
        <v>46.87</v>
      </c>
      <c r="K44" s="1" t="s">
        <v>44</v>
      </c>
      <c r="L44" s="1">
        <v>84.0</v>
      </c>
      <c r="M44" s="1">
        <v>84.0</v>
      </c>
    </row>
    <row r="45">
      <c r="A45" s="1" t="s">
        <v>41</v>
      </c>
      <c r="B45" s="1" t="s">
        <v>42</v>
      </c>
      <c r="C45" s="1">
        <v>150.06</v>
      </c>
      <c r="D45" s="1">
        <v>152.57</v>
      </c>
      <c r="E45" s="1">
        <v>2.51</v>
      </c>
      <c r="F45" s="1">
        <v>0.0</v>
      </c>
      <c r="G45" s="1">
        <v>2.51</v>
      </c>
      <c r="H45" s="1">
        <v>168.0</v>
      </c>
      <c r="I45" s="1">
        <v>66.88</v>
      </c>
      <c r="J45" s="1">
        <v>66.9</v>
      </c>
      <c r="K45" s="1" t="s">
        <v>44</v>
      </c>
      <c r="L45" s="1">
        <v>84.0</v>
      </c>
      <c r="M45" s="1">
        <v>84.0</v>
      </c>
    </row>
    <row r="46">
      <c r="A46" s="1" t="s">
        <v>41</v>
      </c>
      <c r="B46" s="1" t="s">
        <v>42</v>
      </c>
      <c r="C46" s="1">
        <v>152.72</v>
      </c>
      <c r="D46" s="1">
        <v>155.63</v>
      </c>
      <c r="E46" s="1">
        <v>2.9</v>
      </c>
      <c r="F46" s="1">
        <v>0.0</v>
      </c>
      <c r="G46" s="1">
        <v>2.9</v>
      </c>
      <c r="H46" s="1">
        <v>168.0</v>
      </c>
      <c r="I46" s="1">
        <v>57.87</v>
      </c>
      <c r="J46" s="1">
        <v>57.89</v>
      </c>
      <c r="K46" s="1" t="s">
        <v>44</v>
      </c>
      <c r="L46" s="1">
        <v>84.0</v>
      </c>
      <c r="M46" s="1">
        <v>84.0</v>
      </c>
    </row>
    <row r="47">
      <c r="A47" s="1" t="s">
        <v>41</v>
      </c>
      <c r="B47" s="1" t="s">
        <v>42</v>
      </c>
      <c r="C47" s="1">
        <v>155.96</v>
      </c>
      <c r="D47" s="1">
        <v>159.93</v>
      </c>
      <c r="E47" s="1">
        <v>3.97</v>
      </c>
      <c r="F47" s="1">
        <v>0.0</v>
      </c>
      <c r="G47" s="1">
        <v>3.97</v>
      </c>
      <c r="H47" s="1">
        <v>72.0</v>
      </c>
      <c r="I47" s="1">
        <v>18.15</v>
      </c>
      <c r="J47" s="1">
        <v>18.15</v>
      </c>
      <c r="K47" s="1" t="s">
        <v>43</v>
      </c>
      <c r="L47" s="1">
        <v>-72.0</v>
      </c>
      <c r="M47" s="1">
        <v>0.0</v>
      </c>
    </row>
    <row r="48">
      <c r="A48" s="1" t="s">
        <v>41</v>
      </c>
      <c r="B48" s="1" t="s">
        <v>42</v>
      </c>
      <c r="C48" s="1">
        <v>160.86</v>
      </c>
      <c r="D48" s="1">
        <v>164.37</v>
      </c>
      <c r="E48" s="1">
        <v>3.52</v>
      </c>
      <c r="F48" s="1">
        <v>0.0</v>
      </c>
      <c r="G48" s="1">
        <v>3.52</v>
      </c>
      <c r="H48" s="1">
        <v>72.0</v>
      </c>
      <c r="I48" s="1">
        <v>20.48</v>
      </c>
      <c r="J48" s="1">
        <v>20.48</v>
      </c>
      <c r="K48" s="1" t="s">
        <v>43</v>
      </c>
      <c r="L48" s="1">
        <v>-72.0</v>
      </c>
      <c r="M48" s="1">
        <v>0.0</v>
      </c>
    </row>
    <row r="49">
      <c r="A49" s="1" t="s">
        <v>41</v>
      </c>
      <c r="B49" s="1" t="s">
        <v>42</v>
      </c>
      <c r="C49" s="1">
        <v>164.41</v>
      </c>
      <c r="D49" s="1">
        <v>167.13</v>
      </c>
      <c r="E49" s="1">
        <v>2.71</v>
      </c>
      <c r="F49" s="1">
        <v>0.0</v>
      </c>
      <c r="G49" s="1">
        <v>2.71</v>
      </c>
      <c r="H49" s="1">
        <v>72.0</v>
      </c>
      <c r="I49" s="1">
        <v>26.56</v>
      </c>
      <c r="J49" s="1">
        <v>26.56</v>
      </c>
      <c r="K49" s="1" t="s">
        <v>43</v>
      </c>
      <c r="L49" s="1">
        <v>-72.0</v>
      </c>
      <c r="M49" s="1">
        <v>0.0</v>
      </c>
    </row>
    <row r="50">
      <c r="A50" s="1" t="s">
        <v>41</v>
      </c>
      <c r="B50" s="1" t="s">
        <v>42</v>
      </c>
      <c r="C50" s="1">
        <v>167.18</v>
      </c>
      <c r="D50" s="1">
        <v>169.88</v>
      </c>
      <c r="E50" s="1">
        <v>2.7</v>
      </c>
      <c r="F50" s="1">
        <v>0.0</v>
      </c>
      <c r="G50" s="1">
        <v>2.7</v>
      </c>
      <c r="H50" s="1">
        <v>72.0</v>
      </c>
      <c r="I50" s="1">
        <v>26.7</v>
      </c>
      <c r="J50" s="1">
        <v>26.7</v>
      </c>
      <c r="K50" s="1" t="s">
        <v>43</v>
      </c>
      <c r="L50" s="1">
        <v>-72.0</v>
      </c>
      <c r="M50" s="1">
        <v>0.0</v>
      </c>
    </row>
    <row r="51">
      <c r="A51" s="1" t="s">
        <v>41</v>
      </c>
      <c r="B51" s="1" t="s">
        <v>42</v>
      </c>
      <c r="C51" s="1">
        <v>169.91</v>
      </c>
      <c r="D51" s="1">
        <v>171.69</v>
      </c>
      <c r="E51" s="1">
        <v>1.78</v>
      </c>
      <c r="F51" s="1">
        <v>0.0</v>
      </c>
      <c r="G51" s="1">
        <v>1.78</v>
      </c>
      <c r="H51" s="1">
        <v>72.0</v>
      </c>
      <c r="I51" s="1">
        <v>40.48</v>
      </c>
      <c r="J51" s="1">
        <v>40.48</v>
      </c>
      <c r="K51" s="1" t="s">
        <v>43</v>
      </c>
      <c r="L51" s="1">
        <v>-72.0</v>
      </c>
      <c r="M51" s="1">
        <v>0.0</v>
      </c>
    </row>
    <row r="52">
      <c r="A52" s="1" t="s">
        <v>41</v>
      </c>
      <c r="B52" s="1" t="s">
        <v>42</v>
      </c>
      <c r="C52" s="1">
        <v>171.71</v>
      </c>
      <c r="D52" s="1">
        <v>175.01</v>
      </c>
      <c r="E52" s="1">
        <v>3.29</v>
      </c>
      <c r="F52" s="1">
        <v>0.0</v>
      </c>
      <c r="G52" s="1">
        <v>3.29</v>
      </c>
      <c r="H52" s="1">
        <v>72.0</v>
      </c>
      <c r="I52" s="1">
        <v>21.86</v>
      </c>
      <c r="J52" s="1">
        <v>21.86</v>
      </c>
      <c r="K52" s="1" t="s">
        <v>43</v>
      </c>
      <c r="L52" s="1">
        <v>-72.0</v>
      </c>
      <c r="M52" s="1">
        <v>0.0</v>
      </c>
    </row>
    <row r="53">
      <c r="A53" s="1" t="s">
        <v>41</v>
      </c>
      <c r="B53" s="1" t="s">
        <v>42</v>
      </c>
      <c r="C53" s="1">
        <v>175.04</v>
      </c>
      <c r="D53" s="1">
        <v>175.74</v>
      </c>
      <c r="E53" s="1">
        <v>0.71</v>
      </c>
      <c r="F53" s="1">
        <v>0.0</v>
      </c>
      <c r="G53" s="1">
        <v>0.71</v>
      </c>
      <c r="H53" s="1">
        <v>72.0</v>
      </c>
      <c r="I53" s="1">
        <v>102.05</v>
      </c>
      <c r="J53" s="1">
        <v>102.05</v>
      </c>
      <c r="K53" s="1" t="s">
        <v>43</v>
      </c>
      <c r="L53" s="1">
        <v>-72.0</v>
      </c>
      <c r="M53" s="1">
        <v>0.0</v>
      </c>
    </row>
    <row r="54">
      <c r="A54" s="1" t="s">
        <v>41</v>
      </c>
      <c r="B54" s="1" t="s">
        <v>42</v>
      </c>
      <c r="C54" s="1">
        <v>175.76</v>
      </c>
      <c r="D54" s="1">
        <v>179.11</v>
      </c>
      <c r="E54" s="1">
        <v>3.34</v>
      </c>
      <c r="F54" s="1">
        <v>0.0</v>
      </c>
      <c r="G54" s="1">
        <v>3.34</v>
      </c>
      <c r="H54" s="1">
        <v>72.0</v>
      </c>
      <c r="I54" s="1">
        <v>21.53</v>
      </c>
      <c r="J54" s="1">
        <v>21.53</v>
      </c>
      <c r="K54" s="1" t="s">
        <v>43</v>
      </c>
      <c r="L54" s="1">
        <v>-72.0</v>
      </c>
      <c r="M54" s="1">
        <v>0.0</v>
      </c>
    </row>
    <row r="55">
      <c r="A55" s="1" t="s">
        <v>41</v>
      </c>
      <c r="B55" s="1" t="s">
        <v>42</v>
      </c>
      <c r="C55" s="1">
        <v>179.16</v>
      </c>
      <c r="D55" s="1">
        <v>182.18</v>
      </c>
      <c r="E55" s="1">
        <v>3.02</v>
      </c>
      <c r="F55" s="1">
        <v>0.0</v>
      </c>
      <c r="G55" s="1">
        <v>3.02</v>
      </c>
      <c r="H55" s="1">
        <v>72.0</v>
      </c>
      <c r="I55" s="1">
        <v>23.84</v>
      </c>
      <c r="J55" s="1">
        <v>23.84</v>
      </c>
      <c r="K55" s="1" t="s">
        <v>43</v>
      </c>
      <c r="L55" s="1">
        <v>-72.0</v>
      </c>
      <c r="M55" s="1">
        <v>0.0</v>
      </c>
    </row>
    <row r="56">
      <c r="A56" s="1" t="s">
        <v>41</v>
      </c>
      <c r="B56" s="1" t="s">
        <v>42</v>
      </c>
      <c r="C56" s="1">
        <v>182.46</v>
      </c>
      <c r="D56" s="1">
        <v>186.73</v>
      </c>
      <c r="E56" s="1">
        <v>4.27</v>
      </c>
      <c r="F56" s="1">
        <v>0.0</v>
      </c>
      <c r="G56" s="1">
        <v>4.27</v>
      </c>
      <c r="H56" s="1">
        <v>72.0</v>
      </c>
      <c r="I56" s="1">
        <v>16.85</v>
      </c>
      <c r="J56" s="1">
        <v>16.85</v>
      </c>
      <c r="K56" s="1" t="s">
        <v>43</v>
      </c>
      <c r="L56" s="1">
        <v>-72.0</v>
      </c>
      <c r="M56" s="1">
        <v>0.0</v>
      </c>
    </row>
    <row r="57">
      <c r="A57" s="1" t="s">
        <v>41</v>
      </c>
      <c r="B57" s="1" t="s">
        <v>42</v>
      </c>
      <c r="C57" s="1">
        <v>186.82</v>
      </c>
      <c r="D57" s="1">
        <v>189.74</v>
      </c>
      <c r="E57" s="1">
        <v>2.92</v>
      </c>
      <c r="F57" s="1">
        <v>0.0</v>
      </c>
      <c r="G57" s="1">
        <v>2.92</v>
      </c>
      <c r="H57" s="1">
        <v>168.0</v>
      </c>
      <c r="I57" s="1">
        <v>57.59</v>
      </c>
      <c r="J57" s="1">
        <v>57.61</v>
      </c>
      <c r="K57" s="1" t="s">
        <v>44</v>
      </c>
      <c r="L57" s="1">
        <v>84.0</v>
      </c>
      <c r="M57" s="1">
        <v>84.0</v>
      </c>
    </row>
    <row r="58">
      <c r="A58" s="1" t="s">
        <v>41</v>
      </c>
      <c r="B58" s="1" t="s">
        <v>42</v>
      </c>
      <c r="C58" s="1">
        <v>190.32</v>
      </c>
      <c r="D58" s="1">
        <v>192.46</v>
      </c>
      <c r="E58" s="1">
        <v>2.15</v>
      </c>
      <c r="F58" s="1">
        <v>0.0</v>
      </c>
      <c r="G58" s="1">
        <v>2.14</v>
      </c>
      <c r="H58" s="1">
        <v>168.0</v>
      </c>
      <c r="I58" s="1">
        <v>78.3</v>
      </c>
      <c r="J58" s="1">
        <v>78.35</v>
      </c>
      <c r="K58" s="1" t="s">
        <v>44</v>
      </c>
      <c r="L58" s="1">
        <v>84.0</v>
      </c>
      <c r="M58" s="1">
        <v>84.0</v>
      </c>
    </row>
    <row r="59">
      <c r="A59" s="1" t="s">
        <v>41</v>
      </c>
      <c r="B59" s="1" t="s">
        <v>42</v>
      </c>
      <c r="C59" s="1">
        <v>192.6</v>
      </c>
      <c r="D59" s="1">
        <v>195.21</v>
      </c>
      <c r="E59" s="1">
        <v>2.62</v>
      </c>
      <c r="F59" s="1">
        <v>0.0</v>
      </c>
      <c r="G59" s="1">
        <v>2.61</v>
      </c>
      <c r="H59" s="1">
        <v>168.0</v>
      </c>
      <c r="I59" s="1">
        <v>64.23</v>
      </c>
      <c r="J59" s="1">
        <v>64.26</v>
      </c>
      <c r="K59" s="1" t="s">
        <v>44</v>
      </c>
      <c r="L59" s="1">
        <v>84.0</v>
      </c>
      <c r="M59" s="1">
        <v>84.0</v>
      </c>
    </row>
    <row r="60">
      <c r="A60" s="1" t="s">
        <v>41</v>
      </c>
      <c r="B60" s="1" t="s">
        <v>42</v>
      </c>
      <c r="C60" s="1">
        <v>195.41</v>
      </c>
      <c r="D60" s="1">
        <v>197.78</v>
      </c>
      <c r="E60" s="1">
        <v>2.37</v>
      </c>
      <c r="F60" s="1">
        <v>0.0</v>
      </c>
      <c r="G60" s="1">
        <v>2.37</v>
      </c>
      <c r="H60" s="1">
        <v>168.0</v>
      </c>
      <c r="I60" s="1">
        <v>70.75</v>
      </c>
      <c r="J60" s="1">
        <v>70.79</v>
      </c>
      <c r="K60" s="1" t="s">
        <v>44</v>
      </c>
      <c r="L60" s="1">
        <v>84.0</v>
      </c>
      <c r="M60" s="1">
        <v>84.0</v>
      </c>
    </row>
    <row r="61">
      <c r="A61" s="1" t="s">
        <v>41</v>
      </c>
      <c r="B61" s="1" t="s">
        <v>42</v>
      </c>
      <c r="C61" s="1">
        <v>197.95</v>
      </c>
      <c r="D61" s="1">
        <v>200.68</v>
      </c>
      <c r="E61" s="1">
        <v>2.73</v>
      </c>
      <c r="F61" s="1">
        <v>0.0</v>
      </c>
      <c r="G61" s="1">
        <v>2.73</v>
      </c>
      <c r="H61" s="1">
        <v>168.0</v>
      </c>
      <c r="I61" s="1">
        <v>61.6</v>
      </c>
      <c r="J61" s="1">
        <v>61.62</v>
      </c>
      <c r="K61" s="1" t="s">
        <v>44</v>
      </c>
      <c r="L61" s="1">
        <v>84.0</v>
      </c>
      <c r="M61" s="1">
        <v>84.0</v>
      </c>
    </row>
    <row r="62">
      <c r="A62" s="1" t="s">
        <v>41</v>
      </c>
      <c r="B62" s="1" t="s">
        <v>42</v>
      </c>
      <c r="C62" s="1">
        <v>201.22</v>
      </c>
      <c r="D62" s="1">
        <v>206.23</v>
      </c>
      <c r="E62" s="1">
        <v>5.01</v>
      </c>
      <c r="F62" s="1">
        <v>0.0</v>
      </c>
      <c r="G62" s="1">
        <v>5.01</v>
      </c>
      <c r="H62" s="1">
        <v>72.0</v>
      </c>
      <c r="I62" s="1">
        <v>14.37</v>
      </c>
      <c r="J62" s="1">
        <v>14.37</v>
      </c>
      <c r="K62" s="1" t="s">
        <v>43</v>
      </c>
      <c r="L62" s="1">
        <v>-72.0</v>
      </c>
      <c r="M62" s="1">
        <v>0.0</v>
      </c>
    </row>
    <row r="63">
      <c r="A63" s="1" t="s">
        <v>41</v>
      </c>
      <c r="B63" s="1" t="s">
        <v>42</v>
      </c>
      <c r="C63" s="1">
        <v>206.26</v>
      </c>
      <c r="D63" s="1">
        <v>209.85</v>
      </c>
      <c r="E63" s="1">
        <v>3.59</v>
      </c>
      <c r="F63" s="1">
        <v>0.0</v>
      </c>
      <c r="G63" s="1">
        <v>3.59</v>
      </c>
      <c r="H63" s="1">
        <v>72.0</v>
      </c>
      <c r="I63" s="1">
        <v>20.03</v>
      </c>
      <c r="J63" s="1">
        <v>20.03</v>
      </c>
      <c r="K63" s="1" t="s">
        <v>43</v>
      </c>
      <c r="L63" s="1">
        <v>-72.0</v>
      </c>
      <c r="M63" s="1">
        <v>0.0</v>
      </c>
    </row>
    <row r="64">
      <c r="A64" s="1" t="s">
        <v>41</v>
      </c>
      <c r="B64" s="1" t="s">
        <v>42</v>
      </c>
      <c r="C64" s="1">
        <v>210.16</v>
      </c>
      <c r="D64" s="1">
        <v>214.65</v>
      </c>
      <c r="E64" s="1">
        <v>4.49</v>
      </c>
      <c r="F64" s="1">
        <v>0.0</v>
      </c>
      <c r="G64" s="1">
        <v>4.49</v>
      </c>
      <c r="H64" s="1">
        <v>72.0</v>
      </c>
      <c r="I64" s="1">
        <v>16.05</v>
      </c>
      <c r="J64" s="1">
        <v>16.05</v>
      </c>
      <c r="K64" s="1" t="s">
        <v>43</v>
      </c>
      <c r="L64" s="1">
        <v>-72.0</v>
      </c>
      <c r="M64" s="1">
        <v>0.0</v>
      </c>
    </row>
    <row r="65">
      <c r="A65" s="1" t="s">
        <v>41</v>
      </c>
      <c r="B65" s="1" t="s">
        <v>42</v>
      </c>
      <c r="C65" s="1">
        <v>214.69</v>
      </c>
      <c r="D65" s="1">
        <v>219.4</v>
      </c>
      <c r="E65" s="1">
        <v>4.71</v>
      </c>
      <c r="F65" s="1">
        <v>0.0</v>
      </c>
      <c r="G65" s="1">
        <v>4.71</v>
      </c>
      <c r="H65" s="1">
        <v>72.0</v>
      </c>
      <c r="I65" s="1">
        <v>15.28</v>
      </c>
      <c r="J65" s="1">
        <v>15.28</v>
      </c>
      <c r="K65" s="1" t="s">
        <v>43</v>
      </c>
      <c r="L65" s="1">
        <v>-72.0</v>
      </c>
      <c r="M65" s="1">
        <v>0.0</v>
      </c>
    </row>
    <row r="66">
      <c r="A66" s="1" t="s">
        <v>41</v>
      </c>
      <c r="B66" s="1" t="s">
        <v>42</v>
      </c>
      <c r="C66" s="1">
        <v>219.81</v>
      </c>
      <c r="D66" s="1">
        <v>223.33</v>
      </c>
      <c r="E66" s="1">
        <v>3.52</v>
      </c>
      <c r="F66" s="1">
        <v>0.0</v>
      </c>
      <c r="G66" s="1">
        <v>3.52</v>
      </c>
      <c r="H66" s="1">
        <v>72.0</v>
      </c>
      <c r="I66" s="1">
        <v>20.44</v>
      </c>
      <c r="J66" s="1">
        <v>20.44</v>
      </c>
      <c r="K66" s="1" t="s">
        <v>43</v>
      </c>
      <c r="L66" s="1">
        <v>-72.0</v>
      </c>
      <c r="M66" s="1">
        <v>0.0</v>
      </c>
    </row>
    <row r="67">
      <c r="A67" s="1" t="s">
        <v>41</v>
      </c>
      <c r="B67" s="1" t="s">
        <v>42</v>
      </c>
      <c r="C67" s="1">
        <v>223.39</v>
      </c>
      <c r="D67" s="1">
        <v>225.23</v>
      </c>
      <c r="E67" s="1">
        <v>1.84</v>
      </c>
      <c r="F67" s="1">
        <v>0.0</v>
      </c>
      <c r="G67" s="1">
        <v>1.84</v>
      </c>
      <c r="H67" s="1">
        <v>72.0</v>
      </c>
      <c r="I67" s="1">
        <v>39.11</v>
      </c>
      <c r="J67" s="1">
        <v>39.11</v>
      </c>
      <c r="K67" s="1" t="s">
        <v>43</v>
      </c>
      <c r="L67" s="1">
        <v>-72.0</v>
      </c>
      <c r="M67" s="1">
        <v>0.0</v>
      </c>
    </row>
    <row r="68">
      <c r="A68" s="1" t="s">
        <v>41</v>
      </c>
      <c r="B68" s="1" t="s">
        <v>42</v>
      </c>
      <c r="C68" s="1">
        <v>225.23</v>
      </c>
      <c r="D68" s="1">
        <v>228.42</v>
      </c>
      <c r="E68" s="1">
        <v>3.19</v>
      </c>
      <c r="F68" s="1">
        <v>0.0</v>
      </c>
      <c r="G68" s="1">
        <v>3.19</v>
      </c>
      <c r="H68" s="1">
        <v>72.0</v>
      </c>
      <c r="I68" s="1">
        <v>22.57</v>
      </c>
      <c r="J68" s="1">
        <v>22.57</v>
      </c>
      <c r="K68" s="1" t="s">
        <v>43</v>
      </c>
      <c r="L68" s="1">
        <v>-72.0</v>
      </c>
      <c r="M68" s="1">
        <v>0.0</v>
      </c>
    </row>
    <row r="69">
      <c r="A69" s="1" t="s">
        <v>41</v>
      </c>
      <c r="B69" s="1" t="s">
        <v>42</v>
      </c>
      <c r="C69" s="1">
        <v>228.61</v>
      </c>
      <c r="D69" s="1">
        <v>232.22</v>
      </c>
      <c r="E69" s="1">
        <v>3.61</v>
      </c>
      <c r="F69" s="1">
        <v>0.0</v>
      </c>
      <c r="G69" s="1">
        <v>3.61</v>
      </c>
      <c r="H69" s="1">
        <v>72.0</v>
      </c>
      <c r="I69" s="1">
        <v>19.94</v>
      </c>
      <c r="J69" s="1">
        <v>19.94</v>
      </c>
      <c r="K69" s="1" t="s">
        <v>43</v>
      </c>
      <c r="L69" s="1">
        <v>-72.0</v>
      </c>
      <c r="M69" s="1">
        <v>0.0</v>
      </c>
    </row>
    <row r="70">
      <c r="A70" s="1" t="s">
        <v>41</v>
      </c>
      <c r="B70" s="1" t="s">
        <v>42</v>
      </c>
      <c r="C70" s="1">
        <v>232.38</v>
      </c>
      <c r="D70" s="1">
        <v>236.07</v>
      </c>
      <c r="E70" s="1">
        <v>3.68</v>
      </c>
      <c r="F70" s="1">
        <v>0.0</v>
      </c>
      <c r="G70" s="1">
        <v>3.68</v>
      </c>
      <c r="H70" s="1">
        <v>72.0</v>
      </c>
      <c r="I70" s="1">
        <v>19.55</v>
      </c>
      <c r="J70" s="1">
        <v>19.55</v>
      </c>
      <c r="K70" s="1" t="s">
        <v>43</v>
      </c>
      <c r="L70" s="1">
        <v>-72.0</v>
      </c>
      <c r="M70" s="1">
        <v>0.0</v>
      </c>
    </row>
    <row r="71">
      <c r="A71" s="1" t="s">
        <v>41</v>
      </c>
      <c r="B71" s="1" t="s">
        <v>42</v>
      </c>
      <c r="C71" s="1">
        <v>236.29</v>
      </c>
      <c r="D71" s="1">
        <v>239.82</v>
      </c>
      <c r="E71" s="1">
        <v>3.53</v>
      </c>
      <c r="F71" s="1">
        <v>0.0</v>
      </c>
      <c r="G71" s="1">
        <v>3.53</v>
      </c>
      <c r="H71" s="1">
        <v>72.0</v>
      </c>
      <c r="I71" s="1">
        <v>20.39</v>
      </c>
      <c r="J71" s="1">
        <v>20.39</v>
      </c>
      <c r="K71" s="1" t="s">
        <v>43</v>
      </c>
      <c r="L71" s="1">
        <v>-72.0</v>
      </c>
      <c r="M71" s="1">
        <v>0.0</v>
      </c>
    </row>
    <row r="72">
      <c r="A72" s="1" t="s">
        <v>41</v>
      </c>
      <c r="B72" s="1" t="s">
        <v>42</v>
      </c>
      <c r="C72" s="1">
        <v>240.25</v>
      </c>
      <c r="D72" s="1">
        <v>244.46</v>
      </c>
      <c r="E72" s="1">
        <v>4.21</v>
      </c>
      <c r="F72" s="1">
        <v>0.0</v>
      </c>
      <c r="G72" s="1">
        <v>4.21</v>
      </c>
      <c r="H72" s="1">
        <v>168.0</v>
      </c>
      <c r="I72" s="1">
        <v>39.9</v>
      </c>
      <c r="J72" s="1">
        <v>39.91</v>
      </c>
      <c r="K72" s="1" t="s">
        <v>44</v>
      </c>
      <c r="L72" s="1">
        <v>84.0</v>
      </c>
      <c r="M72" s="1">
        <v>84.0</v>
      </c>
    </row>
    <row r="73">
      <c r="A73" s="1" t="s">
        <v>41</v>
      </c>
      <c r="B73" s="1" t="s">
        <v>42</v>
      </c>
      <c r="C73" s="1">
        <v>244.67</v>
      </c>
      <c r="D73" s="1">
        <v>247.15</v>
      </c>
      <c r="E73" s="1">
        <v>2.48</v>
      </c>
      <c r="F73" s="1">
        <v>0.0</v>
      </c>
      <c r="G73" s="1">
        <v>2.48</v>
      </c>
      <c r="H73" s="1">
        <v>168.0</v>
      </c>
      <c r="I73" s="1">
        <v>67.73</v>
      </c>
      <c r="J73" s="1">
        <v>67.76</v>
      </c>
      <c r="K73" s="1" t="s">
        <v>44</v>
      </c>
      <c r="L73" s="1">
        <v>84.0</v>
      </c>
      <c r="M73" s="1">
        <v>84.0</v>
      </c>
    </row>
    <row r="74">
      <c r="A74" s="1" t="s">
        <v>41</v>
      </c>
      <c r="B74" s="1" t="s">
        <v>42</v>
      </c>
      <c r="C74" s="1">
        <v>247.3</v>
      </c>
      <c r="D74" s="1">
        <v>249.03</v>
      </c>
      <c r="E74" s="1">
        <v>1.74</v>
      </c>
      <c r="F74" s="1">
        <v>0.0</v>
      </c>
      <c r="G74" s="1">
        <v>1.73</v>
      </c>
      <c r="H74" s="1">
        <v>168.0</v>
      </c>
      <c r="I74" s="1">
        <v>96.82</v>
      </c>
      <c r="J74" s="1">
        <v>96.87</v>
      </c>
      <c r="K74" s="1" t="s">
        <v>44</v>
      </c>
      <c r="L74" s="1">
        <v>84.0</v>
      </c>
      <c r="M74" s="1">
        <v>84.0</v>
      </c>
    </row>
    <row r="75">
      <c r="A75" s="1" t="s">
        <v>41</v>
      </c>
      <c r="B75" s="1" t="s">
        <v>42</v>
      </c>
      <c r="C75" s="1">
        <v>249.86</v>
      </c>
      <c r="D75" s="1">
        <v>252.37</v>
      </c>
      <c r="E75" s="1">
        <v>2.51</v>
      </c>
      <c r="F75" s="1">
        <v>0.0</v>
      </c>
      <c r="G75" s="1">
        <v>2.51</v>
      </c>
      <c r="H75" s="1">
        <v>168.0</v>
      </c>
      <c r="I75" s="1">
        <v>67.02</v>
      </c>
      <c r="J75" s="1">
        <v>67.04</v>
      </c>
      <c r="K75" s="1" t="s">
        <v>44</v>
      </c>
      <c r="L75" s="1">
        <v>84.0</v>
      </c>
      <c r="M75" s="1">
        <v>84.0</v>
      </c>
    </row>
    <row r="76">
      <c r="A76" s="1" t="s">
        <v>41</v>
      </c>
      <c r="B76" s="1" t="s">
        <v>42</v>
      </c>
      <c r="C76" s="1">
        <v>252.69</v>
      </c>
      <c r="D76" s="1">
        <v>255.97</v>
      </c>
      <c r="E76" s="1">
        <v>3.28</v>
      </c>
      <c r="F76" s="1">
        <v>0.0</v>
      </c>
      <c r="G76" s="1">
        <v>3.28</v>
      </c>
      <c r="H76" s="1">
        <v>168.0</v>
      </c>
      <c r="I76" s="1">
        <v>51.17</v>
      </c>
      <c r="J76" s="1">
        <v>51.18</v>
      </c>
      <c r="K76" s="1" t="s">
        <v>44</v>
      </c>
      <c r="L76" s="1">
        <v>84.0</v>
      </c>
      <c r="M76" s="1">
        <v>84.0</v>
      </c>
    </row>
    <row r="77">
      <c r="A77" s="1" t="s">
        <v>41</v>
      </c>
      <c r="B77" s="1" t="s">
        <v>42</v>
      </c>
      <c r="C77" s="1">
        <v>256.59</v>
      </c>
      <c r="D77" s="1">
        <v>260.19</v>
      </c>
      <c r="E77" s="1">
        <v>3.6</v>
      </c>
      <c r="F77" s="1">
        <v>0.0</v>
      </c>
      <c r="G77" s="1">
        <v>3.6</v>
      </c>
      <c r="H77" s="1">
        <v>72.0</v>
      </c>
      <c r="I77" s="1">
        <v>19.99</v>
      </c>
      <c r="J77" s="1">
        <v>19.99</v>
      </c>
      <c r="K77" s="1" t="s">
        <v>43</v>
      </c>
      <c r="L77" s="1">
        <v>-72.0</v>
      </c>
      <c r="M77" s="1">
        <v>0.0</v>
      </c>
    </row>
    <row r="78">
      <c r="A78" s="1" t="s">
        <v>41</v>
      </c>
      <c r="B78" s="1" t="s">
        <v>42</v>
      </c>
      <c r="C78" s="1">
        <v>260.24</v>
      </c>
      <c r="D78" s="1">
        <v>266.06</v>
      </c>
      <c r="E78" s="1">
        <v>5.83</v>
      </c>
      <c r="F78" s="1">
        <v>0.0</v>
      </c>
      <c r="G78" s="1">
        <v>5.83</v>
      </c>
      <c r="H78" s="1">
        <v>72.0</v>
      </c>
      <c r="I78" s="1">
        <v>12.36</v>
      </c>
      <c r="J78" s="1">
        <v>12.36</v>
      </c>
      <c r="K78" s="1" t="s">
        <v>43</v>
      </c>
      <c r="L78" s="1">
        <v>-72.0</v>
      </c>
      <c r="M78" s="1">
        <v>0.0</v>
      </c>
    </row>
    <row r="79">
      <c r="A79" s="1" t="s">
        <v>41</v>
      </c>
      <c r="B79" s="1" t="s">
        <v>42</v>
      </c>
      <c r="C79" s="1">
        <v>266.32</v>
      </c>
      <c r="D79" s="1">
        <v>272.82</v>
      </c>
      <c r="E79" s="1">
        <v>6.5</v>
      </c>
      <c r="F79" s="1">
        <v>0.0</v>
      </c>
      <c r="G79" s="1">
        <v>6.5</v>
      </c>
      <c r="H79" s="1">
        <v>72.0</v>
      </c>
      <c r="I79" s="1">
        <v>11.08</v>
      </c>
      <c r="J79" s="1">
        <v>11.08</v>
      </c>
      <c r="K79" s="1" t="s">
        <v>43</v>
      </c>
      <c r="L79" s="1">
        <v>-72.0</v>
      </c>
      <c r="M79" s="1">
        <v>0.0</v>
      </c>
    </row>
    <row r="80">
      <c r="A80" s="1" t="s">
        <v>41</v>
      </c>
      <c r="B80" s="1" t="s">
        <v>42</v>
      </c>
      <c r="C80" s="1">
        <v>273.33</v>
      </c>
      <c r="D80" s="1">
        <v>275.2</v>
      </c>
      <c r="E80" s="1">
        <v>1.86</v>
      </c>
      <c r="F80" s="1">
        <v>0.0</v>
      </c>
      <c r="G80" s="1">
        <v>1.86</v>
      </c>
      <c r="H80" s="1">
        <v>72.0</v>
      </c>
      <c r="I80" s="1">
        <v>38.68</v>
      </c>
      <c r="J80" s="1">
        <v>38.68</v>
      </c>
      <c r="K80" s="1" t="s">
        <v>43</v>
      </c>
      <c r="L80" s="1">
        <v>-72.0</v>
      </c>
      <c r="M80" s="1">
        <v>0.0</v>
      </c>
    </row>
    <row r="81">
      <c r="A81" s="1" t="s">
        <v>41</v>
      </c>
      <c r="B81" s="1" t="s">
        <v>42</v>
      </c>
      <c r="C81" s="1">
        <v>275.25</v>
      </c>
      <c r="D81" s="1">
        <v>277.25</v>
      </c>
      <c r="E81" s="1">
        <v>2.01</v>
      </c>
      <c r="F81" s="1">
        <v>0.0</v>
      </c>
      <c r="G81" s="1">
        <v>2.01</v>
      </c>
      <c r="H81" s="1">
        <v>72.0</v>
      </c>
      <c r="I81" s="1">
        <v>35.85</v>
      </c>
      <c r="J81" s="1">
        <v>35.85</v>
      </c>
      <c r="K81" s="1" t="s">
        <v>43</v>
      </c>
      <c r="L81" s="1">
        <v>-72.0</v>
      </c>
      <c r="M81" s="1">
        <v>0.0</v>
      </c>
    </row>
    <row r="82">
      <c r="A82" s="1" t="s">
        <v>41</v>
      </c>
      <c r="B82" s="1" t="s">
        <v>42</v>
      </c>
      <c r="C82" s="1">
        <v>278.22</v>
      </c>
      <c r="D82" s="1">
        <v>283.06</v>
      </c>
      <c r="E82" s="1">
        <v>4.83</v>
      </c>
      <c r="F82" s="1">
        <v>0.0</v>
      </c>
      <c r="G82" s="1">
        <v>4.83</v>
      </c>
      <c r="H82" s="1">
        <v>72.0</v>
      </c>
      <c r="I82" s="1">
        <v>14.89</v>
      </c>
      <c r="J82" s="1">
        <v>14.89</v>
      </c>
      <c r="K82" s="1" t="s">
        <v>43</v>
      </c>
      <c r="L82" s="1">
        <v>-72.0</v>
      </c>
      <c r="M82" s="1">
        <v>0.0</v>
      </c>
    </row>
    <row r="83">
      <c r="A83" s="1" t="s">
        <v>41</v>
      </c>
      <c r="B83" s="1" t="s">
        <v>42</v>
      </c>
      <c r="C83" s="1">
        <v>283.08</v>
      </c>
      <c r="D83" s="1">
        <v>285.79</v>
      </c>
      <c r="E83" s="1">
        <v>2.71</v>
      </c>
      <c r="F83" s="1">
        <v>0.0</v>
      </c>
      <c r="G83" s="1">
        <v>2.71</v>
      </c>
      <c r="H83" s="1">
        <v>72.0</v>
      </c>
      <c r="I83" s="1">
        <v>26.57</v>
      </c>
      <c r="J83" s="1">
        <v>26.57</v>
      </c>
      <c r="K83" s="1" t="s">
        <v>43</v>
      </c>
      <c r="L83" s="1">
        <v>-72.0</v>
      </c>
      <c r="M83" s="1">
        <v>0.0</v>
      </c>
    </row>
    <row r="84">
      <c r="A84" s="1" t="s">
        <v>41</v>
      </c>
      <c r="B84" s="1" t="s">
        <v>42</v>
      </c>
      <c r="C84" s="1">
        <v>285.92</v>
      </c>
      <c r="D84" s="1">
        <v>289.18</v>
      </c>
      <c r="E84" s="1">
        <v>3.26</v>
      </c>
      <c r="F84" s="1">
        <v>0.0</v>
      </c>
      <c r="G84" s="1">
        <v>3.26</v>
      </c>
      <c r="H84" s="1">
        <v>72.0</v>
      </c>
      <c r="I84" s="1">
        <v>22.09</v>
      </c>
      <c r="J84" s="1">
        <v>22.09</v>
      </c>
      <c r="K84" s="1" t="s">
        <v>43</v>
      </c>
      <c r="L84" s="1">
        <v>-72.0</v>
      </c>
      <c r="M84" s="1">
        <v>0.0</v>
      </c>
    </row>
    <row r="85">
      <c r="A85" s="1" t="s">
        <v>41</v>
      </c>
      <c r="B85" s="1" t="s">
        <v>42</v>
      </c>
      <c r="C85" s="1">
        <v>289.2</v>
      </c>
      <c r="D85" s="1">
        <v>293.38</v>
      </c>
      <c r="E85" s="1">
        <v>4.18</v>
      </c>
      <c r="F85" s="1">
        <v>0.0</v>
      </c>
      <c r="G85" s="1">
        <v>4.18</v>
      </c>
      <c r="H85" s="1">
        <v>72.0</v>
      </c>
      <c r="I85" s="1">
        <v>17.23</v>
      </c>
      <c r="J85" s="1">
        <v>17.23</v>
      </c>
      <c r="K85" s="1" t="s">
        <v>43</v>
      </c>
      <c r="L85" s="1">
        <v>-72.0</v>
      </c>
      <c r="M85" s="1">
        <v>0.0</v>
      </c>
    </row>
    <row r="86">
      <c r="A86" s="1" t="s">
        <v>41</v>
      </c>
      <c r="B86" s="1" t="s">
        <v>42</v>
      </c>
      <c r="C86" s="1">
        <v>293.44</v>
      </c>
      <c r="D86" s="1">
        <v>297.32</v>
      </c>
      <c r="E86" s="1">
        <v>3.88</v>
      </c>
      <c r="F86" s="1">
        <v>0.0</v>
      </c>
      <c r="G86" s="1">
        <v>3.88</v>
      </c>
      <c r="H86" s="1">
        <v>72.0</v>
      </c>
      <c r="I86" s="1">
        <v>18.54</v>
      </c>
      <c r="J86" s="1">
        <v>18.54</v>
      </c>
      <c r="K86" s="1" t="s">
        <v>43</v>
      </c>
      <c r="L86" s="1">
        <v>-72.0</v>
      </c>
      <c r="M86" s="1">
        <v>0.0</v>
      </c>
    </row>
    <row r="87">
      <c r="A87" s="1" t="s">
        <v>41</v>
      </c>
      <c r="B87" s="1" t="s">
        <v>42</v>
      </c>
      <c r="C87" s="1">
        <v>297.35</v>
      </c>
      <c r="D87" s="1">
        <v>300.26</v>
      </c>
      <c r="E87" s="1">
        <v>2.91</v>
      </c>
      <c r="F87" s="1">
        <v>0.0</v>
      </c>
      <c r="G87" s="1">
        <v>2.91</v>
      </c>
      <c r="H87" s="1">
        <v>168.0</v>
      </c>
      <c r="I87" s="1">
        <v>57.7</v>
      </c>
      <c r="J87" s="1">
        <v>57.72</v>
      </c>
      <c r="K87" s="1" t="s">
        <v>44</v>
      </c>
      <c r="L87" s="1">
        <v>84.0</v>
      </c>
      <c r="M87" s="1">
        <v>84.0</v>
      </c>
    </row>
    <row r="88">
      <c r="A88" s="1" t="s">
        <v>41</v>
      </c>
      <c r="B88" s="1" t="s">
        <v>42</v>
      </c>
      <c r="C88" s="1">
        <v>300.5</v>
      </c>
      <c r="D88" s="1">
        <v>303.0</v>
      </c>
      <c r="E88" s="1">
        <v>2.5</v>
      </c>
      <c r="F88" s="1">
        <v>0.0</v>
      </c>
      <c r="G88" s="1">
        <v>2.5</v>
      </c>
      <c r="H88" s="1">
        <v>168.0</v>
      </c>
      <c r="I88" s="1">
        <v>67.24</v>
      </c>
      <c r="J88" s="1">
        <v>67.26</v>
      </c>
      <c r="K88" s="1" t="s">
        <v>44</v>
      </c>
      <c r="L88" s="1">
        <v>84.0</v>
      </c>
      <c r="M88" s="1">
        <v>84.0</v>
      </c>
    </row>
    <row r="89">
      <c r="A89" s="1" t="s">
        <v>41</v>
      </c>
      <c r="B89" s="1" t="s">
        <v>42</v>
      </c>
      <c r="C89" s="1">
        <v>303.37</v>
      </c>
      <c r="D89" s="1">
        <v>306.26</v>
      </c>
      <c r="E89" s="1">
        <v>2.9</v>
      </c>
      <c r="F89" s="1">
        <v>0.0</v>
      </c>
      <c r="G89" s="1">
        <v>2.9</v>
      </c>
      <c r="H89" s="1">
        <v>168.0</v>
      </c>
      <c r="I89" s="1">
        <v>58.0</v>
      </c>
      <c r="J89" s="1">
        <v>58.02</v>
      </c>
      <c r="K89" s="1" t="s">
        <v>44</v>
      </c>
      <c r="L89" s="1">
        <v>84.0</v>
      </c>
      <c r="M89" s="1">
        <v>84.0</v>
      </c>
    </row>
    <row r="90">
      <c r="A90" s="1" t="s">
        <v>41</v>
      </c>
      <c r="B90" s="1" t="s">
        <v>42</v>
      </c>
      <c r="C90" s="1">
        <v>306.61</v>
      </c>
      <c r="D90" s="1">
        <v>308.94</v>
      </c>
      <c r="E90" s="1">
        <v>2.33</v>
      </c>
      <c r="F90" s="1">
        <v>0.0</v>
      </c>
      <c r="G90" s="1">
        <v>2.33</v>
      </c>
      <c r="H90" s="1">
        <v>168.0</v>
      </c>
      <c r="I90" s="1">
        <v>72.03</v>
      </c>
      <c r="J90" s="1">
        <v>72.06</v>
      </c>
      <c r="K90" s="1" t="s">
        <v>44</v>
      </c>
      <c r="L90" s="1">
        <v>84.0</v>
      </c>
      <c r="M90" s="1">
        <v>84.0</v>
      </c>
    </row>
    <row r="91">
      <c r="A91" s="1" t="s">
        <v>41</v>
      </c>
      <c r="B91" s="1" t="s">
        <v>42</v>
      </c>
      <c r="C91" s="1">
        <v>309.13</v>
      </c>
      <c r="D91" s="1">
        <v>313.39</v>
      </c>
      <c r="E91" s="1">
        <v>4.26</v>
      </c>
      <c r="F91" s="1">
        <v>0.0</v>
      </c>
      <c r="G91" s="1">
        <v>4.26</v>
      </c>
      <c r="H91" s="1">
        <v>168.0</v>
      </c>
      <c r="I91" s="1">
        <v>39.47</v>
      </c>
      <c r="J91" s="1">
        <v>39.48</v>
      </c>
      <c r="K91" s="1" t="s">
        <v>44</v>
      </c>
      <c r="L91" s="1">
        <v>84.0</v>
      </c>
      <c r="M91" s="1">
        <v>84.0</v>
      </c>
    </row>
    <row r="92">
      <c r="A92" s="1" t="s">
        <v>41</v>
      </c>
      <c r="B92" s="1" t="s">
        <v>42</v>
      </c>
      <c r="C92" s="1">
        <v>314.02</v>
      </c>
      <c r="D92" s="1">
        <v>317.33</v>
      </c>
      <c r="E92" s="1">
        <v>3.31</v>
      </c>
      <c r="F92" s="1">
        <v>0.0</v>
      </c>
      <c r="G92" s="1">
        <v>3.31</v>
      </c>
      <c r="H92" s="1">
        <v>72.0</v>
      </c>
      <c r="I92" s="1">
        <v>21.74</v>
      </c>
      <c r="J92" s="1">
        <v>21.74</v>
      </c>
      <c r="K92" s="1" t="s">
        <v>43</v>
      </c>
      <c r="L92" s="1">
        <v>-72.0</v>
      </c>
      <c r="M92" s="1">
        <v>0.0</v>
      </c>
    </row>
    <row r="93">
      <c r="A93" s="1" t="s">
        <v>41</v>
      </c>
      <c r="B93" s="1" t="s">
        <v>42</v>
      </c>
      <c r="C93" s="1">
        <v>317.67</v>
      </c>
      <c r="D93" s="1">
        <v>322.83</v>
      </c>
      <c r="E93" s="1">
        <v>5.16</v>
      </c>
      <c r="F93" s="1">
        <v>0.0</v>
      </c>
      <c r="G93" s="1">
        <v>5.16</v>
      </c>
      <c r="H93" s="1">
        <v>72.0</v>
      </c>
      <c r="I93" s="1">
        <v>13.95</v>
      </c>
      <c r="J93" s="1">
        <v>13.95</v>
      </c>
      <c r="K93" s="1" t="s">
        <v>43</v>
      </c>
      <c r="L93" s="1">
        <v>-72.0</v>
      </c>
      <c r="M93" s="1">
        <v>0.0</v>
      </c>
    </row>
    <row r="94">
      <c r="A94" s="1" t="s">
        <v>41</v>
      </c>
      <c r="B94" s="1" t="s">
        <v>42</v>
      </c>
      <c r="C94" s="1">
        <v>323.05</v>
      </c>
      <c r="D94" s="1">
        <v>327.6</v>
      </c>
      <c r="E94" s="1">
        <v>4.54</v>
      </c>
      <c r="F94" s="1">
        <v>0.0</v>
      </c>
      <c r="G94" s="1">
        <v>4.54</v>
      </c>
      <c r="H94" s="1">
        <v>72.0</v>
      </c>
      <c r="I94" s="1">
        <v>15.84</v>
      </c>
      <c r="J94" s="1">
        <v>15.84</v>
      </c>
      <c r="K94" s="1" t="s">
        <v>43</v>
      </c>
      <c r="L94" s="1">
        <v>-72.0</v>
      </c>
      <c r="M94" s="1">
        <v>0.0</v>
      </c>
    </row>
    <row r="95">
      <c r="A95" s="1" t="s">
        <v>41</v>
      </c>
      <c r="B95" s="1" t="s">
        <v>42</v>
      </c>
      <c r="C95" s="1">
        <v>327.8</v>
      </c>
      <c r="D95" s="1">
        <v>332.06</v>
      </c>
      <c r="E95" s="1">
        <v>4.26</v>
      </c>
      <c r="F95" s="1">
        <v>0.0</v>
      </c>
      <c r="G95" s="1">
        <v>4.26</v>
      </c>
      <c r="H95" s="1">
        <v>72.0</v>
      </c>
      <c r="I95" s="1">
        <v>16.89</v>
      </c>
      <c r="J95" s="1">
        <v>16.89</v>
      </c>
      <c r="K95" s="1" t="s">
        <v>43</v>
      </c>
      <c r="L95" s="1">
        <v>-72.0</v>
      </c>
      <c r="M95" s="1">
        <v>0.0</v>
      </c>
    </row>
    <row r="96">
      <c r="A96" s="1" t="s">
        <v>41</v>
      </c>
      <c r="B96" s="1" t="s">
        <v>42</v>
      </c>
      <c r="C96" s="1">
        <v>332.2</v>
      </c>
      <c r="D96" s="1">
        <v>334.73</v>
      </c>
      <c r="E96" s="1">
        <v>2.53</v>
      </c>
      <c r="F96" s="1">
        <v>0.0</v>
      </c>
      <c r="G96" s="1">
        <v>2.53</v>
      </c>
      <c r="H96" s="1">
        <v>72.0</v>
      </c>
      <c r="I96" s="1">
        <v>28.48</v>
      </c>
      <c r="J96" s="1">
        <v>28.48</v>
      </c>
      <c r="K96" s="1" t="s">
        <v>43</v>
      </c>
      <c r="L96" s="1">
        <v>-72.0</v>
      </c>
      <c r="M96" s="1">
        <v>0.0</v>
      </c>
    </row>
    <row r="97">
      <c r="A97" s="1" t="s">
        <v>41</v>
      </c>
      <c r="B97" s="1" t="s">
        <v>42</v>
      </c>
      <c r="C97" s="1">
        <v>334.81</v>
      </c>
      <c r="D97" s="1">
        <v>339.84</v>
      </c>
      <c r="E97" s="1">
        <v>5.03</v>
      </c>
      <c r="F97" s="1">
        <v>0.0</v>
      </c>
      <c r="G97" s="1">
        <v>5.03</v>
      </c>
      <c r="H97" s="1">
        <v>72.0</v>
      </c>
      <c r="I97" s="1">
        <v>14.31</v>
      </c>
      <c r="J97" s="1">
        <v>14.31</v>
      </c>
      <c r="K97" s="1" t="s">
        <v>43</v>
      </c>
      <c r="L97" s="1">
        <v>-72.0</v>
      </c>
      <c r="M97" s="1">
        <v>0.0</v>
      </c>
    </row>
    <row r="98">
      <c r="A98" s="1" t="s">
        <v>41</v>
      </c>
      <c r="B98" s="1" t="s">
        <v>42</v>
      </c>
      <c r="C98" s="1">
        <v>340.03</v>
      </c>
      <c r="D98" s="1">
        <v>341.55</v>
      </c>
      <c r="E98" s="1">
        <v>1.52</v>
      </c>
      <c r="F98" s="1">
        <v>0.0</v>
      </c>
      <c r="G98" s="1">
        <v>1.52</v>
      </c>
      <c r="H98" s="1">
        <v>72.0</v>
      </c>
      <c r="I98" s="1">
        <v>47.4</v>
      </c>
      <c r="J98" s="1">
        <v>47.4</v>
      </c>
      <c r="K98" s="1" t="s">
        <v>43</v>
      </c>
      <c r="L98" s="1">
        <v>-72.0</v>
      </c>
      <c r="M98" s="1">
        <v>0.0</v>
      </c>
    </row>
    <row r="99">
      <c r="A99" s="1" t="s">
        <v>41</v>
      </c>
      <c r="B99" s="1" t="s">
        <v>42</v>
      </c>
      <c r="C99" s="1">
        <v>341.61</v>
      </c>
      <c r="D99" s="1">
        <v>346.38</v>
      </c>
      <c r="E99" s="1">
        <v>4.77</v>
      </c>
      <c r="F99" s="1">
        <v>0.0</v>
      </c>
      <c r="G99" s="1">
        <v>4.77</v>
      </c>
      <c r="H99" s="1">
        <v>72.0</v>
      </c>
      <c r="I99" s="1">
        <v>15.11</v>
      </c>
      <c r="J99" s="1">
        <v>15.11</v>
      </c>
      <c r="K99" s="1" t="s">
        <v>43</v>
      </c>
      <c r="L99" s="1">
        <v>-72.0</v>
      </c>
      <c r="M99" s="1">
        <v>0.0</v>
      </c>
    </row>
    <row r="100">
      <c r="A100" s="1" t="s">
        <v>41</v>
      </c>
      <c r="B100" s="1" t="s">
        <v>42</v>
      </c>
      <c r="C100" s="1">
        <v>346.53</v>
      </c>
      <c r="D100" s="1">
        <v>350.06</v>
      </c>
      <c r="E100" s="1">
        <v>3.54</v>
      </c>
      <c r="F100" s="1">
        <v>0.0</v>
      </c>
      <c r="G100" s="1">
        <v>3.54</v>
      </c>
      <c r="H100" s="1">
        <v>72.0</v>
      </c>
      <c r="I100" s="1">
        <v>20.34</v>
      </c>
      <c r="J100" s="1">
        <v>20.34</v>
      </c>
      <c r="K100" s="1" t="s">
        <v>43</v>
      </c>
      <c r="L100" s="1">
        <v>-72.0</v>
      </c>
      <c r="M100" s="1">
        <v>0.0</v>
      </c>
    </row>
    <row r="101">
      <c r="A101" s="1" t="s">
        <v>41</v>
      </c>
      <c r="B101" s="1" t="s">
        <v>42</v>
      </c>
      <c r="C101" s="1">
        <v>350.17</v>
      </c>
      <c r="D101" s="1">
        <v>355.66</v>
      </c>
      <c r="E101" s="1">
        <v>5.49</v>
      </c>
      <c r="F101" s="1">
        <v>0.0</v>
      </c>
      <c r="G101" s="1">
        <v>5.49</v>
      </c>
      <c r="H101" s="1">
        <v>72.0</v>
      </c>
      <c r="I101" s="1">
        <v>13.12</v>
      </c>
      <c r="J101" s="1">
        <v>13.12</v>
      </c>
      <c r="K101" s="1" t="s">
        <v>43</v>
      </c>
      <c r="L101" s="1">
        <v>-72.0</v>
      </c>
      <c r="M101" s="1">
        <v>0.0</v>
      </c>
    </row>
    <row r="102">
      <c r="A102" s="1" t="s">
        <v>41</v>
      </c>
      <c r="B102" s="1" t="s">
        <v>42</v>
      </c>
      <c r="C102" s="1">
        <v>355.73</v>
      </c>
      <c r="D102" s="1">
        <v>359.38</v>
      </c>
      <c r="E102" s="1">
        <v>3.65</v>
      </c>
      <c r="F102" s="1">
        <v>0.0</v>
      </c>
      <c r="G102" s="1">
        <v>3.65</v>
      </c>
      <c r="H102" s="1">
        <v>168.0</v>
      </c>
      <c r="I102" s="1">
        <v>46.06</v>
      </c>
      <c r="J102" s="1">
        <v>46.08</v>
      </c>
      <c r="K102" s="1" t="s">
        <v>44</v>
      </c>
      <c r="L102" s="1">
        <v>84.0</v>
      </c>
      <c r="M102" s="1">
        <v>84.0</v>
      </c>
    </row>
    <row r="130">
      <c r="A130" s="77" t="s">
        <v>53</v>
      </c>
      <c r="B130" s="3">
        <f>SUMIF(K2:K103, "epr",H2:H103)</f>
        <v>5040</v>
      </c>
    </row>
    <row r="131">
      <c r="A131" s="77" t="s">
        <v>54</v>
      </c>
      <c r="B131" s="3">
        <f>SUM(H2:H103)-B130</f>
        <v>5208</v>
      </c>
    </row>
    <row r="132">
      <c r="A132" s="77" t="s">
        <v>55</v>
      </c>
      <c r="B132" s="3">
        <f>SUM(M2:M103)</f>
        <v>2604</v>
      </c>
    </row>
    <row r="133">
      <c r="A133" s="77" t="s">
        <v>56</v>
      </c>
      <c r="B133" s="3">
        <f>B131/B132</f>
        <v>2</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1.47</v>
      </c>
      <c r="D2" s="1">
        <v>6.16</v>
      </c>
      <c r="E2" s="1">
        <v>4.69</v>
      </c>
      <c r="F2" s="1">
        <v>0.0</v>
      </c>
      <c r="G2" s="1">
        <v>4.69</v>
      </c>
      <c r="H2" s="1">
        <v>80.0</v>
      </c>
      <c r="I2" s="1">
        <v>17.06</v>
      </c>
      <c r="J2" s="1">
        <v>17.06</v>
      </c>
      <c r="K2" s="1" t="s">
        <v>43</v>
      </c>
      <c r="L2" s="1">
        <v>-80.0</v>
      </c>
      <c r="M2" s="1">
        <v>0.0</v>
      </c>
    </row>
    <row r="3">
      <c r="A3" s="1" t="s">
        <v>41</v>
      </c>
      <c r="B3" s="1" t="s">
        <v>42</v>
      </c>
      <c r="C3" s="1">
        <v>6.21</v>
      </c>
      <c r="D3" s="1">
        <v>10.9</v>
      </c>
      <c r="E3" s="1">
        <v>4.68</v>
      </c>
      <c r="F3" s="1">
        <v>0.0</v>
      </c>
      <c r="G3" s="1">
        <v>4.68</v>
      </c>
      <c r="H3" s="1">
        <v>80.0</v>
      </c>
      <c r="I3" s="1">
        <v>17.08</v>
      </c>
      <c r="J3" s="1">
        <v>17.08</v>
      </c>
      <c r="K3" s="1" t="s">
        <v>43</v>
      </c>
      <c r="L3" s="1">
        <v>-80.0</v>
      </c>
      <c r="M3" s="1">
        <v>0.0</v>
      </c>
    </row>
    <row r="4">
      <c r="A4" s="1" t="s">
        <v>41</v>
      </c>
      <c r="B4" s="1" t="s">
        <v>42</v>
      </c>
      <c r="C4" s="1">
        <v>11.03</v>
      </c>
      <c r="D4" s="1">
        <v>16.02</v>
      </c>
      <c r="E4" s="1">
        <v>4.99</v>
      </c>
      <c r="F4" s="1">
        <v>0.0</v>
      </c>
      <c r="G4" s="1">
        <v>4.99</v>
      </c>
      <c r="H4" s="1">
        <v>80.0</v>
      </c>
      <c r="I4" s="1">
        <v>16.05</v>
      </c>
      <c r="J4" s="1">
        <v>16.05</v>
      </c>
      <c r="K4" s="1" t="s">
        <v>43</v>
      </c>
      <c r="L4" s="1">
        <v>-80.0</v>
      </c>
      <c r="M4" s="1">
        <v>0.0</v>
      </c>
    </row>
    <row r="5">
      <c r="A5" s="1" t="s">
        <v>41</v>
      </c>
      <c r="B5" s="1" t="s">
        <v>42</v>
      </c>
      <c r="C5" s="1">
        <v>16.13</v>
      </c>
      <c r="D5" s="1">
        <v>21.04</v>
      </c>
      <c r="E5" s="1">
        <v>4.91</v>
      </c>
      <c r="F5" s="1">
        <v>0.0</v>
      </c>
      <c r="G5" s="1">
        <v>4.91</v>
      </c>
      <c r="H5" s="1">
        <v>80.0</v>
      </c>
      <c r="I5" s="1">
        <v>16.29</v>
      </c>
      <c r="J5" s="1">
        <v>16.29</v>
      </c>
      <c r="K5" s="1" t="s">
        <v>43</v>
      </c>
      <c r="L5" s="1">
        <v>-80.0</v>
      </c>
      <c r="M5" s="1">
        <v>0.0</v>
      </c>
    </row>
    <row r="6">
      <c r="A6" s="1" t="s">
        <v>41</v>
      </c>
      <c r="B6" s="1" t="s">
        <v>42</v>
      </c>
      <c r="C6" s="1">
        <v>21.11</v>
      </c>
      <c r="D6" s="1">
        <v>25.71</v>
      </c>
      <c r="E6" s="1">
        <v>4.6</v>
      </c>
      <c r="F6" s="1">
        <v>0.0</v>
      </c>
      <c r="G6" s="1">
        <v>4.6</v>
      </c>
      <c r="H6" s="1">
        <v>80.0</v>
      </c>
      <c r="I6" s="1">
        <v>17.4</v>
      </c>
      <c r="J6" s="1">
        <v>17.4</v>
      </c>
      <c r="K6" s="1" t="s">
        <v>43</v>
      </c>
      <c r="L6" s="1">
        <v>-80.0</v>
      </c>
      <c r="M6" s="1">
        <v>0.0</v>
      </c>
    </row>
    <row r="7">
      <c r="A7" s="1" t="s">
        <v>41</v>
      </c>
      <c r="B7" s="1" t="s">
        <v>42</v>
      </c>
      <c r="C7" s="1">
        <v>25.73</v>
      </c>
      <c r="D7" s="1">
        <v>28.68</v>
      </c>
      <c r="E7" s="1">
        <v>2.96</v>
      </c>
      <c r="F7" s="1">
        <v>0.0</v>
      </c>
      <c r="G7" s="1">
        <v>2.96</v>
      </c>
      <c r="H7" s="1">
        <v>80.0</v>
      </c>
      <c r="I7" s="1">
        <v>27.06</v>
      </c>
      <c r="J7" s="1">
        <v>27.06</v>
      </c>
      <c r="K7" s="1" t="s">
        <v>43</v>
      </c>
      <c r="L7" s="1">
        <v>-80.0</v>
      </c>
      <c r="M7" s="1">
        <v>0.0</v>
      </c>
    </row>
    <row r="8">
      <c r="A8" s="1" t="s">
        <v>41</v>
      </c>
      <c r="B8" s="1" t="s">
        <v>42</v>
      </c>
      <c r="C8" s="1">
        <v>28.76</v>
      </c>
      <c r="D8" s="1">
        <v>30.86</v>
      </c>
      <c r="E8" s="1">
        <v>2.1</v>
      </c>
      <c r="F8" s="1">
        <v>0.0</v>
      </c>
      <c r="G8" s="1">
        <v>2.1</v>
      </c>
      <c r="H8" s="1">
        <v>80.0</v>
      </c>
      <c r="I8" s="1">
        <v>38.13</v>
      </c>
      <c r="J8" s="1">
        <v>38.13</v>
      </c>
      <c r="K8" s="1" t="s">
        <v>43</v>
      </c>
      <c r="L8" s="1">
        <v>-80.0</v>
      </c>
      <c r="M8" s="1">
        <v>0.0</v>
      </c>
    </row>
    <row r="9">
      <c r="A9" s="1" t="s">
        <v>41</v>
      </c>
      <c r="B9" s="1" t="s">
        <v>42</v>
      </c>
      <c r="C9" s="1">
        <v>30.93</v>
      </c>
      <c r="D9" s="1">
        <v>34.75</v>
      </c>
      <c r="E9" s="1">
        <v>3.83</v>
      </c>
      <c r="F9" s="1">
        <v>0.0</v>
      </c>
      <c r="G9" s="1">
        <v>3.83</v>
      </c>
      <c r="H9" s="1">
        <v>80.0</v>
      </c>
      <c r="I9" s="1">
        <v>20.9</v>
      </c>
      <c r="J9" s="1">
        <v>20.9</v>
      </c>
      <c r="K9" s="1" t="s">
        <v>43</v>
      </c>
      <c r="L9" s="1">
        <v>-80.0</v>
      </c>
      <c r="M9" s="1">
        <v>0.0</v>
      </c>
    </row>
    <row r="10">
      <c r="A10" s="1" t="s">
        <v>41</v>
      </c>
      <c r="B10" s="1" t="s">
        <v>42</v>
      </c>
      <c r="C10" s="1">
        <v>34.83</v>
      </c>
      <c r="D10" s="1">
        <v>37.82</v>
      </c>
      <c r="E10" s="1">
        <v>2.99</v>
      </c>
      <c r="F10" s="1">
        <v>0.0</v>
      </c>
      <c r="G10" s="1">
        <v>2.99</v>
      </c>
      <c r="H10" s="1">
        <v>80.0</v>
      </c>
      <c r="I10" s="1">
        <v>26.78</v>
      </c>
      <c r="J10" s="1">
        <v>26.78</v>
      </c>
      <c r="K10" s="1" t="s">
        <v>43</v>
      </c>
      <c r="L10" s="1">
        <v>-80.0</v>
      </c>
      <c r="M10" s="1">
        <v>0.0</v>
      </c>
    </row>
    <row r="11">
      <c r="A11" s="1" t="s">
        <v>41</v>
      </c>
      <c r="B11" s="1" t="s">
        <v>42</v>
      </c>
      <c r="C11" s="1">
        <v>37.86</v>
      </c>
      <c r="D11" s="1">
        <v>42.07</v>
      </c>
      <c r="E11" s="1">
        <v>4.21</v>
      </c>
      <c r="F11" s="1">
        <v>0.0</v>
      </c>
      <c r="G11" s="1">
        <v>4.21</v>
      </c>
      <c r="H11" s="1">
        <v>80.0</v>
      </c>
      <c r="I11" s="1">
        <v>19.01</v>
      </c>
      <c r="J11" s="1">
        <v>19.01</v>
      </c>
      <c r="K11" s="1" t="s">
        <v>43</v>
      </c>
      <c r="L11" s="1">
        <v>-80.0</v>
      </c>
      <c r="M11" s="1">
        <v>0.0</v>
      </c>
    </row>
    <row r="12">
      <c r="A12" s="1" t="s">
        <v>41</v>
      </c>
      <c r="B12" s="1" t="s">
        <v>42</v>
      </c>
      <c r="C12" s="1">
        <v>42.15</v>
      </c>
      <c r="D12" s="1">
        <v>45.26</v>
      </c>
      <c r="E12" s="1">
        <v>3.11</v>
      </c>
      <c r="F12" s="1">
        <v>0.0</v>
      </c>
      <c r="G12" s="1">
        <v>3.11</v>
      </c>
      <c r="H12" s="1">
        <v>168.0</v>
      </c>
      <c r="I12" s="1">
        <v>54.06</v>
      </c>
      <c r="J12" s="1">
        <v>54.07</v>
      </c>
      <c r="K12" s="1" t="s">
        <v>44</v>
      </c>
      <c r="L12" s="1">
        <v>84.0</v>
      </c>
      <c r="M12" s="1">
        <v>84.0</v>
      </c>
    </row>
    <row r="13">
      <c r="A13" s="1" t="s">
        <v>41</v>
      </c>
      <c r="B13" s="1" t="s">
        <v>42</v>
      </c>
      <c r="C13" s="1">
        <v>45.99</v>
      </c>
      <c r="D13" s="1">
        <v>48.35</v>
      </c>
      <c r="E13" s="1">
        <v>2.37</v>
      </c>
      <c r="F13" s="1">
        <v>0.0</v>
      </c>
      <c r="G13" s="1">
        <v>2.37</v>
      </c>
      <c r="H13" s="1">
        <v>168.0</v>
      </c>
      <c r="I13" s="1">
        <v>70.97</v>
      </c>
      <c r="J13" s="1">
        <v>71.01</v>
      </c>
      <c r="K13" s="1" t="s">
        <v>44</v>
      </c>
      <c r="L13" s="1">
        <v>84.0</v>
      </c>
      <c r="M13" s="1">
        <v>84.0</v>
      </c>
    </row>
    <row r="14">
      <c r="A14" s="1" t="s">
        <v>41</v>
      </c>
      <c r="B14" s="1" t="s">
        <v>42</v>
      </c>
      <c r="C14" s="1">
        <v>48.46</v>
      </c>
      <c r="D14" s="1">
        <v>51.46</v>
      </c>
      <c r="E14" s="1">
        <v>3.0</v>
      </c>
      <c r="F14" s="1">
        <v>0.0</v>
      </c>
      <c r="G14" s="1">
        <v>3.0</v>
      </c>
      <c r="H14" s="1">
        <v>168.0</v>
      </c>
      <c r="I14" s="1">
        <v>56.05</v>
      </c>
      <c r="J14" s="1">
        <v>56.07</v>
      </c>
      <c r="K14" s="1" t="s">
        <v>44</v>
      </c>
      <c r="L14" s="1">
        <v>84.0</v>
      </c>
      <c r="M14" s="1">
        <v>84.0</v>
      </c>
    </row>
    <row r="15">
      <c r="A15" s="1" t="s">
        <v>41</v>
      </c>
      <c r="B15" s="1" t="s">
        <v>42</v>
      </c>
      <c r="C15" s="1">
        <v>52.03</v>
      </c>
      <c r="D15" s="1">
        <v>54.07</v>
      </c>
      <c r="E15" s="1">
        <v>2.04</v>
      </c>
      <c r="F15" s="1">
        <v>0.0</v>
      </c>
      <c r="G15" s="1">
        <v>2.04</v>
      </c>
      <c r="H15" s="1">
        <v>168.0</v>
      </c>
      <c r="I15" s="1">
        <v>82.34</v>
      </c>
      <c r="J15" s="1">
        <v>82.38</v>
      </c>
      <c r="K15" s="1" t="s">
        <v>44</v>
      </c>
      <c r="L15" s="1">
        <v>84.0</v>
      </c>
      <c r="M15" s="1">
        <v>84.0</v>
      </c>
    </row>
    <row r="16">
      <c r="A16" s="1" t="s">
        <v>41</v>
      </c>
      <c r="B16" s="1" t="s">
        <v>42</v>
      </c>
      <c r="C16" s="1">
        <v>54.31</v>
      </c>
      <c r="D16" s="1">
        <v>57.06</v>
      </c>
      <c r="E16" s="1">
        <v>2.75</v>
      </c>
      <c r="F16" s="1">
        <v>0.0</v>
      </c>
      <c r="G16" s="1">
        <v>2.75</v>
      </c>
      <c r="H16" s="1">
        <v>168.0</v>
      </c>
      <c r="I16" s="1">
        <v>61.05</v>
      </c>
      <c r="J16" s="1">
        <v>61.08</v>
      </c>
      <c r="K16" s="1" t="s">
        <v>44</v>
      </c>
      <c r="L16" s="1">
        <v>84.0</v>
      </c>
      <c r="M16" s="1">
        <v>84.0</v>
      </c>
    </row>
    <row r="17">
      <c r="A17" s="1" t="s">
        <v>41</v>
      </c>
      <c r="B17" s="1" t="s">
        <v>42</v>
      </c>
      <c r="C17" s="1">
        <v>57.19</v>
      </c>
      <c r="D17" s="1">
        <v>59.58</v>
      </c>
      <c r="E17" s="1">
        <v>2.39</v>
      </c>
      <c r="F17" s="1">
        <v>0.0</v>
      </c>
      <c r="G17" s="1">
        <v>2.39</v>
      </c>
      <c r="H17" s="1">
        <v>80.0</v>
      </c>
      <c r="I17" s="1">
        <v>33.42</v>
      </c>
      <c r="J17" s="1">
        <v>33.42</v>
      </c>
      <c r="K17" s="1" t="s">
        <v>43</v>
      </c>
      <c r="L17" s="1">
        <v>-80.0</v>
      </c>
      <c r="M17" s="1">
        <v>0.0</v>
      </c>
    </row>
    <row r="18">
      <c r="A18" s="1" t="s">
        <v>41</v>
      </c>
      <c r="B18" s="1" t="s">
        <v>42</v>
      </c>
      <c r="C18" s="1">
        <v>59.67</v>
      </c>
      <c r="D18" s="1">
        <v>63.67</v>
      </c>
      <c r="E18" s="1">
        <v>3.99</v>
      </c>
      <c r="F18" s="1">
        <v>0.0</v>
      </c>
      <c r="G18" s="1">
        <v>3.99</v>
      </c>
      <c r="H18" s="1">
        <v>80.0</v>
      </c>
      <c r="I18" s="1">
        <v>20.03</v>
      </c>
      <c r="J18" s="1">
        <v>20.03</v>
      </c>
      <c r="K18" s="1" t="s">
        <v>43</v>
      </c>
      <c r="L18" s="1">
        <v>-80.0</v>
      </c>
      <c r="M18" s="1">
        <v>0.0</v>
      </c>
    </row>
    <row r="19">
      <c r="A19" s="1" t="s">
        <v>41</v>
      </c>
      <c r="B19" s="1" t="s">
        <v>42</v>
      </c>
      <c r="C19" s="1">
        <v>63.68</v>
      </c>
      <c r="D19" s="1">
        <v>66.16</v>
      </c>
      <c r="E19" s="1">
        <v>2.47</v>
      </c>
      <c r="F19" s="1">
        <v>0.0</v>
      </c>
      <c r="G19" s="1">
        <v>2.47</v>
      </c>
      <c r="H19" s="1">
        <v>80.0</v>
      </c>
      <c r="I19" s="1">
        <v>32.35</v>
      </c>
      <c r="J19" s="1">
        <v>32.35</v>
      </c>
      <c r="K19" s="1" t="s">
        <v>43</v>
      </c>
      <c r="L19" s="1">
        <v>-80.0</v>
      </c>
      <c r="M19" s="1">
        <v>0.0</v>
      </c>
    </row>
    <row r="20">
      <c r="A20" s="1" t="s">
        <v>41</v>
      </c>
      <c r="B20" s="1" t="s">
        <v>42</v>
      </c>
      <c r="C20" s="1">
        <v>66.16</v>
      </c>
      <c r="D20" s="1">
        <v>70.34</v>
      </c>
      <c r="E20" s="1">
        <v>4.18</v>
      </c>
      <c r="F20" s="1">
        <v>0.0</v>
      </c>
      <c r="G20" s="1">
        <v>4.18</v>
      </c>
      <c r="H20" s="1">
        <v>80.0</v>
      </c>
      <c r="I20" s="1">
        <v>19.15</v>
      </c>
      <c r="J20" s="1">
        <v>19.15</v>
      </c>
      <c r="K20" s="1" t="s">
        <v>43</v>
      </c>
      <c r="L20" s="1">
        <v>-80.0</v>
      </c>
      <c r="M20" s="1">
        <v>0.0</v>
      </c>
    </row>
    <row r="21">
      <c r="A21" s="1" t="s">
        <v>41</v>
      </c>
      <c r="B21" s="1" t="s">
        <v>42</v>
      </c>
      <c r="C21" s="1">
        <v>70.45</v>
      </c>
      <c r="D21" s="1">
        <v>74.49</v>
      </c>
      <c r="E21" s="1">
        <v>4.04</v>
      </c>
      <c r="F21" s="1">
        <v>0.0</v>
      </c>
      <c r="G21" s="1">
        <v>4.04</v>
      </c>
      <c r="H21" s="1">
        <v>80.0</v>
      </c>
      <c r="I21" s="1">
        <v>19.81</v>
      </c>
      <c r="J21" s="1">
        <v>19.81</v>
      </c>
      <c r="K21" s="1" t="s">
        <v>43</v>
      </c>
      <c r="L21" s="1">
        <v>-80.0</v>
      </c>
      <c r="M21" s="1">
        <v>0.0</v>
      </c>
    </row>
    <row r="22">
      <c r="A22" s="1" t="s">
        <v>41</v>
      </c>
      <c r="B22" s="1" t="s">
        <v>42</v>
      </c>
      <c r="C22" s="1">
        <v>74.49</v>
      </c>
      <c r="D22" s="1">
        <v>81.14</v>
      </c>
      <c r="E22" s="1">
        <v>6.66</v>
      </c>
      <c r="F22" s="1">
        <v>0.0</v>
      </c>
      <c r="G22" s="1">
        <v>6.66</v>
      </c>
      <c r="H22" s="1">
        <v>80.0</v>
      </c>
      <c r="I22" s="1">
        <v>12.02</v>
      </c>
      <c r="J22" s="1">
        <v>12.02</v>
      </c>
      <c r="K22" s="1" t="s">
        <v>43</v>
      </c>
      <c r="L22" s="1">
        <v>-80.0</v>
      </c>
      <c r="M22" s="1">
        <v>0.0</v>
      </c>
    </row>
    <row r="23">
      <c r="A23" s="1" t="s">
        <v>41</v>
      </c>
      <c r="B23" s="1" t="s">
        <v>42</v>
      </c>
      <c r="C23" s="1">
        <v>81.3</v>
      </c>
      <c r="D23" s="1">
        <v>85.26</v>
      </c>
      <c r="E23" s="1">
        <v>3.97</v>
      </c>
      <c r="F23" s="1">
        <v>0.0</v>
      </c>
      <c r="G23" s="1">
        <v>3.97</v>
      </c>
      <c r="H23" s="1">
        <v>80.0</v>
      </c>
      <c r="I23" s="1">
        <v>20.17</v>
      </c>
      <c r="J23" s="1">
        <v>20.17</v>
      </c>
      <c r="K23" s="1" t="s">
        <v>43</v>
      </c>
      <c r="L23" s="1">
        <v>-80.0</v>
      </c>
      <c r="M23" s="1">
        <v>0.0</v>
      </c>
    </row>
    <row r="24">
      <c r="A24" s="1" t="s">
        <v>41</v>
      </c>
      <c r="B24" s="1" t="s">
        <v>42</v>
      </c>
      <c r="C24" s="1">
        <v>85.32</v>
      </c>
      <c r="D24" s="1">
        <v>90.1</v>
      </c>
      <c r="E24" s="1">
        <v>4.79</v>
      </c>
      <c r="F24" s="1">
        <v>0.0</v>
      </c>
      <c r="G24" s="1">
        <v>4.79</v>
      </c>
      <c r="H24" s="1">
        <v>80.0</v>
      </c>
      <c r="I24" s="1">
        <v>16.72</v>
      </c>
      <c r="J24" s="1">
        <v>16.72</v>
      </c>
      <c r="K24" s="1" t="s">
        <v>43</v>
      </c>
      <c r="L24" s="1">
        <v>-80.0</v>
      </c>
      <c r="M24" s="1">
        <v>0.0</v>
      </c>
    </row>
    <row r="25">
      <c r="A25" s="1" t="s">
        <v>41</v>
      </c>
      <c r="B25" s="1" t="s">
        <v>42</v>
      </c>
      <c r="C25" s="1">
        <v>90.22</v>
      </c>
      <c r="D25" s="1">
        <v>91.78</v>
      </c>
      <c r="E25" s="1">
        <v>1.56</v>
      </c>
      <c r="F25" s="1">
        <v>0.0</v>
      </c>
      <c r="G25" s="1">
        <v>1.56</v>
      </c>
      <c r="H25" s="1">
        <v>80.0</v>
      </c>
      <c r="I25" s="1">
        <v>51.15</v>
      </c>
      <c r="J25" s="1">
        <v>51.15</v>
      </c>
      <c r="K25" s="1" t="s">
        <v>43</v>
      </c>
      <c r="L25" s="1">
        <v>-80.0</v>
      </c>
      <c r="M25" s="1">
        <v>0.0</v>
      </c>
    </row>
    <row r="26">
      <c r="A26" s="1" t="s">
        <v>41</v>
      </c>
      <c r="B26" s="1" t="s">
        <v>42</v>
      </c>
      <c r="C26" s="1">
        <v>91.82</v>
      </c>
      <c r="D26" s="1">
        <v>96.52</v>
      </c>
      <c r="E26" s="1">
        <v>4.7</v>
      </c>
      <c r="F26" s="1">
        <v>0.0</v>
      </c>
      <c r="G26" s="1">
        <v>4.7</v>
      </c>
      <c r="H26" s="1">
        <v>80.0</v>
      </c>
      <c r="I26" s="1">
        <v>17.03</v>
      </c>
      <c r="J26" s="1">
        <v>17.03</v>
      </c>
      <c r="K26" s="1" t="s">
        <v>43</v>
      </c>
      <c r="L26" s="1">
        <v>-80.0</v>
      </c>
      <c r="M26" s="1">
        <v>0.0</v>
      </c>
    </row>
    <row r="27">
      <c r="A27" s="1" t="s">
        <v>41</v>
      </c>
      <c r="B27" s="1" t="s">
        <v>42</v>
      </c>
      <c r="C27" s="1">
        <v>96.58</v>
      </c>
      <c r="D27" s="1">
        <v>99.45</v>
      </c>
      <c r="E27" s="1">
        <v>2.87</v>
      </c>
      <c r="F27" s="1">
        <v>0.0</v>
      </c>
      <c r="G27" s="1">
        <v>2.87</v>
      </c>
      <c r="H27" s="1">
        <v>168.0</v>
      </c>
      <c r="I27" s="1">
        <v>58.57</v>
      </c>
      <c r="J27" s="1">
        <v>58.6</v>
      </c>
      <c r="K27" s="1" t="s">
        <v>44</v>
      </c>
      <c r="L27" s="1">
        <v>84.0</v>
      </c>
      <c r="M27" s="1">
        <v>84.0</v>
      </c>
    </row>
    <row r="28">
      <c r="A28" s="1" t="s">
        <v>41</v>
      </c>
      <c r="B28" s="1" t="s">
        <v>42</v>
      </c>
      <c r="C28" s="1">
        <v>99.55</v>
      </c>
      <c r="D28" s="1">
        <v>101.49</v>
      </c>
      <c r="E28" s="1">
        <v>1.94</v>
      </c>
      <c r="F28" s="1">
        <v>0.0</v>
      </c>
      <c r="G28" s="1">
        <v>1.94</v>
      </c>
      <c r="H28" s="1">
        <v>168.0</v>
      </c>
      <c r="I28" s="1">
        <v>86.46</v>
      </c>
      <c r="J28" s="1">
        <v>86.53</v>
      </c>
      <c r="K28" s="1" t="s">
        <v>44</v>
      </c>
      <c r="L28" s="1">
        <v>84.0</v>
      </c>
      <c r="M28" s="1">
        <v>84.0</v>
      </c>
    </row>
    <row r="29">
      <c r="A29" s="1" t="s">
        <v>41</v>
      </c>
      <c r="B29" s="1" t="s">
        <v>42</v>
      </c>
      <c r="C29" s="1">
        <v>101.7</v>
      </c>
      <c r="D29" s="1">
        <v>104.78</v>
      </c>
      <c r="E29" s="1">
        <v>3.07</v>
      </c>
      <c r="F29" s="1">
        <v>0.0</v>
      </c>
      <c r="G29" s="1">
        <v>3.07</v>
      </c>
      <c r="H29" s="1">
        <v>168.0</v>
      </c>
      <c r="I29" s="1">
        <v>54.66</v>
      </c>
      <c r="J29" s="1">
        <v>54.68</v>
      </c>
      <c r="K29" s="1" t="s">
        <v>44</v>
      </c>
      <c r="L29" s="1">
        <v>84.0</v>
      </c>
      <c r="M29" s="1">
        <v>84.0</v>
      </c>
    </row>
    <row r="30">
      <c r="A30" s="1" t="s">
        <v>41</v>
      </c>
      <c r="B30" s="1" t="s">
        <v>42</v>
      </c>
      <c r="C30" s="1">
        <v>105.18</v>
      </c>
      <c r="D30" s="1">
        <v>107.92</v>
      </c>
      <c r="E30" s="1">
        <v>2.74</v>
      </c>
      <c r="F30" s="1">
        <v>0.0</v>
      </c>
      <c r="G30" s="1">
        <v>2.74</v>
      </c>
      <c r="H30" s="1">
        <v>168.0</v>
      </c>
      <c r="I30" s="1">
        <v>61.33</v>
      </c>
      <c r="J30" s="1">
        <v>61.36</v>
      </c>
      <c r="K30" s="1" t="s">
        <v>44</v>
      </c>
      <c r="L30" s="1">
        <v>84.0</v>
      </c>
      <c r="M30" s="1">
        <v>84.0</v>
      </c>
    </row>
    <row r="31">
      <c r="A31" s="1" t="s">
        <v>41</v>
      </c>
      <c r="B31" s="1" t="s">
        <v>42</v>
      </c>
      <c r="C31" s="1">
        <v>108.18</v>
      </c>
      <c r="D31" s="1">
        <v>110.46</v>
      </c>
      <c r="E31" s="1">
        <v>2.28</v>
      </c>
      <c r="F31" s="1">
        <v>0.0</v>
      </c>
      <c r="G31" s="1">
        <v>2.28</v>
      </c>
      <c r="H31" s="1">
        <v>168.0</v>
      </c>
      <c r="I31" s="1">
        <v>73.56</v>
      </c>
      <c r="J31" s="1">
        <v>73.6</v>
      </c>
      <c r="K31" s="1" t="s">
        <v>44</v>
      </c>
      <c r="L31" s="1">
        <v>84.0</v>
      </c>
      <c r="M31" s="1">
        <v>84.0</v>
      </c>
    </row>
    <row r="32">
      <c r="A32" s="1" t="s">
        <v>41</v>
      </c>
      <c r="B32" s="1" t="s">
        <v>42</v>
      </c>
      <c r="C32" s="1">
        <v>110.8</v>
      </c>
      <c r="D32" s="1">
        <v>115.78</v>
      </c>
      <c r="E32" s="1">
        <v>4.98</v>
      </c>
      <c r="F32" s="1">
        <v>0.0</v>
      </c>
      <c r="G32" s="1">
        <v>4.98</v>
      </c>
      <c r="H32" s="1">
        <v>80.0</v>
      </c>
      <c r="I32" s="1">
        <v>16.06</v>
      </c>
      <c r="J32" s="1">
        <v>16.06</v>
      </c>
      <c r="K32" s="1" t="s">
        <v>43</v>
      </c>
      <c r="L32" s="1">
        <v>-80.0</v>
      </c>
      <c r="M32" s="1">
        <v>0.0</v>
      </c>
    </row>
    <row r="33">
      <c r="A33" s="1" t="s">
        <v>41</v>
      </c>
      <c r="B33" s="1" t="s">
        <v>42</v>
      </c>
      <c r="C33" s="1">
        <v>115.81</v>
      </c>
      <c r="D33" s="1">
        <v>120.95</v>
      </c>
      <c r="E33" s="1">
        <v>5.14</v>
      </c>
      <c r="F33" s="1">
        <v>0.0</v>
      </c>
      <c r="G33" s="1">
        <v>5.14</v>
      </c>
      <c r="H33" s="1">
        <v>80.0</v>
      </c>
      <c r="I33" s="1">
        <v>15.56</v>
      </c>
      <c r="J33" s="1">
        <v>15.56</v>
      </c>
      <c r="K33" s="1" t="s">
        <v>43</v>
      </c>
      <c r="L33" s="1">
        <v>-80.0</v>
      </c>
      <c r="M33" s="1">
        <v>0.0</v>
      </c>
    </row>
    <row r="34">
      <c r="A34" s="1" t="s">
        <v>41</v>
      </c>
      <c r="B34" s="1" t="s">
        <v>42</v>
      </c>
      <c r="C34" s="1">
        <v>121.01</v>
      </c>
      <c r="D34" s="1">
        <v>124.92</v>
      </c>
      <c r="E34" s="1">
        <v>3.9</v>
      </c>
      <c r="F34" s="1">
        <v>0.0</v>
      </c>
      <c r="G34" s="1">
        <v>3.9</v>
      </c>
      <c r="H34" s="1">
        <v>80.0</v>
      </c>
      <c r="I34" s="1">
        <v>20.49</v>
      </c>
      <c r="J34" s="1">
        <v>20.49</v>
      </c>
      <c r="K34" s="1" t="s">
        <v>43</v>
      </c>
      <c r="L34" s="1">
        <v>-80.0</v>
      </c>
      <c r="M34" s="1">
        <v>0.0</v>
      </c>
    </row>
    <row r="35">
      <c r="A35" s="1" t="s">
        <v>41</v>
      </c>
      <c r="B35" s="1" t="s">
        <v>42</v>
      </c>
      <c r="C35" s="1">
        <v>124.93</v>
      </c>
      <c r="D35" s="1">
        <v>128.59</v>
      </c>
      <c r="E35" s="1">
        <v>3.67</v>
      </c>
      <c r="F35" s="1">
        <v>0.0</v>
      </c>
      <c r="G35" s="1">
        <v>3.67</v>
      </c>
      <c r="H35" s="1">
        <v>80.0</v>
      </c>
      <c r="I35" s="1">
        <v>21.81</v>
      </c>
      <c r="J35" s="1">
        <v>21.81</v>
      </c>
      <c r="K35" s="1" t="s">
        <v>43</v>
      </c>
      <c r="L35" s="1">
        <v>-80.0</v>
      </c>
      <c r="M35" s="1">
        <v>0.0</v>
      </c>
    </row>
    <row r="36">
      <c r="A36" s="1" t="s">
        <v>41</v>
      </c>
      <c r="B36" s="1" t="s">
        <v>42</v>
      </c>
      <c r="C36" s="1">
        <v>128.81</v>
      </c>
      <c r="D36" s="1">
        <v>133.14</v>
      </c>
      <c r="E36" s="1">
        <v>4.33</v>
      </c>
      <c r="F36" s="1">
        <v>0.0</v>
      </c>
      <c r="G36" s="1">
        <v>4.33</v>
      </c>
      <c r="H36" s="1">
        <v>80.0</v>
      </c>
      <c r="I36" s="1">
        <v>18.47</v>
      </c>
      <c r="J36" s="1">
        <v>18.47</v>
      </c>
      <c r="K36" s="1" t="s">
        <v>43</v>
      </c>
      <c r="L36" s="1">
        <v>-80.0</v>
      </c>
      <c r="M36" s="1">
        <v>0.0</v>
      </c>
    </row>
    <row r="37">
      <c r="A37" s="1" t="s">
        <v>41</v>
      </c>
      <c r="B37" s="1" t="s">
        <v>42</v>
      </c>
      <c r="C37" s="1">
        <v>133.17</v>
      </c>
      <c r="D37" s="1">
        <v>136.44</v>
      </c>
      <c r="E37" s="1">
        <v>3.27</v>
      </c>
      <c r="F37" s="1">
        <v>0.0</v>
      </c>
      <c r="G37" s="1">
        <v>3.27</v>
      </c>
      <c r="H37" s="1">
        <v>80.0</v>
      </c>
      <c r="I37" s="1">
        <v>24.43</v>
      </c>
      <c r="J37" s="1">
        <v>24.43</v>
      </c>
      <c r="K37" s="1" t="s">
        <v>43</v>
      </c>
      <c r="L37" s="1">
        <v>-80.0</v>
      </c>
      <c r="M37" s="1">
        <v>0.0</v>
      </c>
    </row>
    <row r="38">
      <c r="A38" s="1" t="s">
        <v>41</v>
      </c>
      <c r="B38" s="1" t="s">
        <v>42</v>
      </c>
      <c r="C38" s="1">
        <v>136.48</v>
      </c>
      <c r="D38" s="1">
        <v>139.79</v>
      </c>
      <c r="E38" s="1">
        <v>3.32</v>
      </c>
      <c r="F38" s="1">
        <v>0.0</v>
      </c>
      <c r="G38" s="1">
        <v>3.32</v>
      </c>
      <c r="H38" s="1">
        <v>80.0</v>
      </c>
      <c r="I38" s="1">
        <v>24.12</v>
      </c>
      <c r="J38" s="1">
        <v>24.12</v>
      </c>
      <c r="K38" s="1" t="s">
        <v>43</v>
      </c>
      <c r="L38" s="1">
        <v>-80.0</v>
      </c>
      <c r="M38" s="1">
        <v>0.0</v>
      </c>
    </row>
    <row r="39">
      <c r="A39" s="1" t="s">
        <v>41</v>
      </c>
      <c r="B39" s="1" t="s">
        <v>42</v>
      </c>
      <c r="C39" s="1">
        <v>139.9</v>
      </c>
      <c r="D39" s="1">
        <v>144.41</v>
      </c>
      <c r="E39" s="1">
        <v>4.51</v>
      </c>
      <c r="F39" s="1">
        <v>0.0</v>
      </c>
      <c r="G39" s="1">
        <v>4.51</v>
      </c>
      <c r="H39" s="1">
        <v>80.0</v>
      </c>
      <c r="I39" s="1">
        <v>17.73</v>
      </c>
      <c r="J39" s="1">
        <v>17.73</v>
      </c>
      <c r="K39" s="1" t="s">
        <v>43</v>
      </c>
      <c r="L39" s="1">
        <v>-80.0</v>
      </c>
      <c r="M39" s="1">
        <v>0.0</v>
      </c>
    </row>
    <row r="40">
      <c r="A40" s="1" t="s">
        <v>41</v>
      </c>
      <c r="B40" s="1" t="s">
        <v>42</v>
      </c>
      <c r="C40" s="1">
        <v>144.64</v>
      </c>
      <c r="D40" s="1">
        <v>147.19</v>
      </c>
      <c r="E40" s="1">
        <v>2.55</v>
      </c>
      <c r="F40" s="1">
        <v>0.0</v>
      </c>
      <c r="G40" s="1">
        <v>2.55</v>
      </c>
      <c r="H40" s="1">
        <v>80.0</v>
      </c>
      <c r="I40" s="1">
        <v>31.37</v>
      </c>
      <c r="J40" s="1">
        <v>31.37</v>
      </c>
      <c r="K40" s="1" t="s">
        <v>43</v>
      </c>
      <c r="L40" s="1">
        <v>-80.0</v>
      </c>
      <c r="M40" s="1">
        <v>0.0</v>
      </c>
    </row>
    <row r="41">
      <c r="A41" s="1" t="s">
        <v>41</v>
      </c>
      <c r="B41" s="1" t="s">
        <v>42</v>
      </c>
      <c r="C41" s="1">
        <v>147.21</v>
      </c>
      <c r="D41" s="1">
        <v>152.48</v>
      </c>
      <c r="E41" s="1">
        <v>5.27</v>
      </c>
      <c r="F41" s="1">
        <v>0.0</v>
      </c>
      <c r="G41" s="1">
        <v>5.27</v>
      </c>
      <c r="H41" s="1">
        <v>80.0</v>
      </c>
      <c r="I41" s="1">
        <v>15.18</v>
      </c>
      <c r="J41" s="1">
        <v>15.18</v>
      </c>
      <c r="K41" s="1" t="s">
        <v>43</v>
      </c>
      <c r="L41" s="1">
        <v>-80.0</v>
      </c>
      <c r="M41" s="1">
        <v>0.0</v>
      </c>
    </row>
    <row r="42">
      <c r="A42" s="1" t="s">
        <v>41</v>
      </c>
      <c r="B42" s="1" t="s">
        <v>42</v>
      </c>
      <c r="C42" s="1">
        <v>152.54</v>
      </c>
      <c r="D42" s="1">
        <v>155.34</v>
      </c>
      <c r="E42" s="1">
        <v>2.8</v>
      </c>
      <c r="F42" s="1">
        <v>0.0</v>
      </c>
      <c r="G42" s="1">
        <v>2.8</v>
      </c>
      <c r="H42" s="1">
        <v>168.0</v>
      </c>
      <c r="I42" s="1">
        <v>60.03</v>
      </c>
      <c r="J42" s="1">
        <v>60.05</v>
      </c>
      <c r="K42" s="1" t="s">
        <v>44</v>
      </c>
      <c r="L42" s="1">
        <v>84.0</v>
      </c>
      <c r="M42" s="1">
        <v>84.0</v>
      </c>
    </row>
    <row r="43">
      <c r="A43" s="1" t="s">
        <v>41</v>
      </c>
      <c r="B43" s="1" t="s">
        <v>42</v>
      </c>
      <c r="C43" s="1">
        <v>155.53</v>
      </c>
      <c r="D43" s="1">
        <v>158.97</v>
      </c>
      <c r="E43" s="1">
        <v>3.44</v>
      </c>
      <c r="F43" s="1">
        <v>0.0</v>
      </c>
      <c r="G43" s="1">
        <v>3.44</v>
      </c>
      <c r="H43" s="1">
        <v>168.0</v>
      </c>
      <c r="I43" s="1">
        <v>48.81</v>
      </c>
      <c r="J43" s="1">
        <v>48.82</v>
      </c>
      <c r="K43" s="1" t="s">
        <v>44</v>
      </c>
      <c r="L43" s="1">
        <v>84.0</v>
      </c>
      <c r="M43" s="1">
        <v>84.0</v>
      </c>
    </row>
    <row r="44">
      <c r="A44" s="1" t="s">
        <v>41</v>
      </c>
      <c r="B44" s="1" t="s">
        <v>42</v>
      </c>
      <c r="C44" s="1">
        <v>159.43</v>
      </c>
      <c r="D44" s="1">
        <v>162.54</v>
      </c>
      <c r="E44" s="1">
        <v>3.11</v>
      </c>
      <c r="F44" s="1">
        <v>0.0</v>
      </c>
      <c r="G44" s="1">
        <v>3.1</v>
      </c>
      <c r="H44" s="1">
        <v>168.0</v>
      </c>
      <c r="I44" s="1">
        <v>54.09</v>
      </c>
      <c r="J44" s="1">
        <v>54.11</v>
      </c>
      <c r="K44" s="1" t="s">
        <v>44</v>
      </c>
      <c r="L44" s="1">
        <v>84.0</v>
      </c>
      <c r="M44" s="1">
        <v>84.0</v>
      </c>
    </row>
    <row r="45">
      <c r="A45" s="1" t="s">
        <v>41</v>
      </c>
      <c r="B45" s="1" t="s">
        <v>42</v>
      </c>
      <c r="C45" s="1">
        <v>162.92</v>
      </c>
      <c r="D45" s="1">
        <v>165.49</v>
      </c>
      <c r="E45" s="1">
        <v>2.56</v>
      </c>
      <c r="F45" s="1">
        <v>0.0</v>
      </c>
      <c r="G45" s="1">
        <v>2.56</v>
      </c>
      <c r="H45" s="1">
        <v>168.0</v>
      </c>
      <c r="I45" s="1">
        <v>65.55</v>
      </c>
      <c r="J45" s="1">
        <v>65.58</v>
      </c>
      <c r="K45" s="1" t="s">
        <v>44</v>
      </c>
      <c r="L45" s="1">
        <v>84.0</v>
      </c>
      <c r="M45" s="1">
        <v>84.0</v>
      </c>
    </row>
    <row r="46">
      <c r="A46" s="1" t="s">
        <v>41</v>
      </c>
      <c r="B46" s="1" t="s">
        <v>42</v>
      </c>
      <c r="C46" s="1">
        <v>166.12</v>
      </c>
      <c r="D46" s="1">
        <v>168.57</v>
      </c>
      <c r="E46" s="1">
        <v>2.45</v>
      </c>
      <c r="F46" s="1">
        <v>0.0</v>
      </c>
      <c r="G46" s="1">
        <v>2.45</v>
      </c>
      <c r="H46" s="1">
        <v>168.0</v>
      </c>
      <c r="I46" s="1">
        <v>68.43</v>
      </c>
      <c r="J46" s="1">
        <v>68.46</v>
      </c>
      <c r="K46" s="1" t="s">
        <v>44</v>
      </c>
      <c r="L46" s="1">
        <v>84.0</v>
      </c>
      <c r="M46" s="1">
        <v>84.0</v>
      </c>
    </row>
    <row r="47">
      <c r="A47" s="1" t="s">
        <v>41</v>
      </c>
      <c r="B47" s="1" t="s">
        <v>42</v>
      </c>
      <c r="C47" s="1">
        <v>169.2</v>
      </c>
      <c r="D47" s="1">
        <v>173.95</v>
      </c>
      <c r="E47" s="1">
        <v>4.75</v>
      </c>
      <c r="F47" s="1">
        <v>0.0</v>
      </c>
      <c r="G47" s="1">
        <v>4.75</v>
      </c>
      <c r="H47" s="1">
        <v>80.0</v>
      </c>
      <c r="I47" s="1">
        <v>16.84</v>
      </c>
      <c r="J47" s="1">
        <v>16.84</v>
      </c>
      <c r="K47" s="1" t="s">
        <v>43</v>
      </c>
      <c r="L47" s="1">
        <v>-80.0</v>
      </c>
      <c r="M47" s="1">
        <v>0.0</v>
      </c>
    </row>
    <row r="48">
      <c r="A48" s="1" t="s">
        <v>41</v>
      </c>
      <c r="B48" s="1" t="s">
        <v>42</v>
      </c>
      <c r="C48" s="1">
        <v>173.99</v>
      </c>
      <c r="D48" s="1">
        <v>181.18</v>
      </c>
      <c r="E48" s="1">
        <v>7.19</v>
      </c>
      <c r="F48" s="1">
        <v>0.0</v>
      </c>
      <c r="G48" s="1">
        <v>7.19</v>
      </c>
      <c r="H48" s="1">
        <v>80.0</v>
      </c>
      <c r="I48" s="1">
        <v>11.13</v>
      </c>
      <c r="J48" s="1">
        <v>11.13</v>
      </c>
      <c r="K48" s="1" t="s">
        <v>43</v>
      </c>
      <c r="L48" s="1">
        <v>-80.0</v>
      </c>
      <c r="M48" s="1">
        <v>0.0</v>
      </c>
    </row>
    <row r="49">
      <c r="A49" s="1" t="s">
        <v>41</v>
      </c>
      <c r="B49" s="1" t="s">
        <v>42</v>
      </c>
      <c r="C49" s="1">
        <v>181.27</v>
      </c>
      <c r="D49" s="1">
        <v>185.99</v>
      </c>
      <c r="E49" s="1">
        <v>4.72</v>
      </c>
      <c r="F49" s="1">
        <v>0.0</v>
      </c>
      <c r="G49" s="1">
        <v>4.72</v>
      </c>
      <c r="H49" s="1">
        <v>80.0</v>
      </c>
      <c r="I49" s="1">
        <v>16.95</v>
      </c>
      <c r="J49" s="1">
        <v>16.95</v>
      </c>
      <c r="K49" s="1" t="s">
        <v>43</v>
      </c>
      <c r="L49" s="1">
        <v>-80.0</v>
      </c>
      <c r="M49" s="1">
        <v>0.0</v>
      </c>
    </row>
    <row r="50">
      <c r="A50" s="1" t="s">
        <v>41</v>
      </c>
      <c r="B50" s="1" t="s">
        <v>42</v>
      </c>
      <c r="C50" s="1">
        <v>186.19</v>
      </c>
      <c r="D50" s="1">
        <v>192.24</v>
      </c>
      <c r="E50" s="1">
        <v>6.06</v>
      </c>
      <c r="F50" s="1">
        <v>0.0</v>
      </c>
      <c r="G50" s="1">
        <v>6.06</v>
      </c>
      <c r="H50" s="1">
        <v>80.0</v>
      </c>
      <c r="I50" s="1">
        <v>13.21</v>
      </c>
      <c r="J50" s="1">
        <v>13.21</v>
      </c>
      <c r="K50" s="1" t="s">
        <v>43</v>
      </c>
      <c r="L50" s="1">
        <v>-80.0</v>
      </c>
      <c r="M50" s="1">
        <v>0.0</v>
      </c>
    </row>
    <row r="51">
      <c r="A51" s="1" t="s">
        <v>41</v>
      </c>
      <c r="B51" s="1" t="s">
        <v>42</v>
      </c>
      <c r="C51" s="1">
        <v>192.26</v>
      </c>
      <c r="D51" s="1">
        <v>195.76</v>
      </c>
      <c r="E51" s="1">
        <v>3.5</v>
      </c>
      <c r="F51" s="1">
        <v>0.0</v>
      </c>
      <c r="G51" s="1">
        <v>3.5</v>
      </c>
      <c r="H51" s="1">
        <v>80.0</v>
      </c>
      <c r="I51" s="1">
        <v>22.85</v>
      </c>
      <c r="J51" s="1">
        <v>22.85</v>
      </c>
      <c r="K51" s="1" t="s">
        <v>43</v>
      </c>
      <c r="L51" s="1">
        <v>-80.0</v>
      </c>
      <c r="M51" s="1">
        <v>0.0</v>
      </c>
    </row>
    <row r="52">
      <c r="A52" s="1" t="s">
        <v>41</v>
      </c>
      <c r="B52" s="1" t="s">
        <v>42</v>
      </c>
      <c r="C52" s="1">
        <v>195.8</v>
      </c>
      <c r="D52" s="1">
        <v>199.75</v>
      </c>
      <c r="E52" s="1">
        <v>3.95</v>
      </c>
      <c r="F52" s="1">
        <v>0.0</v>
      </c>
      <c r="G52" s="1">
        <v>3.95</v>
      </c>
      <c r="H52" s="1">
        <v>80.0</v>
      </c>
      <c r="I52" s="1">
        <v>20.23</v>
      </c>
      <c r="J52" s="1">
        <v>20.23</v>
      </c>
      <c r="K52" s="1" t="s">
        <v>43</v>
      </c>
      <c r="L52" s="1">
        <v>-80.0</v>
      </c>
      <c r="M52" s="1">
        <v>0.0</v>
      </c>
    </row>
    <row r="53">
      <c r="A53" s="1" t="s">
        <v>41</v>
      </c>
      <c r="B53" s="1" t="s">
        <v>42</v>
      </c>
      <c r="C53" s="1">
        <v>199.77</v>
      </c>
      <c r="D53" s="1">
        <v>203.25</v>
      </c>
      <c r="E53" s="1">
        <v>3.48</v>
      </c>
      <c r="F53" s="1">
        <v>0.0</v>
      </c>
      <c r="G53" s="1">
        <v>3.48</v>
      </c>
      <c r="H53" s="1">
        <v>80.0</v>
      </c>
      <c r="I53" s="1">
        <v>22.98</v>
      </c>
      <c r="J53" s="1">
        <v>22.98</v>
      </c>
      <c r="K53" s="1" t="s">
        <v>43</v>
      </c>
      <c r="L53" s="1">
        <v>-80.0</v>
      </c>
      <c r="M53" s="1">
        <v>0.0</v>
      </c>
    </row>
    <row r="54">
      <c r="A54" s="1" t="s">
        <v>41</v>
      </c>
      <c r="B54" s="1" t="s">
        <v>42</v>
      </c>
      <c r="C54" s="1">
        <v>203.3</v>
      </c>
      <c r="D54" s="1">
        <v>208.96</v>
      </c>
      <c r="E54" s="1">
        <v>5.66</v>
      </c>
      <c r="F54" s="1">
        <v>0.0</v>
      </c>
      <c r="G54" s="1">
        <v>5.66</v>
      </c>
      <c r="H54" s="1">
        <v>80.0</v>
      </c>
      <c r="I54" s="1">
        <v>14.13</v>
      </c>
      <c r="J54" s="1">
        <v>14.13</v>
      </c>
      <c r="K54" s="1" t="s">
        <v>43</v>
      </c>
      <c r="L54" s="1">
        <v>-80.0</v>
      </c>
      <c r="M54" s="1">
        <v>0.0</v>
      </c>
    </row>
    <row r="55">
      <c r="A55" s="1" t="s">
        <v>41</v>
      </c>
      <c r="B55" s="1" t="s">
        <v>42</v>
      </c>
      <c r="C55" s="1">
        <v>208.97</v>
      </c>
      <c r="D55" s="1">
        <v>212.37</v>
      </c>
      <c r="E55" s="1">
        <v>3.4</v>
      </c>
      <c r="F55" s="1">
        <v>0.0</v>
      </c>
      <c r="G55" s="1">
        <v>3.4</v>
      </c>
      <c r="H55" s="1">
        <v>80.0</v>
      </c>
      <c r="I55" s="1">
        <v>23.54</v>
      </c>
      <c r="J55" s="1">
        <v>23.54</v>
      </c>
      <c r="K55" s="1" t="s">
        <v>43</v>
      </c>
      <c r="L55" s="1">
        <v>-80.0</v>
      </c>
      <c r="M55" s="1">
        <v>0.0</v>
      </c>
    </row>
    <row r="56">
      <c r="A56" s="1" t="s">
        <v>41</v>
      </c>
      <c r="B56" s="1" t="s">
        <v>42</v>
      </c>
      <c r="C56" s="1">
        <v>212.38</v>
      </c>
      <c r="D56" s="1">
        <v>215.55</v>
      </c>
      <c r="E56" s="1">
        <v>3.17</v>
      </c>
      <c r="F56" s="1">
        <v>0.0</v>
      </c>
      <c r="G56" s="1">
        <v>3.17</v>
      </c>
      <c r="H56" s="1">
        <v>80.0</v>
      </c>
      <c r="I56" s="1">
        <v>25.2</v>
      </c>
      <c r="J56" s="1">
        <v>25.2</v>
      </c>
      <c r="K56" s="1" t="s">
        <v>43</v>
      </c>
      <c r="L56" s="1">
        <v>-80.0</v>
      </c>
      <c r="M56" s="1">
        <v>0.0</v>
      </c>
    </row>
    <row r="57">
      <c r="A57" s="1" t="s">
        <v>41</v>
      </c>
      <c r="B57" s="1" t="s">
        <v>42</v>
      </c>
      <c r="C57" s="1">
        <v>215.61</v>
      </c>
      <c r="D57" s="1">
        <v>219.47</v>
      </c>
      <c r="E57" s="1">
        <v>3.86</v>
      </c>
      <c r="F57" s="1">
        <v>0.0</v>
      </c>
      <c r="G57" s="1">
        <v>3.86</v>
      </c>
      <c r="H57" s="1">
        <v>168.0</v>
      </c>
      <c r="I57" s="1">
        <v>43.56</v>
      </c>
      <c r="J57" s="1">
        <v>43.57</v>
      </c>
      <c r="K57" s="1" t="s">
        <v>44</v>
      </c>
      <c r="L57" s="1">
        <v>84.0</v>
      </c>
      <c r="M57" s="1">
        <v>84.0</v>
      </c>
    </row>
    <row r="58">
      <c r="A58" s="1" t="s">
        <v>41</v>
      </c>
      <c r="B58" s="1" t="s">
        <v>42</v>
      </c>
      <c r="C58" s="1">
        <v>219.66</v>
      </c>
      <c r="D58" s="1">
        <v>222.1</v>
      </c>
      <c r="E58" s="1">
        <v>2.44</v>
      </c>
      <c r="F58" s="1">
        <v>0.0</v>
      </c>
      <c r="G58" s="1">
        <v>2.44</v>
      </c>
      <c r="H58" s="1">
        <v>168.0</v>
      </c>
      <c r="I58" s="1">
        <v>68.85</v>
      </c>
      <c r="J58" s="1">
        <v>68.88</v>
      </c>
      <c r="K58" s="1" t="s">
        <v>44</v>
      </c>
      <c r="L58" s="1">
        <v>84.0</v>
      </c>
      <c r="M58" s="1">
        <v>84.0</v>
      </c>
    </row>
    <row r="59">
      <c r="A59" s="1" t="s">
        <v>41</v>
      </c>
      <c r="B59" s="1" t="s">
        <v>42</v>
      </c>
      <c r="C59" s="1">
        <v>222.57</v>
      </c>
      <c r="D59" s="1">
        <v>225.64</v>
      </c>
      <c r="E59" s="1">
        <v>3.06</v>
      </c>
      <c r="F59" s="1">
        <v>0.0</v>
      </c>
      <c r="G59" s="1">
        <v>3.06</v>
      </c>
      <c r="H59" s="1">
        <v>168.0</v>
      </c>
      <c r="I59" s="1">
        <v>54.81</v>
      </c>
      <c r="J59" s="1">
        <v>54.83</v>
      </c>
      <c r="K59" s="1" t="s">
        <v>44</v>
      </c>
      <c r="L59" s="1">
        <v>84.0</v>
      </c>
      <c r="M59" s="1">
        <v>84.0</v>
      </c>
    </row>
    <row r="60">
      <c r="A60" s="1" t="s">
        <v>41</v>
      </c>
      <c r="B60" s="1" t="s">
        <v>42</v>
      </c>
      <c r="C60" s="1">
        <v>225.9</v>
      </c>
      <c r="D60" s="1">
        <v>228.03</v>
      </c>
      <c r="E60" s="1">
        <v>2.13</v>
      </c>
      <c r="F60" s="1">
        <v>0.0</v>
      </c>
      <c r="G60" s="1">
        <v>2.13</v>
      </c>
      <c r="H60" s="1">
        <v>168.0</v>
      </c>
      <c r="I60" s="1">
        <v>78.96</v>
      </c>
      <c r="J60" s="1">
        <v>79.0</v>
      </c>
      <c r="K60" s="1" t="s">
        <v>44</v>
      </c>
      <c r="L60" s="1">
        <v>84.0</v>
      </c>
      <c r="M60" s="1">
        <v>84.0</v>
      </c>
    </row>
    <row r="61">
      <c r="A61" s="1" t="s">
        <v>41</v>
      </c>
      <c r="B61" s="1" t="s">
        <v>42</v>
      </c>
      <c r="C61" s="1">
        <v>228.74</v>
      </c>
      <c r="D61" s="1">
        <v>231.19</v>
      </c>
      <c r="E61" s="1">
        <v>2.45</v>
      </c>
      <c r="F61" s="1">
        <v>0.0</v>
      </c>
      <c r="G61" s="1">
        <v>2.45</v>
      </c>
      <c r="H61" s="1">
        <v>168.0</v>
      </c>
      <c r="I61" s="1">
        <v>68.59</v>
      </c>
      <c r="J61" s="1">
        <v>68.61</v>
      </c>
      <c r="K61" s="1" t="s">
        <v>44</v>
      </c>
      <c r="L61" s="1">
        <v>84.0</v>
      </c>
      <c r="M61" s="1">
        <v>84.0</v>
      </c>
    </row>
    <row r="62">
      <c r="A62" s="1" t="s">
        <v>41</v>
      </c>
      <c r="B62" s="1" t="s">
        <v>42</v>
      </c>
      <c r="C62" s="1">
        <v>232.06</v>
      </c>
      <c r="D62" s="1">
        <v>237.22</v>
      </c>
      <c r="E62" s="1">
        <v>5.15</v>
      </c>
      <c r="F62" s="1">
        <v>0.0</v>
      </c>
      <c r="G62" s="1">
        <v>5.15</v>
      </c>
      <c r="H62" s="1">
        <v>80.0</v>
      </c>
      <c r="I62" s="1">
        <v>15.52</v>
      </c>
      <c r="J62" s="1">
        <v>15.52</v>
      </c>
      <c r="K62" s="1" t="s">
        <v>43</v>
      </c>
      <c r="L62" s="1">
        <v>-80.0</v>
      </c>
      <c r="M62" s="1">
        <v>0.0</v>
      </c>
    </row>
    <row r="63">
      <c r="A63" s="1" t="s">
        <v>41</v>
      </c>
      <c r="B63" s="1" t="s">
        <v>42</v>
      </c>
      <c r="C63" s="1">
        <v>237.28</v>
      </c>
      <c r="D63" s="1">
        <v>240.82</v>
      </c>
      <c r="E63" s="1">
        <v>3.53</v>
      </c>
      <c r="F63" s="1">
        <v>0.0</v>
      </c>
      <c r="G63" s="1">
        <v>3.53</v>
      </c>
      <c r="H63" s="1">
        <v>80.0</v>
      </c>
      <c r="I63" s="1">
        <v>22.64</v>
      </c>
      <c r="J63" s="1">
        <v>22.64</v>
      </c>
      <c r="K63" s="1" t="s">
        <v>43</v>
      </c>
      <c r="L63" s="1">
        <v>-80.0</v>
      </c>
      <c r="M63" s="1">
        <v>0.0</v>
      </c>
    </row>
    <row r="64">
      <c r="A64" s="1" t="s">
        <v>41</v>
      </c>
      <c r="B64" s="1" t="s">
        <v>42</v>
      </c>
      <c r="C64" s="1">
        <v>240.92</v>
      </c>
      <c r="D64" s="1">
        <v>245.19</v>
      </c>
      <c r="E64" s="1">
        <v>4.27</v>
      </c>
      <c r="F64" s="1">
        <v>0.0</v>
      </c>
      <c r="G64" s="1">
        <v>4.27</v>
      </c>
      <c r="H64" s="1">
        <v>80.0</v>
      </c>
      <c r="I64" s="1">
        <v>18.73</v>
      </c>
      <c r="J64" s="1">
        <v>18.73</v>
      </c>
      <c r="K64" s="1" t="s">
        <v>43</v>
      </c>
      <c r="L64" s="1">
        <v>-80.0</v>
      </c>
      <c r="M64" s="1">
        <v>0.0</v>
      </c>
    </row>
    <row r="65">
      <c r="A65" s="1" t="s">
        <v>41</v>
      </c>
      <c r="B65" s="1" t="s">
        <v>42</v>
      </c>
      <c r="C65" s="1">
        <v>245.22</v>
      </c>
      <c r="D65" s="1">
        <v>249.61</v>
      </c>
      <c r="E65" s="1">
        <v>4.39</v>
      </c>
      <c r="F65" s="1">
        <v>0.0</v>
      </c>
      <c r="G65" s="1">
        <v>4.39</v>
      </c>
      <c r="H65" s="1">
        <v>80.0</v>
      </c>
      <c r="I65" s="1">
        <v>18.21</v>
      </c>
      <c r="J65" s="1">
        <v>18.21</v>
      </c>
      <c r="K65" s="1" t="s">
        <v>43</v>
      </c>
      <c r="L65" s="1">
        <v>-80.0</v>
      </c>
      <c r="M65" s="1">
        <v>0.0</v>
      </c>
    </row>
    <row r="66">
      <c r="A66" s="1" t="s">
        <v>41</v>
      </c>
      <c r="B66" s="1" t="s">
        <v>42</v>
      </c>
      <c r="C66" s="1">
        <v>249.7</v>
      </c>
      <c r="D66" s="1">
        <v>253.0</v>
      </c>
      <c r="E66" s="1">
        <v>3.31</v>
      </c>
      <c r="F66" s="1">
        <v>0.0</v>
      </c>
      <c r="G66" s="1">
        <v>3.31</v>
      </c>
      <c r="H66" s="1">
        <v>80.0</v>
      </c>
      <c r="I66" s="1">
        <v>24.18</v>
      </c>
      <c r="J66" s="1">
        <v>24.18</v>
      </c>
      <c r="K66" s="1" t="s">
        <v>43</v>
      </c>
      <c r="L66" s="1">
        <v>-80.0</v>
      </c>
      <c r="M66" s="1">
        <v>0.0</v>
      </c>
    </row>
    <row r="67">
      <c r="A67" s="1" t="s">
        <v>41</v>
      </c>
      <c r="B67" s="1" t="s">
        <v>42</v>
      </c>
      <c r="C67" s="1">
        <v>253.04</v>
      </c>
      <c r="D67" s="1">
        <v>258.1</v>
      </c>
      <c r="E67" s="1">
        <v>5.06</v>
      </c>
      <c r="F67" s="1">
        <v>0.0</v>
      </c>
      <c r="G67" s="1">
        <v>5.06</v>
      </c>
      <c r="H67" s="1">
        <v>80.0</v>
      </c>
      <c r="I67" s="1">
        <v>15.81</v>
      </c>
      <c r="J67" s="1">
        <v>15.81</v>
      </c>
      <c r="K67" s="1" t="s">
        <v>43</v>
      </c>
      <c r="L67" s="1">
        <v>-80.0</v>
      </c>
      <c r="M67" s="1">
        <v>0.0</v>
      </c>
    </row>
    <row r="68">
      <c r="A68" s="1" t="s">
        <v>41</v>
      </c>
      <c r="B68" s="1" t="s">
        <v>42</v>
      </c>
      <c r="C68" s="1">
        <v>258.15</v>
      </c>
      <c r="D68" s="1">
        <v>262.62</v>
      </c>
      <c r="E68" s="1">
        <v>4.47</v>
      </c>
      <c r="F68" s="1">
        <v>0.0</v>
      </c>
      <c r="G68" s="1">
        <v>4.47</v>
      </c>
      <c r="H68" s="1">
        <v>80.0</v>
      </c>
      <c r="I68" s="1">
        <v>17.9</v>
      </c>
      <c r="J68" s="1">
        <v>17.9</v>
      </c>
      <c r="K68" s="1" t="s">
        <v>43</v>
      </c>
      <c r="L68" s="1">
        <v>-80.0</v>
      </c>
      <c r="M68" s="1">
        <v>0.0</v>
      </c>
    </row>
    <row r="69">
      <c r="A69" s="1" t="s">
        <v>41</v>
      </c>
      <c r="B69" s="1" t="s">
        <v>42</v>
      </c>
      <c r="C69" s="1">
        <v>262.63</v>
      </c>
      <c r="D69" s="1">
        <v>267.18</v>
      </c>
      <c r="E69" s="1">
        <v>4.55</v>
      </c>
      <c r="F69" s="1">
        <v>0.0</v>
      </c>
      <c r="G69" s="1">
        <v>4.55</v>
      </c>
      <c r="H69" s="1">
        <v>80.0</v>
      </c>
      <c r="I69" s="1">
        <v>17.57</v>
      </c>
      <c r="J69" s="1">
        <v>17.57</v>
      </c>
      <c r="K69" s="1" t="s">
        <v>43</v>
      </c>
      <c r="L69" s="1">
        <v>-80.0</v>
      </c>
      <c r="M69" s="1">
        <v>0.0</v>
      </c>
    </row>
    <row r="70">
      <c r="A70" s="1" t="s">
        <v>41</v>
      </c>
      <c r="B70" s="1" t="s">
        <v>42</v>
      </c>
      <c r="C70" s="1">
        <v>267.24</v>
      </c>
      <c r="D70" s="1">
        <v>273.03</v>
      </c>
      <c r="E70" s="1">
        <v>5.79</v>
      </c>
      <c r="F70" s="1">
        <v>0.0</v>
      </c>
      <c r="G70" s="1">
        <v>5.79</v>
      </c>
      <c r="H70" s="1">
        <v>80.0</v>
      </c>
      <c r="I70" s="1">
        <v>13.82</v>
      </c>
      <c r="J70" s="1">
        <v>13.82</v>
      </c>
      <c r="K70" s="1" t="s">
        <v>43</v>
      </c>
      <c r="L70" s="1">
        <v>-80.0</v>
      </c>
      <c r="M70" s="1">
        <v>0.0</v>
      </c>
    </row>
    <row r="71">
      <c r="A71" s="1" t="s">
        <v>41</v>
      </c>
      <c r="B71" s="1" t="s">
        <v>42</v>
      </c>
      <c r="C71" s="1">
        <v>273.08</v>
      </c>
      <c r="D71" s="1">
        <v>276.99</v>
      </c>
      <c r="E71" s="1">
        <v>3.91</v>
      </c>
      <c r="F71" s="1">
        <v>0.0</v>
      </c>
      <c r="G71" s="1">
        <v>3.91</v>
      </c>
      <c r="H71" s="1">
        <v>80.0</v>
      </c>
      <c r="I71" s="1">
        <v>20.47</v>
      </c>
      <c r="J71" s="1">
        <v>20.47</v>
      </c>
      <c r="K71" s="1" t="s">
        <v>43</v>
      </c>
      <c r="L71" s="1">
        <v>-80.0</v>
      </c>
      <c r="M71" s="1">
        <v>0.0</v>
      </c>
    </row>
    <row r="72">
      <c r="A72" s="1" t="s">
        <v>41</v>
      </c>
      <c r="B72" s="1" t="s">
        <v>42</v>
      </c>
      <c r="C72" s="1">
        <v>277.02</v>
      </c>
      <c r="D72" s="1">
        <v>279.29</v>
      </c>
      <c r="E72" s="1">
        <v>2.26</v>
      </c>
      <c r="F72" s="1">
        <v>0.0</v>
      </c>
      <c r="G72" s="1">
        <v>2.26</v>
      </c>
      <c r="H72" s="1">
        <v>168.0</v>
      </c>
      <c r="I72" s="1">
        <v>74.23</v>
      </c>
      <c r="J72" s="1">
        <v>74.26</v>
      </c>
      <c r="K72" s="1" t="s">
        <v>44</v>
      </c>
      <c r="L72" s="1">
        <v>84.0</v>
      </c>
      <c r="M72" s="1">
        <v>84.0</v>
      </c>
    </row>
    <row r="73">
      <c r="A73" s="1" t="s">
        <v>41</v>
      </c>
      <c r="B73" s="1" t="s">
        <v>42</v>
      </c>
      <c r="C73" s="1">
        <v>279.47</v>
      </c>
      <c r="D73" s="1">
        <v>282.16</v>
      </c>
      <c r="E73" s="1">
        <v>2.69</v>
      </c>
      <c r="F73" s="1">
        <v>0.0</v>
      </c>
      <c r="G73" s="1">
        <v>2.69</v>
      </c>
      <c r="H73" s="1">
        <v>168.0</v>
      </c>
      <c r="I73" s="1">
        <v>62.52</v>
      </c>
      <c r="J73" s="1">
        <v>62.55</v>
      </c>
      <c r="K73" s="1" t="s">
        <v>44</v>
      </c>
      <c r="L73" s="1">
        <v>84.0</v>
      </c>
      <c r="M73" s="1">
        <v>84.0</v>
      </c>
    </row>
    <row r="74">
      <c r="A74" s="1" t="s">
        <v>41</v>
      </c>
      <c r="B74" s="1" t="s">
        <v>42</v>
      </c>
      <c r="C74" s="1">
        <v>282.3</v>
      </c>
      <c r="D74" s="1">
        <v>284.76</v>
      </c>
      <c r="E74" s="1">
        <v>2.46</v>
      </c>
      <c r="F74" s="1">
        <v>0.0</v>
      </c>
      <c r="G74" s="1">
        <v>2.46</v>
      </c>
      <c r="H74" s="1">
        <v>168.0</v>
      </c>
      <c r="I74" s="1">
        <v>68.26</v>
      </c>
      <c r="J74" s="1">
        <v>68.29</v>
      </c>
      <c r="K74" s="1" t="s">
        <v>44</v>
      </c>
      <c r="L74" s="1">
        <v>84.0</v>
      </c>
      <c r="M74" s="1">
        <v>84.0</v>
      </c>
    </row>
    <row r="75">
      <c r="A75" s="1" t="s">
        <v>41</v>
      </c>
      <c r="B75" s="1" t="s">
        <v>42</v>
      </c>
      <c r="C75" s="1">
        <v>285.06</v>
      </c>
      <c r="D75" s="1">
        <v>288.82</v>
      </c>
      <c r="E75" s="1">
        <v>3.75</v>
      </c>
      <c r="F75" s="1">
        <v>0.0</v>
      </c>
      <c r="G75" s="1">
        <v>3.75</v>
      </c>
      <c r="H75" s="1">
        <v>168.0</v>
      </c>
      <c r="I75" s="1">
        <v>44.79</v>
      </c>
      <c r="J75" s="1">
        <v>44.8</v>
      </c>
      <c r="K75" s="1" t="s">
        <v>44</v>
      </c>
      <c r="L75" s="1">
        <v>84.0</v>
      </c>
      <c r="M75" s="1">
        <v>84.0</v>
      </c>
    </row>
    <row r="76">
      <c r="A76" s="1" t="s">
        <v>41</v>
      </c>
      <c r="B76" s="1" t="s">
        <v>42</v>
      </c>
      <c r="C76" s="1">
        <v>289.16</v>
      </c>
      <c r="D76" s="1">
        <v>291.95</v>
      </c>
      <c r="E76" s="1">
        <v>2.79</v>
      </c>
      <c r="F76" s="1">
        <v>0.0</v>
      </c>
      <c r="G76" s="1">
        <v>2.78</v>
      </c>
      <c r="H76" s="1">
        <v>168.0</v>
      </c>
      <c r="I76" s="1">
        <v>60.31</v>
      </c>
      <c r="J76" s="1">
        <v>60.33</v>
      </c>
      <c r="K76" s="1" t="s">
        <v>44</v>
      </c>
      <c r="L76" s="1">
        <v>84.0</v>
      </c>
      <c r="M76" s="1">
        <v>84.0</v>
      </c>
    </row>
    <row r="77">
      <c r="A77" s="1" t="s">
        <v>41</v>
      </c>
      <c r="B77" s="1" t="s">
        <v>42</v>
      </c>
      <c r="C77" s="1">
        <v>292.6</v>
      </c>
      <c r="D77" s="1">
        <v>296.94</v>
      </c>
      <c r="E77" s="1">
        <v>4.33</v>
      </c>
      <c r="F77" s="1">
        <v>0.0</v>
      </c>
      <c r="G77" s="1">
        <v>4.33</v>
      </c>
      <c r="H77" s="1">
        <v>80.0</v>
      </c>
      <c r="I77" s="1">
        <v>18.46</v>
      </c>
      <c r="J77" s="1">
        <v>18.46</v>
      </c>
      <c r="K77" s="1" t="s">
        <v>43</v>
      </c>
      <c r="L77" s="1">
        <v>-80.0</v>
      </c>
      <c r="M77" s="1">
        <v>0.0</v>
      </c>
    </row>
    <row r="78">
      <c r="A78" s="1" t="s">
        <v>41</v>
      </c>
      <c r="B78" s="1" t="s">
        <v>42</v>
      </c>
      <c r="C78" s="1">
        <v>296.94</v>
      </c>
      <c r="D78" s="1">
        <v>302.94</v>
      </c>
      <c r="E78" s="1">
        <v>5.99</v>
      </c>
      <c r="F78" s="1">
        <v>0.0</v>
      </c>
      <c r="G78" s="1">
        <v>5.99</v>
      </c>
      <c r="H78" s="1">
        <v>80.0</v>
      </c>
      <c r="I78" s="1">
        <v>13.35</v>
      </c>
      <c r="J78" s="1">
        <v>13.35</v>
      </c>
      <c r="K78" s="1" t="s">
        <v>43</v>
      </c>
      <c r="L78" s="1">
        <v>-80.0</v>
      </c>
      <c r="M78" s="1">
        <v>0.0</v>
      </c>
    </row>
    <row r="79">
      <c r="A79" s="1" t="s">
        <v>41</v>
      </c>
      <c r="B79" s="1" t="s">
        <v>42</v>
      </c>
      <c r="C79" s="1">
        <v>302.98</v>
      </c>
      <c r="D79" s="1">
        <v>307.16</v>
      </c>
      <c r="E79" s="1">
        <v>4.18</v>
      </c>
      <c r="F79" s="1">
        <v>0.0</v>
      </c>
      <c r="G79" s="1">
        <v>4.18</v>
      </c>
      <c r="H79" s="1">
        <v>80.0</v>
      </c>
      <c r="I79" s="1">
        <v>19.13</v>
      </c>
      <c r="J79" s="1">
        <v>19.13</v>
      </c>
      <c r="K79" s="1" t="s">
        <v>43</v>
      </c>
      <c r="L79" s="1">
        <v>-80.0</v>
      </c>
      <c r="M79" s="1">
        <v>0.0</v>
      </c>
    </row>
    <row r="80">
      <c r="A80" s="1" t="s">
        <v>41</v>
      </c>
      <c r="B80" s="1" t="s">
        <v>42</v>
      </c>
      <c r="C80" s="1">
        <v>307.2</v>
      </c>
      <c r="D80" s="1">
        <v>310.45</v>
      </c>
      <c r="E80" s="1">
        <v>3.25</v>
      </c>
      <c r="F80" s="1">
        <v>0.0</v>
      </c>
      <c r="G80" s="1">
        <v>3.25</v>
      </c>
      <c r="H80" s="1">
        <v>80.0</v>
      </c>
      <c r="I80" s="1">
        <v>24.6</v>
      </c>
      <c r="J80" s="1">
        <v>24.6</v>
      </c>
      <c r="K80" s="1" t="s">
        <v>43</v>
      </c>
      <c r="L80" s="1">
        <v>-80.0</v>
      </c>
      <c r="M80" s="1">
        <v>0.0</v>
      </c>
    </row>
    <row r="81">
      <c r="A81" s="1" t="s">
        <v>41</v>
      </c>
      <c r="B81" s="1" t="s">
        <v>42</v>
      </c>
      <c r="C81" s="1">
        <v>310.51</v>
      </c>
      <c r="D81" s="1">
        <v>315.32</v>
      </c>
      <c r="E81" s="1">
        <v>4.81</v>
      </c>
      <c r="F81" s="1">
        <v>0.0</v>
      </c>
      <c r="G81" s="1">
        <v>4.81</v>
      </c>
      <c r="H81" s="1">
        <v>80.0</v>
      </c>
      <c r="I81" s="1">
        <v>16.62</v>
      </c>
      <c r="J81" s="1">
        <v>16.62</v>
      </c>
      <c r="K81" s="1" t="s">
        <v>43</v>
      </c>
      <c r="L81" s="1">
        <v>-80.0</v>
      </c>
      <c r="M81" s="1">
        <v>0.0</v>
      </c>
    </row>
    <row r="82">
      <c r="A82" s="1" t="s">
        <v>41</v>
      </c>
      <c r="B82" s="1" t="s">
        <v>42</v>
      </c>
      <c r="C82" s="1">
        <v>315.41</v>
      </c>
      <c r="D82" s="1">
        <v>319.63</v>
      </c>
      <c r="E82" s="1">
        <v>4.22</v>
      </c>
      <c r="F82" s="1">
        <v>0.0</v>
      </c>
      <c r="G82" s="1">
        <v>4.22</v>
      </c>
      <c r="H82" s="1">
        <v>80.0</v>
      </c>
      <c r="I82" s="1">
        <v>18.95</v>
      </c>
      <c r="J82" s="1">
        <v>18.95</v>
      </c>
      <c r="K82" s="1" t="s">
        <v>43</v>
      </c>
      <c r="L82" s="1">
        <v>-80.0</v>
      </c>
      <c r="M82" s="1">
        <v>0.0</v>
      </c>
    </row>
    <row r="83">
      <c r="A83" s="1" t="s">
        <v>41</v>
      </c>
      <c r="B83" s="1" t="s">
        <v>42</v>
      </c>
      <c r="C83" s="1">
        <v>319.74</v>
      </c>
      <c r="D83" s="1">
        <v>324.55</v>
      </c>
      <c r="E83" s="1">
        <v>4.81</v>
      </c>
      <c r="F83" s="1">
        <v>0.0</v>
      </c>
      <c r="G83" s="1">
        <v>4.81</v>
      </c>
      <c r="H83" s="1">
        <v>80.0</v>
      </c>
      <c r="I83" s="1">
        <v>16.64</v>
      </c>
      <c r="J83" s="1">
        <v>16.64</v>
      </c>
      <c r="K83" s="1" t="s">
        <v>43</v>
      </c>
      <c r="L83" s="1">
        <v>-80.0</v>
      </c>
      <c r="M83" s="1">
        <v>0.0</v>
      </c>
    </row>
    <row r="84">
      <c r="A84" s="1" t="s">
        <v>41</v>
      </c>
      <c r="B84" s="1" t="s">
        <v>42</v>
      </c>
      <c r="C84" s="1">
        <v>325.09</v>
      </c>
      <c r="D84" s="1">
        <v>329.56</v>
      </c>
      <c r="E84" s="1">
        <v>4.47</v>
      </c>
      <c r="F84" s="1">
        <v>0.0</v>
      </c>
      <c r="G84" s="1">
        <v>4.47</v>
      </c>
      <c r="H84" s="1">
        <v>80.0</v>
      </c>
      <c r="I84" s="1">
        <v>17.88</v>
      </c>
      <c r="J84" s="1">
        <v>17.88</v>
      </c>
      <c r="K84" s="1" t="s">
        <v>43</v>
      </c>
      <c r="L84" s="1">
        <v>-80.0</v>
      </c>
      <c r="M84" s="1">
        <v>0.0</v>
      </c>
    </row>
    <row r="85">
      <c r="A85" s="1" t="s">
        <v>41</v>
      </c>
      <c r="B85" s="1" t="s">
        <v>42</v>
      </c>
      <c r="C85" s="1">
        <v>329.59</v>
      </c>
      <c r="D85" s="1">
        <v>332.24</v>
      </c>
      <c r="E85" s="1">
        <v>2.65</v>
      </c>
      <c r="F85" s="1">
        <v>0.0</v>
      </c>
      <c r="G85" s="1">
        <v>2.65</v>
      </c>
      <c r="H85" s="1">
        <v>80.0</v>
      </c>
      <c r="I85" s="1">
        <v>30.19</v>
      </c>
      <c r="J85" s="1">
        <v>30.19</v>
      </c>
      <c r="K85" s="1" t="s">
        <v>43</v>
      </c>
      <c r="L85" s="1">
        <v>-80.0</v>
      </c>
      <c r="M85" s="1">
        <v>0.0</v>
      </c>
    </row>
    <row r="86">
      <c r="A86" s="1" t="s">
        <v>41</v>
      </c>
      <c r="B86" s="1" t="s">
        <v>42</v>
      </c>
      <c r="C86" s="1">
        <v>332.3</v>
      </c>
      <c r="D86" s="1">
        <v>335.55</v>
      </c>
      <c r="E86" s="1">
        <v>3.25</v>
      </c>
      <c r="F86" s="1">
        <v>0.0</v>
      </c>
      <c r="G86" s="1">
        <v>3.25</v>
      </c>
      <c r="H86" s="1">
        <v>80.0</v>
      </c>
      <c r="I86" s="1">
        <v>24.64</v>
      </c>
      <c r="J86" s="1">
        <v>24.64</v>
      </c>
      <c r="K86" s="1" t="s">
        <v>43</v>
      </c>
      <c r="L86" s="1">
        <v>-80.0</v>
      </c>
      <c r="M86" s="1">
        <v>0.0</v>
      </c>
    </row>
    <row r="87">
      <c r="A87" s="1" t="s">
        <v>41</v>
      </c>
      <c r="B87" s="1" t="s">
        <v>42</v>
      </c>
      <c r="C87" s="1">
        <v>335.64</v>
      </c>
      <c r="D87" s="1">
        <v>338.0</v>
      </c>
      <c r="E87" s="1">
        <v>2.36</v>
      </c>
      <c r="F87" s="1">
        <v>0.0</v>
      </c>
      <c r="G87" s="1">
        <v>2.36</v>
      </c>
      <c r="H87" s="1">
        <v>168.0</v>
      </c>
      <c r="I87" s="1">
        <v>71.14</v>
      </c>
      <c r="J87" s="1">
        <v>71.17</v>
      </c>
      <c r="K87" s="1" t="s">
        <v>44</v>
      </c>
      <c r="L87" s="1">
        <v>84.0</v>
      </c>
      <c r="M87" s="1">
        <v>84.0</v>
      </c>
    </row>
    <row r="88">
      <c r="A88" s="1" t="s">
        <v>41</v>
      </c>
      <c r="B88" s="1" t="s">
        <v>42</v>
      </c>
      <c r="C88" s="1">
        <v>338.16</v>
      </c>
      <c r="D88" s="1">
        <v>340.99</v>
      </c>
      <c r="E88" s="1">
        <v>2.83</v>
      </c>
      <c r="F88" s="1">
        <v>0.0</v>
      </c>
      <c r="G88" s="1">
        <v>2.83</v>
      </c>
      <c r="H88" s="1">
        <v>168.0</v>
      </c>
      <c r="I88" s="1">
        <v>59.37</v>
      </c>
      <c r="J88" s="1">
        <v>59.38</v>
      </c>
      <c r="K88" s="1" t="s">
        <v>44</v>
      </c>
      <c r="L88" s="1">
        <v>84.0</v>
      </c>
      <c r="M88" s="1">
        <v>84.0</v>
      </c>
    </row>
    <row r="89">
      <c r="A89" s="1" t="s">
        <v>41</v>
      </c>
      <c r="B89" s="1" t="s">
        <v>42</v>
      </c>
      <c r="C89" s="1">
        <v>341.4</v>
      </c>
      <c r="D89" s="1">
        <v>344.58</v>
      </c>
      <c r="E89" s="1">
        <v>3.18</v>
      </c>
      <c r="F89" s="1">
        <v>0.0</v>
      </c>
      <c r="G89" s="1">
        <v>3.17</v>
      </c>
      <c r="H89" s="1">
        <v>168.0</v>
      </c>
      <c r="I89" s="1">
        <v>52.91</v>
      </c>
      <c r="J89" s="1">
        <v>52.93</v>
      </c>
      <c r="K89" s="1" t="s">
        <v>44</v>
      </c>
      <c r="L89" s="1">
        <v>84.0</v>
      </c>
      <c r="M89" s="1">
        <v>84.0</v>
      </c>
    </row>
    <row r="90">
      <c r="A90" s="1" t="s">
        <v>41</v>
      </c>
      <c r="B90" s="1" t="s">
        <v>42</v>
      </c>
      <c r="C90" s="1">
        <v>344.97</v>
      </c>
      <c r="D90" s="1">
        <v>347.74</v>
      </c>
      <c r="E90" s="1">
        <v>2.77</v>
      </c>
      <c r="F90" s="1">
        <v>0.0</v>
      </c>
      <c r="G90" s="1">
        <v>2.77</v>
      </c>
      <c r="H90" s="1">
        <v>168.0</v>
      </c>
      <c r="I90" s="1">
        <v>60.61</v>
      </c>
      <c r="J90" s="1">
        <v>60.63</v>
      </c>
      <c r="K90" s="1" t="s">
        <v>44</v>
      </c>
      <c r="L90" s="1">
        <v>84.0</v>
      </c>
      <c r="M90" s="1">
        <v>84.0</v>
      </c>
    </row>
    <row r="91">
      <c r="A91" s="1" t="s">
        <v>41</v>
      </c>
      <c r="B91" s="1" t="s">
        <v>42</v>
      </c>
      <c r="C91" s="1">
        <v>347.88</v>
      </c>
      <c r="D91" s="1">
        <v>350.33</v>
      </c>
      <c r="E91" s="1">
        <v>2.45</v>
      </c>
      <c r="F91" s="1">
        <v>0.0</v>
      </c>
      <c r="G91" s="1">
        <v>2.45</v>
      </c>
      <c r="H91" s="1">
        <v>168.0</v>
      </c>
      <c r="I91" s="1">
        <v>68.44</v>
      </c>
      <c r="J91" s="1">
        <v>68.47</v>
      </c>
      <c r="K91" s="1" t="s">
        <v>44</v>
      </c>
      <c r="L91" s="1">
        <v>84.0</v>
      </c>
      <c r="M91" s="1">
        <v>84.0</v>
      </c>
    </row>
    <row r="92">
      <c r="A92" s="1" t="s">
        <v>41</v>
      </c>
      <c r="B92" s="1" t="s">
        <v>42</v>
      </c>
      <c r="C92" s="1">
        <v>350.48</v>
      </c>
      <c r="D92" s="1">
        <v>356.67</v>
      </c>
      <c r="E92" s="1">
        <v>6.19</v>
      </c>
      <c r="F92" s="1">
        <v>0.0</v>
      </c>
      <c r="G92" s="1">
        <v>6.19</v>
      </c>
      <c r="H92" s="1">
        <v>80.0</v>
      </c>
      <c r="I92" s="1">
        <v>12.92</v>
      </c>
      <c r="J92" s="1">
        <v>12.92</v>
      </c>
      <c r="K92" s="1" t="s">
        <v>43</v>
      </c>
      <c r="L92" s="1">
        <v>-80.0</v>
      </c>
      <c r="M92" s="1">
        <v>0.0</v>
      </c>
    </row>
    <row r="93">
      <c r="A93" s="1" t="s">
        <v>41</v>
      </c>
      <c r="B93" s="1" t="s">
        <v>42</v>
      </c>
      <c r="C93" s="1">
        <v>356.69</v>
      </c>
      <c r="D93" s="1">
        <v>360.0</v>
      </c>
      <c r="E93" s="1">
        <v>3.31</v>
      </c>
      <c r="F93" s="1">
        <v>0.0</v>
      </c>
      <c r="G93" s="1">
        <v>3.31</v>
      </c>
      <c r="H93" s="1">
        <v>80.0</v>
      </c>
      <c r="I93" s="1">
        <v>24.18</v>
      </c>
      <c r="J93" s="1">
        <v>24.18</v>
      </c>
      <c r="K93" s="1" t="s">
        <v>43</v>
      </c>
      <c r="L93" s="1">
        <v>-80.0</v>
      </c>
      <c r="M93" s="1">
        <v>0.0</v>
      </c>
    </row>
    <row r="94">
      <c r="A94" s="1" t="s">
        <v>41</v>
      </c>
      <c r="B94" s="1" t="s">
        <v>42</v>
      </c>
      <c r="C94" s="1">
        <v>360.03</v>
      </c>
      <c r="D94" s="1">
        <v>363.65</v>
      </c>
      <c r="E94" s="1">
        <v>3.62</v>
      </c>
      <c r="F94" s="1">
        <v>0.0</v>
      </c>
      <c r="G94" s="1">
        <v>3.62</v>
      </c>
      <c r="H94" s="1">
        <v>80.0</v>
      </c>
      <c r="I94" s="1">
        <v>22.09</v>
      </c>
      <c r="J94" s="1">
        <v>22.09</v>
      </c>
      <c r="K94" s="1" t="s">
        <v>43</v>
      </c>
      <c r="L94" s="1">
        <v>-80.0</v>
      </c>
      <c r="M94" s="1">
        <v>0.0</v>
      </c>
    </row>
    <row r="95">
      <c r="A95" s="1" t="s">
        <v>41</v>
      </c>
      <c r="B95" s="1" t="s">
        <v>42</v>
      </c>
      <c r="C95" s="1">
        <v>363.68</v>
      </c>
      <c r="D95" s="1">
        <v>368.37</v>
      </c>
      <c r="E95" s="1">
        <v>4.69</v>
      </c>
      <c r="F95" s="1">
        <v>0.0</v>
      </c>
      <c r="G95" s="1">
        <v>4.69</v>
      </c>
      <c r="H95" s="1">
        <v>80.0</v>
      </c>
      <c r="I95" s="1">
        <v>17.06</v>
      </c>
      <c r="J95" s="1">
        <v>17.06</v>
      </c>
      <c r="K95" s="1" t="s">
        <v>43</v>
      </c>
      <c r="L95" s="1">
        <v>-80.0</v>
      </c>
      <c r="M95" s="1">
        <v>0.0</v>
      </c>
    </row>
    <row r="96">
      <c r="A96" s="1" t="s">
        <v>41</v>
      </c>
      <c r="B96" s="1" t="s">
        <v>42</v>
      </c>
      <c r="C96" s="1">
        <v>368.49</v>
      </c>
      <c r="D96" s="1">
        <v>373.11</v>
      </c>
      <c r="E96" s="1">
        <v>4.61</v>
      </c>
      <c r="F96" s="1">
        <v>0.0</v>
      </c>
      <c r="G96" s="1">
        <v>4.61</v>
      </c>
      <c r="H96" s="1">
        <v>80.0</v>
      </c>
      <c r="I96" s="1">
        <v>17.34</v>
      </c>
      <c r="J96" s="1">
        <v>17.34</v>
      </c>
      <c r="K96" s="1" t="s">
        <v>43</v>
      </c>
      <c r="L96" s="1">
        <v>-80.0</v>
      </c>
      <c r="M96" s="1">
        <v>0.0</v>
      </c>
    </row>
    <row r="97">
      <c r="A97" s="1" t="s">
        <v>41</v>
      </c>
      <c r="B97" s="1" t="s">
        <v>42</v>
      </c>
      <c r="C97" s="1">
        <v>373.12</v>
      </c>
      <c r="D97" s="1">
        <v>378.95</v>
      </c>
      <c r="E97" s="1">
        <v>5.83</v>
      </c>
      <c r="F97" s="1">
        <v>0.0</v>
      </c>
      <c r="G97" s="1">
        <v>5.83</v>
      </c>
      <c r="H97" s="1">
        <v>80.0</v>
      </c>
      <c r="I97" s="1">
        <v>13.73</v>
      </c>
      <c r="J97" s="1">
        <v>13.73</v>
      </c>
      <c r="K97" s="1" t="s">
        <v>43</v>
      </c>
      <c r="L97" s="1">
        <v>-80.0</v>
      </c>
      <c r="M97" s="1">
        <v>0.0</v>
      </c>
    </row>
    <row r="98">
      <c r="A98" s="1" t="s">
        <v>41</v>
      </c>
      <c r="B98" s="1" t="s">
        <v>42</v>
      </c>
      <c r="C98" s="1">
        <v>379.09</v>
      </c>
      <c r="D98" s="1">
        <v>379.72</v>
      </c>
      <c r="E98" s="1">
        <v>0.62</v>
      </c>
      <c r="F98" s="1">
        <v>0.0</v>
      </c>
      <c r="G98" s="1">
        <v>0.62</v>
      </c>
      <c r="H98" s="1">
        <v>80.0</v>
      </c>
      <c r="I98" s="1">
        <v>128.73</v>
      </c>
      <c r="J98" s="1">
        <v>128.73</v>
      </c>
      <c r="K98" s="1" t="s">
        <v>43</v>
      </c>
      <c r="L98" s="1">
        <v>-80.0</v>
      </c>
      <c r="M98" s="1">
        <v>0.0</v>
      </c>
    </row>
    <row r="99">
      <c r="A99" s="1" t="s">
        <v>41</v>
      </c>
      <c r="B99" s="1" t="s">
        <v>42</v>
      </c>
      <c r="C99" s="1">
        <v>379.73</v>
      </c>
      <c r="D99" s="1">
        <v>384.36</v>
      </c>
      <c r="E99" s="1">
        <v>4.63</v>
      </c>
      <c r="F99" s="1">
        <v>0.0</v>
      </c>
      <c r="G99" s="1">
        <v>4.63</v>
      </c>
      <c r="H99" s="1">
        <v>80.0</v>
      </c>
      <c r="I99" s="1">
        <v>17.28</v>
      </c>
      <c r="J99" s="1">
        <v>17.28</v>
      </c>
      <c r="K99" s="1" t="s">
        <v>43</v>
      </c>
      <c r="L99" s="1">
        <v>-80.0</v>
      </c>
      <c r="M99" s="1">
        <v>0.0</v>
      </c>
    </row>
    <row r="100">
      <c r="A100" s="1" t="s">
        <v>41</v>
      </c>
      <c r="B100" s="1" t="s">
        <v>42</v>
      </c>
      <c r="C100" s="1">
        <v>384.39</v>
      </c>
      <c r="D100" s="1">
        <v>387.58</v>
      </c>
      <c r="E100" s="1">
        <v>3.18</v>
      </c>
      <c r="F100" s="1">
        <v>0.0</v>
      </c>
      <c r="G100" s="1">
        <v>3.18</v>
      </c>
      <c r="H100" s="1">
        <v>80.0</v>
      </c>
      <c r="I100" s="1">
        <v>25.14</v>
      </c>
      <c r="J100" s="1">
        <v>25.14</v>
      </c>
      <c r="K100" s="1" t="s">
        <v>43</v>
      </c>
      <c r="L100" s="1">
        <v>-80.0</v>
      </c>
      <c r="M100" s="1">
        <v>0.0</v>
      </c>
    </row>
    <row r="101">
      <c r="A101" s="1" t="s">
        <v>41</v>
      </c>
      <c r="B101" s="1" t="s">
        <v>42</v>
      </c>
      <c r="C101" s="1">
        <v>387.58</v>
      </c>
      <c r="D101" s="1">
        <v>392.78</v>
      </c>
      <c r="E101" s="1">
        <v>5.2</v>
      </c>
      <c r="F101" s="1">
        <v>0.0</v>
      </c>
      <c r="G101" s="1">
        <v>5.2</v>
      </c>
      <c r="H101" s="1">
        <v>80.0</v>
      </c>
      <c r="I101" s="1">
        <v>15.37</v>
      </c>
      <c r="J101" s="1">
        <v>15.37</v>
      </c>
      <c r="K101" s="1" t="s">
        <v>43</v>
      </c>
      <c r="L101" s="1">
        <v>-80.0</v>
      </c>
      <c r="M101" s="1">
        <v>0.0</v>
      </c>
    </row>
    <row r="102">
      <c r="A102" s="1" t="s">
        <v>41</v>
      </c>
      <c r="B102" s="1" t="s">
        <v>42</v>
      </c>
      <c r="C102" s="1">
        <v>392.81</v>
      </c>
      <c r="D102" s="1">
        <v>395.77</v>
      </c>
      <c r="E102" s="1">
        <v>2.96</v>
      </c>
      <c r="F102" s="1">
        <v>0.0</v>
      </c>
      <c r="G102" s="1">
        <v>2.96</v>
      </c>
      <c r="H102" s="1">
        <v>168.0</v>
      </c>
      <c r="I102" s="1">
        <v>56.78</v>
      </c>
      <c r="J102" s="1">
        <v>56.8</v>
      </c>
      <c r="K102" s="1" t="s">
        <v>44</v>
      </c>
      <c r="L102" s="1">
        <v>84.0</v>
      </c>
      <c r="M102" s="1">
        <v>84.0</v>
      </c>
    </row>
    <row r="103">
      <c r="A103" s="1" t="s">
        <v>41</v>
      </c>
      <c r="B103" s="1" t="s">
        <v>42</v>
      </c>
      <c r="C103" s="1">
        <v>396.22</v>
      </c>
      <c r="D103" s="1">
        <v>399.75</v>
      </c>
      <c r="E103" s="1">
        <v>3.54</v>
      </c>
      <c r="F103" s="1">
        <v>0.0</v>
      </c>
      <c r="G103" s="1">
        <v>3.54</v>
      </c>
      <c r="H103" s="1">
        <v>168.0</v>
      </c>
      <c r="I103" s="1">
        <v>47.47</v>
      </c>
      <c r="J103" s="1">
        <v>47.48</v>
      </c>
      <c r="K103" s="1" t="s">
        <v>44</v>
      </c>
      <c r="L103" s="1">
        <v>84.0</v>
      </c>
      <c r="M103" s="1">
        <v>84.0</v>
      </c>
    </row>
    <row r="104">
      <c r="A104" s="1" t="s">
        <v>41</v>
      </c>
      <c r="B104" s="1" t="s">
        <v>42</v>
      </c>
      <c r="C104" s="1">
        <v>400.12</v>
      </c>
      <c r="D104" s="1">
        <v>402.59</v>
      </c>
      <c r="E104" s="1">
        <v>2.47</v>
      </c>
      <c r="F104" s="1">
        <v>0.0</v>
      </c>
      <c r="G104" s="1">
        <v>2.47</v>
      </c>
      <c r="H104" s="1">
        <v>168.0</v>
      </c>
      <c r="I104" s="1">
        <v>68.03</v>
      </c>
      <c r="J104" s="1">
        <v>68.06</v>
      </c>
      <c r="K104" s="1" t="s">
        <v>44</v>
      </c>
      <c r="L104" s="1">
        <v>84.0</v>
      </c>
      <c r="M104" s="1">
        <v>84.0</v>
      </c>
    </row>
    <row r="130">
      <c r="A130" s="77" t="s">
        <v>53</v>
      </c>
      <c r="B130" s="3">
        <f>SUMIF(K2:K103, "epr",H2:H103)</f>
        <v>5600</v>
      </c>
    </row>
    <row r="131">
      <c r="A131" s="77" t="s">
        <v>54</v>
      </c>
      <c r="B131" s="3">
        <f>SUM(H2:H103)-B130</f>
        <v>5376</v>
      </c>
    </row>
    <row r="132">
      <c r="A132" s="77" t="s">
        <v>55</v>
      </c>
      <c r="B132" s="3">
        <f>SUM(M2:M103)</f>
        <v>2688</v>
      </c>
    </row>
    <row r="133">
      <c r="A133" s="77" t="s">
        <v>56</v>
      </c>
      <c r="B133" s="3">
        <f>B131/B132</f>
        <v>2</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28</v>
      </c>
      <c r="B1" s="1" t="s">
        <v>29</v>
      </c>
      <c r="C1" s="1" t="s">
        <v>30</v>
      </c>
      <c r="D1" s="1" t="s">
        <v>31</v>
      </c>
      <c r="E1" s="1" t="s">
        <v>32</v>
      </c>
      <c r="F1" s="1" t="s">
        <v>33</v>
      </c>
      <c r="G1" s="1" t="s">
        <v>34</v>
      </c>
      <c r="H1" s="1" t="s">
        <v>35</v>
      </c>
      <c r="I1" s="1" t="s">
        <v>36</v>
      </c>
      <c r="J1" s="1" t="s">
        <v>37</v>
      </c>
      <c r="K1" s="1" t="s">
        <v>58</v>
      </c>
      <c r="L1" s="1" t="s">
        <v>39</v>
      </c>
      <c r="M1" s="1" t="s">
        <v>40</v>
      </c>
    </row>
    <row r="2">
      <c r="A2" s="1" t="s">
        <v>41</v>
      </c>
      <c r="B2" s="1" t="s">
        <v>42</v>
      </c>
      <c r="C2" s="1">
        <v>1.24</v>
      </c>
      <c r="D2" s="1">
        <v>5.41</v>
      </c>
      <c r="E2" s="1">
        <v>4.17</v>
      </c>
      <c r="F2" s="1">
        <v>0.0</v>
      </c>
      <c r="G2" s="1">
        <v>4.17</v>
      </c>
      <c r="H2" s="1">
        <v>88.0</v>
      </c>
      <c r="I2" s="1">
        <v>21.12</v>
      </c>
      <c r="J2" s="1">
        <v>21.12</v>
      </c>
      <c r="K2" s="1" t="s">
        <v>43</v>
      </c>
      <c r="L2" s="1">
        <v>-88.0</v>
      </c>
      <c r="M2" s="1">
        <v>0.0</v>
      </c>
    </row>
    <row r="3">
      <c r="A3" s="1" t="s">
        <v>41</v>
      </c>
      <c r="B3" s="1" t="s">
        <v>42</v>
      </c>
      <c r="C3" s="1">
        <v>5.41</v>
      </c>
      <c r="D3" s="1">
        <v>7.97</v>
      </c>
      <c r="E3" s="1">
        <v>2.56</v>
      </c>
      <c r="F3" s="1">
        <v>0.0</v>
      </c>
      <c r="G3" s="1">
        <v>2.56</v>
      </c>
      <c r="H3" s="1">
        <v>88.0</v>
      </c>
      <c r="I3" s="1">
        <v>34.44</v>
      </c>
      <c r="J3" s="1">
        <v>34.44</v>
      </c>
      <c r="K3" s="1" t="s">
        <v>43</v>
      </c>
      <c r="L3" s="1">
        <v>-88.0</v>
      </c>
      <c r="M3" s="1">
        <v>0.0</v>
      </c>
    </row>
    <row r="4">
      <c r="A4" s="1" t="s">
        <v>41</v>
      </c>
      <c r="B4" s="1" t="s">
        <v>42</v>
      </c>
      <c r="C4" s="1">
        <v>7.98</v>
      </c>
      <c r="D4" s="1">
        <v>13.14</v>
      </c>
      <c r="E4" s="1">
        <v>5.15</v>
      </c>
      <c r="F4" s="1">
        <v>0.0</v>
      </c>
      <c r="G4" s="1">
        <v>5.15</v>
      </c>
      <c r="H4" s="1">
        <v>88.0</v>
      </c>
      <c r="I4" s="1">
        <v>17.08</v>
      </c>
      <c r="J4" s="1">
        <v>17.08</v>
      </c>
      <c r="K4" s="1" t="s">
        <v>43</v>
      </c>
      <c r="L4" s="1">
        <v>-88.0</v>
      </c>
      <c r="M4" s="1">
        <v>0.0</v>
      </c>
    </row>
    <row r="5">
      <c r="A5" s="1" t="s">
        <v>41</v>
      </c>
      <c r="B5" s="1" t="s">
        <v>42</v>
      </c>
      <c r="C5" s="1">
        <v>13.15</v>
      </c>
      <c r="D5" s="1">
        <v>18.64</v>
      </c>
      <c r="E5" s="1">
        <v>5.49</v>
      </c>
      <c r="F5" s="1">
        <v>0.0</v>
      </c>
      <c r="G5" s="1">
        <v>5.49</v>
      </c>
      <c r="H5" s="1">
        <v>88.0</v>
      </c>
      <c r="I5" s="1">
        <v>16.04</v>
      </c>
      <c r="J5" s="1">
        <v>16.04</v>
      </c>
      <c r="K5" s="1" t="s">
        <v>43</v>
      </c>
      <c r="L5" s="1">
        <v>-88.0</v>
      </c>
      <c r="M5" s="1">
        <v>0.0</v>
      </c>
    </row>
    <row r="6">
      <c r="A6" s="1" t="s">
        <v>41</v>
      </c>
      <c r="B6" s="1" t="s">
        <v>42</v>
      </c>
      <c r="C6" s="1">
        <v>19.03</v>
      </c>
      <c r="D6" s="1">
        <v>22.09</v>
      </c>
      <c r="E6" s="1">
        <v>3.07</v>
      </c>
      <c r="F6" s="1">
        <v>0.0</v>
      </c>
      <c r="G6" s="1">
        <v>3.07</v>
      </c>
      <c r="H6" s="1">
        <v>88.0</v>
      </c>
      <c r="I6" s="1">
        <v>28.71</v>
      </c>
      <c r="J6" s="1">
        <v>28.71</v>
      </c>
      <c r="K6" s="1" t="s">
        <v>43</v>
      </c>
      <c r="L6" s="1">
        <v>-88.0</v>
      </c>
      <c r="M6" s="1">
        <v>0.0</v>
      </c>
    </row>
    <row r="7">
      <c r="A7" s="1" t="s">
        <v>41</v>
      </c>
      <c r="B7" s="1" t="s">
        <v>42</v>
      </c>
      <c r="C7" s="1">
        <v>22.11</v>
      </c>
      <c r="D7" s="1">
        <v>22.89</v>
      </c>
      <c r="E7" s="1">
        <v>0.78</v>
      </c>
      <c r="F7" s="1">
        <v>0.0</v>
      </c>
      <c r="G7" s="1">
        <v>0.78</v>
      </c>
      <c r="H7" s="1">
        <v>88.0</v>
      </c>
      <c r="I7" s="1">
        <v>112.74</v>
      </c>
      <c r="J7" s="1">
        <v>112.74</v>
      </c>
      <c r="K7" s="1" t="s">
        <v>43</v>
      </c>
      <c r="L7" s="1">
        <v>-88.0</v>
      </c>
      <c r="M7" s="1">
        <v>0.0</v>
      </c>
    </row>
    <row r="8">
      <c r="A8" s="1" t="s">
        <v>41</v>
      </c>
      <c r="B8" s="1" t="s">
        <v>42</v>
      </c>
      <c r="C8" s="1">
        <v>23.09</v>
      </c>
      <c r="D8" s="1">
        <v>27.79</v>
      </c>
      <c r="E8" s="1">
        <v>4.71</v>
      </c>
      <c r="F8" s="1">
        <v>0.0</v>
      </c>
      <c r="G8" s="1">
        <v>4.71</v>
      </c>
      <c r="H8" s="1">
        <v>88.0</v>
      </c>
      <c r="I8" s="1">
        <v>18.7</v>
      </c>
      <c r="J8" s="1">
        <v>18.7</v>
      </c>
      <c r="K8" s="1" t="s">
        <v>43</v>
      </c>
      <c r="L8" s="1">
        <v>-88.0</v>
      </c>
      <c r="M8" s="1">
        <v>0.0</v>
      </c>
    </row>
    <row r="9">
      <c r="A9" s="1" t="s">
        <v>41</v>
      </c>
      <c r="B9" s="1" t="s">
        <v>42</v>
      </c>
      <c r="C9" s="1">
        <v>27.81</v>
      </c>
      <c r="D9" s="1">
        <v>31.99</v>
      </c>
      <c r="E9" s="1">
        <v>4.19</v>
      </c>
      <c r="F9" s="1">
        <v>0.0</v>
      </c>
      <c r="G9" s="1">
        <v>4.19</v>
      </c>
      <c r="H9" s="1">
        <v>88.0</v>
      </c>
      <c r="I9" s="1">
        <v>21.02</v>
      </c>
      <c r="J9" s="1">
        <v>21.02</v>
      </c>
      <c r="K9" s="1" t="s">
        <v>43</v>
      </c>
      <c r="L9" s="1">
        <v>-88.0</v>
      </c>
      <c r="M9" s="1">
        <v>0.0</v>
      </c>
    </row>
    <row r="10">
      <c r="A10" s="1" t="s">
        <v>41</v>
      </c>
      <c r="B10" s="1" t="s">
        <v>42</v>
      </c>
      <c r="C10" s="1">
        <v>32.01</v>
      </c>
      <c r="D10" s="1">
        <v>38.06</v>
      </c>
      <c r="E10" s="1">
        <v>6.05</v>
      </c>
      <c r="F10" s="1">
        <v>0.0</v>
      </c>
      <c r="G10" s="1">
        <v>6.05</v>
      </c>
      <c r="H10" s="1">
        <v>88.0</v>
      </c>
      <c r="I10" s="1">
        <v>14.54</v>
      </c>
      <c r="J10" s="1">
        <v>14.54</v>
      </c>
      <c r="K10" s="1" t="s">
        <v>43</v>
      </c>
      <c r="L10" s="1">
        <v>-88.0</v>
      </c>
      <c r="M10" s="1">
        <v>0.0</v>
      </c>
    </row>
    <row r="11">
      <c r="A11" s="1" t="s">
        <v>41</v>
      </c>
      <c r="B11" s="1" t="s">
        <v>42</v>
      </c>
      <c r="C11" s="1">
        <v>38.1</v>
      </c>
      <c r="D11" s="1">
        <v>41.58</v>
      </c>
      <c r="E11" s="1">
        <v>3.48</v>
      </c>
      <c r="F11" s="1">
        <v>0.0</v>
      </c>
      <c r="G11" s="1">
        <v>3.48</v>
      </c>
      <c r="H11" s="1">
        <v>88.0</v>
      </c>
      <c r="I11" s="1">
        <v>25.28</v>
      </c>
      <c r="J11" s="1">
        <v>25.28</v>
      </c>
      <c r="K11" s="1" t="s">
        <v>43</v>
      </c>
      <c r="L11" s="1">
        <v>-88.0</v>
      </c>
      <c r="M11" s="1">
        <v>0.0</v>
      </c>
    </row>
    <row r="12">
      <c r="A12" s="1" t="s">
        <v>41</v>
      </c>
      <c r="B12" s="1" t="s">
        <v>42</v>
      </c>
      <c r="C12" s="1">
        <v>41.6</v>
      </c>
      <c r="D12" s="1">
        <v>45.05</v>
      </c>
      <c r="E12" s="1">
        <v>3.46</v>
      </c>
      <c r="F12" s="1">
        <v>0.0</v>
      </c>
      <c r="G12" s="1">
        <v>3.46</v>
      </c>
      <c r="H12" s="1">
        <v>168.0</v>
      </c>
      <c r="I12" s="1">
        <v>48.6</v>
      </c>
      <c r="J12" s="1">
        <v>48.62</v>
      </c>
      <c r="K12" s="1" t="s">
        <v>44</v>
      </c>
      <c r="L12" s="1">
        <v>84.0</v>
      </c>
      <c r="M12" s="1">
        <v>84.0</v>
      </c>
    </row>
    <row r="13">
      <c r="A13" s="1" t="s">
        <v>41</v>
      </c>
      <c r="B13" s="1" t="s">
        <v>42</v>
      </c>
      <c r="C13" s="1">
        <v>45.78</v>
      </c>
      <c r="D13" s="1">
        <v>48.18</v>
      </c>
      <c r="E13" s="1">
        <v>2.4</v>
      </c>
      <c r="F13" s="1">
        <v>0.0</v>
      </c>
      <c r="G13" s="1">
        <v>2.4</v>
      </c>
      <c r="H13" s="1">
        <v>168.0</v>
      </c>
      <c r="I13" s="1">
        <v>70.07</v>
      </c>
      <c r="J13" s="1">
        <v>70.1</v>
      </c>
      <c r="K13" s="1" t="s">
        <v>44</v>
      </c>
      <c r="L13" s="1">
        <v>84.0</v>
      </c>
      <c r="M13" s="1">
        <v>84.0</v>
      </c>
    </row>
    <row r="14">
      <c r="A14" s="1" t="s">
        <v>41</v>
      </c>
      <c r="B14" s="1" t="s">
        <v>42</v>
      </c>
      <c r="C14" s="1">
        <v>48.35</v>
      </c>
      <c r="D14" s="1">
        <v>51.44</v>
      </c>
      <c r="E14" s="1">
        <v>3.08</v>
      </c>
      <c r="F14" s="1">
        <v>0.0</v>
      </c>
      <c r="G14" s="1">
        <v>3.08</v>
      </c>
      <c r="H14" s="1">
        <v>168.0</v>
      </c>
      <c r="I14" s="1">
        <v>54.5</v>
      </c>
      <c r="J14" s="1">
        <v>54.52</v>
      </c>
      <c r="K14" s="1" t="s">
        <v>44</v>
      </c>
      <c r="L14" s="1">
        <v>84.0</v>
      </c>
      <c r="M14" s="1">
        <v>84.0</v>
      </c>
    </row>
    <row r="15">
      <c r="A15" s="1" t="s">
        <v>41</v>
      </c>
      <c r="B15" s="1" t="s">
        <v>42</v>
      </c>
      <c r="C15" s="1">
        <v>52.19</v>
      </c>
      <c r="D15" s="1">
        <v>55.42</v>
      </c>
      <c r="E15" s="1">
        <v>3.23</v>
      </c>
      <c r="F15" s="1">
        <v>0.0</v>
      </c>
      <c r="G15" s="1">
        <v>3.23</v>
      </c>
      <c r="H15" s="1">
        <v>168.0</v>
      </c>
      <c r="I15" s="1">
        <v>51.96</v>
      </c>
      <c r="J15" s="1">
        <v>51.98</v>
      </c>
      <c r="K15" s="1" t="s">
        <v>44</v>
      </c>
      <c r="L15" s="1">
        <v>84.0</v>
      </c>
      <c r="M15" s="1">
        <v>84.0</v>
      </c>
    </row>
    <row r="16">
      <c r="A16" s="1" t="s">
        <v>41</v>
      </c>
      <c r="B16" s="1" t="s">
        <v>42</v>
      </c>
      <c r="C16" s="1">
        <v>55.68</v>
      </c>
      <c r="D16" s="1">
        <v>59.76</v>
      </c>
      <c r="E16" s="1">
        <v>4.08</v>
      </c>
      <c r="F16" s="1">
        <v>0.0</v>
      </c>
      <c r="G16" s="1">
        <v>4.08</v>
      </c>
      <c r="H16" s="1">
        <v>168.0</v>
      </c>
      <c r="I16" s="1">
        <v>41.16</v>
      </c>
      <c r="J16" s="1">
        <v>41.18</v>
      </c>
      <c r="K16" s="1" t="s">
        <v>44</v>
      </c>
      <c r="L16" s="1">
        <v>84.0</v>
      </c>
      <c r="M16" s="1">
        <v>84.0</v>
      </c>
    </row>
    <row r="17">
      <c r="A17" s="1" t="s">
        <v>41</v>
      </c>
      <c r="B17" s="1" t="s">
        <v>42</v>
      </c>
      <c r="C17" s="1">
        <v>60.18</v>
      </c>
      <c r="D17" s="1">
        <v>63.73</v>
      </c>
      <c r="E17" s="1">
        <v>3.55</v>
      </c>
      <c r="F17" s="1">
        <v>0.0</v>
      </c>
      <c r="G17" s="1">
        <v>3.55</v>
      </c>
      <c r="H17" s="1">
        <v>88.0</v>
      </c>
      <c r="I17" s="1">
        <v>24.75</v>
      </c>
      <c r="J17" s="1">
        <v>24.75</v>
      </c>
      <c r="K17" s="1" t="s">
        <v>43</v>
      </c>
      <c r="L17" s="1">
        <v>-88.0</v>
      </c>
      <c r="M17" s="1">
        <v>0.0</v>
      </c>
    </row>
    <row r="18">
      <c r="A18" s="1" t="s">
        <v>41</v>
      </c>
      <c r="B18" s="1" t="s">
        <v>42</v>
      </c>
      <c r="C18" s="1">
        <v>63.79</v>
      </c>
      <c r="D18" s="1">
        <v>67.53</v>
      </c>
      <c r="E18" s="1">
        <v>3.74</v>
      </c>
      <c r="F18" s="1">
        <v>0.0</v>
      </c>
      <c r="G18" s="1">
        <v>3.74</v>
      </c>
      <c r="H18" s="1">
        <v>88.0</v>
      </c>
      <c r="I18" s="1">
        <v>23.53</v>
      </c>
      <c r="J18" s="1">
        <v>23.53</v>
      </c>
      <c r="K18" s="1" t="s">
        <v>43</v>
      </c>
      <c r="L18" s="1">
        <v>-88.0</v>
      </c>
      <c r="M18" s="1">
        <v>0.0</v>
      </c>
    </row>
    <row r="19">
      <c r="A19" s="1" t="s">
        <v>41</v>
      </c>
      <c r="B19" s="1" t="s">
        <v>42</v>
      </c>
      <c r="C19" s="1">
        <v>67.87</v>
      </c>
      <c r="D19" s="1">
        <v>70.68</v>
      </c>
      <c r="E19" s="1">
        <v>2.81</v>
      </c>
      <c r="F19" s="1">
        <v>0.0</v>
      </c>
      <c r="G19" s="1">
        <v>2.81</v>
      </c>
      <c r="H19" s="1">
        <v>88.0</v>
      </c>
      <c r="I19" s="1">
        <v>31.37</v>
      </c>
      <c r="J19" s="1">
        <v>31.37</v>
      </c>
      <c r="K19" s="1" t="s">
        <v>43</v>
      </c>
      <c r="L19" s="1">
        <v>-88.0</v>
      </c>
      <c r="M19" s="1">
        <v>0.0</v>
      </c>
    </row>
    <row r="20">
      <c r="A20" s="1" t="s">
        <v>41</v>
      </c>
      <c r="B20" s="1" t="s">
        <v>42</v>
      </c>
      <c r="C20" s="1">
        <v>70.7</v>
      </c>
      <c r="D20" s="1">
        <v>75.28</v>
      </c>
      <c r="E20" s="1">
        <v>4.57</v>
      </c>
      <c r="F20" s="1">
        <v>0.0</v>
      </c>
      <c r="G20" s="1">
        <v>4.57</v>
      </c>
      <c r="H20" s="1">
        <v>88.0</v>
      </c>
      <c r="I20" s="1">
        <v>19.24</v>
      </c>
      <c r="J20" s="1">
        <v>19.24</v>
      </c>
      <c r="K20" s="1" t="s">
        <v>43</v>
      </c>
      <c r="L20" s="1">
        <v>-88.0</v>
      </c>
      <c r="M20" s="1">
        <v>0.0</v>
      </c>
    </row>
    <row r="21">
      <c r="A21" s="1" t="s">
        <v>41</v>
      </c>
      <c r="B21" s="1" t="s">
        <v>42</v>
      </c>
      <c r="C21" s="1">
        <v>75.32</v>
      </c>
      <c r="D21" s="1">
        <v>78.12</v>
      </c>
      <c r="E21" s="1">
        <v>2.8</v>
      </c>
      <c r="F21" s="1">
        <v>0.0</v>
      </c>
      <c r="G21" s="1">
        <v>2.8</v>
      </c>
      <c r="H21" s="1">
        <v>88.0</v>
      </c>
      <c r="I21" s="1">
        <v>31.42</v>
      </c>
      <c r="J21" s="1">
        <v>31.42</v>
      </c>
      <c r="K21" s="1" t="s">
        <v>43</v>
      </c>
      <c r="L21" s="1">
        <v>-88.0</v>
      </c>
      <c r="M21" s="1">
        <v>0.0</v>
      </c>
    </row>
    <row r="22">
      <c r="A22" s="1" t="s">
        <v>41</v>
      </c>
      <c r="B22" s="1" t="s">
        <v>42</v>
      </c>
      <c r="C22" s="1">
        <v>78.23</v>
      </c>
      <c r="D22" s="1">
        <v>83.66</v>
      </c>
      <c r="E22" s="1">
        <v>5.43</v>
      </c>
      <c r="F22" s="1">
        <v>0.0</v>
      </c>
      <c r="G22" s="1">
        <v>5.43</v>
      </c>
      <c r="H22" s="1">
        <v>88.0</v>
      </c>
      <c r="I22" s="1">
        <v>16.21</v>
      </c>
      <c r="J22" s="1">
        <v>16.21</v>
      </c>
      <c r="K22" s="1" t="s">
        <v>43</v>
      </c>
      <c r="L22" s="1">
        <v>-88.0</v>
      </c>
      <c r="M22" s="1">
        <v>0.0</v>
      </c>
    </row>
    <row r="23">
      <c r="A23" s="1" t="s">
        <v>41</v>
      </c>
      <c r="B23" s="1" t="s">
        <v>42</v>
      </c>
      <c r="C23" s="1">
        <v>83.68</v>
      </c>
      <c r="D23" s="1">
        <v>87.23</v>
      </c>
      <c r="E23" s="1">
        <v>3.55</v>
      </c>
      <c r="F23" s="1">
        <v>0.0</v>
      </c>
      <c r="G23" s="1">
        <v>3.55</v>
      </c>
      <c r="H23" s="1">
        <v>88.0</v>
      </c>
      <c r="I23" s="1">
        <v>24.78</v>
      </c>
      <c r="J23" s="1">
        <v>24.78</v>
      </c>
      <c r="K23" s="1" t="s">
        <v>43</v>
      </c>
      <c r="L23" s="1">
        <v>-88.0</v>
      </c>
      <c r="M23" s="1">
        <v>0.0</v>
      </c>
    </row>
    <row r="24">
      <c r="A24" s="1" t="s">
        <v>41</v>
      </c>
      <c r="B24" s="1" t="s">
        <v>42</v>
      </c>
      <c r="C24" s="1">
        <v>87.31</v>
      </c>
      <c r="D24" s="1">
        <v>91.69</v>
      </c>
      <c r="E24" s="1">
        <v>4.38</v>
      </c>
      <c r="F24" s="1">
        <v>0.0</v>
      </c>
      <c r="G24" s="1">
        <v>4.38</v>
      </c>
      <c r="H24" s="1">
        <v>88.0</v>
      </c>
      <c r="I24" s="1">
        <v>20.11</v>
      </c>
      <c r="J24" s="1">
        <v>20.11</v>
      </c>
      <c r="K24" s="1" t="s">
        <v>43</v>
      </c>
      <c r="L24" s="1">
        <v>-88.0</v>
      </c>
      <c r="M24" s="1">
        <v>0.0</v>
      </c>
    </row>
    <row r="25">
      <c r="A25" s="1" t="s">
        <v>41</v>
      </c>
      <c r="B25" s="1" t="s">
        <v>42</v>
      </c>
      <c r="C25" s="1">
        <v>91.83</v>
      </c>
      <c r="D25" s="1">
        <v>95.36</v>
      </c>
      <c r="E25" s="1">
        <v>3.53</v>
      </c>
      <c r="F25" s="1">
        <v>0.0</v>
      </c>
      <c r="G25" s="1">
        <v>3.53</v>
      </c>
      <c r="H25" s="1">
        <v>88.0</v>
      </c>
      <c r="I25" s="1">
        <v>24.93</v>
      </c>
      <c r="J25" s="1">
        <v>24.93</v>
      </c>
      <c r="K25" s="1" t="s">
        <v>43</v>
      </c>
      <c r="L25" s="1">
        <v>-88.0</v>
      </c>
      <c r="M25" s="1">
        <v>0.0</v>
      </c>
    </row>
    <row r="26">
      <c r="A26" s="1" t="s">
        <v>41</v>
      </c>
      <c r="B26" s="1" t="s">
        <v>42</v>
      </c>
      <c r="C26" s="1">
        <v>95.37</v>
      </c>
      <c r="D26" s="1">
        <v>98.53</v>
      </c>
      <c r="E26" s="1">
        <v>3.17</v>
      </c>
      <c r="F26" s="1">
        <v>0.0</v>
      </c>
      <c r="G26" s="1">
        <v>3.17</v>
      </c>
      <c r="H26" s="1">
        <v>88.0</v>
      </c>
      <c r="I26" s="1">
        <v>27.76</v>
      </c>
      <c r="J26" s="1">
        <v>27.76</v>
      </c>
      <c r="K26" s="1" t="s">
        <v>43</v>
      </c>
      <c r="L26" s="1">
        <v>-88.0</v>
      </c>
      <c r="M26" s="1">
        <v>0.0</v>
      </c>
    </row>
    <row r="27">
      <c r="A27" s="1" t="s">
        <v>41</v>
      </c>
      <c r="B27" s="1" t="s">
        <v>42</v>
      </c>
      <c r="C27" s="1">
        <v>98.59</v>
      </c>
      <c r="D27" s="1">
        <v>100.3</v>
      </c>
      <c r="E27" s="1">
        <v>1.71</v>
      </c>
      <c r="F27" s="1">
        <v>0.0</v>
      </c>
      <c r="G27" s="1">
        <v>1.71</v>
      </c>
      <c r="H27" s="1">
        <v>168.0</v>
      </c>
      <c r="I27" s="1">
        <v>98.42</v>
      </c>
      <c r="J27" s="1">
        <v>98.49</v>
      </c>
      <c r="K27" s="1" t="s">
        <v>44</v>
      </c>
      <c r="L27" s="1">
        <v>84.0</v>
      </c>
      <c r="M27" s="1">
        <v>84.0</v>
      </c>
    </row>
    <row r="28">
      <c r="A28" s="1" t="s">
        <v>41</v>
      </c>
      <c r="B28" s="1" t="s">
        <v>42</v>
      </c>
      <c r="C28" s="1">
        <v>100.51</v>
      </c>
      <c r="D28" s="1">
        <v>103.67</v>
      </c>
      <c r="E28" s="1">
        <v>3.16</v>
      </c>
      <c r="F28" s="1">
        <v>0.0</v>
      </c>
      <c r="G28" s="1">
        <v>3.16</v>
      </c>
      <c r="H28" s="1">
        <v>168.0</v>
      </c>
      <c r="I28" s="1">
        <v>53.12</v>
      </c>
      <c r="J28" s="1">
        <v>53.14</v>
      </c>
      <c r="K28" s="1" t="s">
        <v>44</v>
      </c>
      <c r="L28" s="1">
        <v>84.0</v>
      </c>
      <c r="M28" s="1">
        <v>84.0</v>
      </c>
    </row>
    <row r="29">
      <c r="A29" s="1" t="s">
        <v>41</v>
      </c>
      <c r="B29" s="1" t="s">
        <v>42</v>
      </c>
      <c r="C29" s="1">
        <v>103.93</v>
      </c>
      <c r="D29" s="1">
        <v>105.97</v>
      </c>
      <c r="E29" s="1">
        <v>2.03</v>
      </c>
      <c r="F29" s="1">
        <v>0.0</v>
      </c>
      <c r="G29" s="1">
        <v>2.03</v>
      </c>
      <c r="H29" s="1">
        <v>168.0</v>
      </c>
      <c r="I29" s="1">
        <v>82.69</v>
      </c>
      <c r="J29" s="1">
        <v>82.74</v>
      </c>
      <c r="K29" s="1" t="s">
        <v>44</v>
      </c>
      <c r="L29" s="1">
        <v>84.0</v>
      </c>
      <c r="M29" s="1">
        <v>84.0</v>
      </c>
    </row>
    <row r="30">
      <c r="A30" s="1" t="s">
        <v>41</v>
      </c>
      <c r="B30" s="1" t="s">
        <v>42</v>
      </c>
      <c r="C30" s="1">
        <v>106.1</v>
      </c>
      <c r="D30" s="1">
        <v>109.16</v>
      </c>
      <c r="E30" s="1">
        <v>3.06</v>
      </c>
      <c r="F30" s="1">
        <v>0.0</v>
      </c>
      <c r="G30" s="1">
        <v>3.06</v>
      </c>
      <c r="H30" s="1">
        <v>168.0</v>
      </c>
      <c r="I30" s="1">
        <v>54.82</v>
      </c>
      <c r="J30" s="1">
        <v>54.85</v>
      </c>
      <c r="K30" s="1" t="s">
        <v>44</v>
      </c>
      <c r="L30" s="1">
        <v>84.0</v>
      </c>
      <c r="M30" s="1">
        <v>84.0</v>
      </c>
    </row>
    <row r="31">
      <c r="A31" s="1" t="s">
        <v>41</v>
      </c>
      <c r="B31" s="1" t="s">
        <v>42</v>
      </c>
      <c r="C31" s="1">
        <v>109.27</v>
      </c>
      <c r="D31" s="1">
        <v>111.65</v>
      </c>
      <c r="E31" s="1">
        <v>2.37</v>
      </c>
      <c r="F31" s="1">
        <v>0.0</v>
      </c>
      <c r="G31" s="1">
        <v>2.37</v>
      </c>
      <c r="H31" s="1">
        <v>168.0</v>
      </c>
      <c r="I31" s="1">
        <v>70.8</v>
      </c>
      <c r="J31" s="1">
        <v>70.84</v>
      </c>
      <c r="K31" s="1" t="s">
        <v>44</v>
      </c>
      <c r="L31" s="1">
        <v>84.0</v>
      </c>
      <c r="M31" s="1">
        <v>84.0</v>
      </c>
    </row>
    <row r="32">
      <c r="A32" s="1" t="s">
        <v>41</v>
      </c>
      <c r="B32" s="1" t="s">
        <v>42</v>
      </c>
      <c r="C32" s="1">
        <v>111.91</v>
      </c>
      <c r="D32" s="1">
        <v>116.2</v>
      </c>
      <c r="E32" s="1">
        <v>4.29</v>
      </c>
      <c r="F32" s="1">
        <v>0.0</v>
      </c>
      <c r="G32" s="1">
        <v>4.29</v>
      </c>
      <c r="H32" s="1">
        <v>88.0</v>
      </c>
      <c r="I32" s="1">
        <v>20.53</v>
      </c>
      <c r="J32" s="1">
        <v>20.53</v>
      </c>
      <c r="K32" s="1" t="s">
        <v>43</v>
      </c>
      <c r="L32" s="1">
        <v>-88.0</v>
      </c>
      <c r="M32" s="1">
        <v>0.0</v>
      </c>
    </row>
    <row r="33">
      <c r="A33" s="1" t="s">
        <v>41</v>
      </c>
      <c r="B33" s="1" t="s">
        <v>42</v>
      </c>
      <c r="C33" s="1">
        <v>116.23</v>
      </c>
      <c r="D33" s="1">
        <v>121.59</v>
      </c>
      <c r="E33" s="1">
        <v>5.36</v>
      </c>
      <c r="F33" s="1">
        <v>0.0</v>
      </c>
      <c r="G33" s="1">
        <v>5.36</v>
      </c>
      <c r="H33" s="1">
        <v>88.0</v>
      </c>
      <c r="I33" s="1">
        <v>16.42</v>
      </c>
      <c r="J33" s="1">
        <v>16.42</v>
      </c>
      <c r="K33" s="1" t="s">
        <v>43</v>
      </c>
      <c r="L33" s="1">
        <v>-88.0</v>
      </c>
      <c r="M33" s="1">
        <v>0.0</v>
      </c>
    </row>
    <row r="34">
      <c r="A34" s="1" t="s">
        <v>41</v>
      </c>
      <c r="B34" s="1" t="s">
        <v>42</v>
      </c>
      <c r="C34" s="1">
        <v>121.61</v>
      </c>
      <c r="D34" s="1">
        <v>125.85</v>
      </c>
      <c r="E34" s="1">
        <v>4.23</v>
      </c>
      <c r="F34" s="1">
        <v>0.0</v>
      </c>
      <c r="G34" s="1">
        <v>4.23</v>
      </c>
      <c r="H34" s="1">
        <v>88.0</v>
      </c>
      <c r="I34" s="1">
        <v>20.78</v>
      </c>
      <c r="J34" s="1">
        <v>20.78</v>
      </c>
      <c r="K34" s="1" t="s">
        <v>43</v>
      </c>
      <c r="L34" s="1">
        <v>-88.0</v>
      </c>
      <c r="M34" s="1">
        <v>0.0</v>
      </c>
    </row>
    <row r="35">
      <c r="A35" s="1" t="s">
        <v>41</v>
      </c>
      <c r="B35" s="1" t="s">
        <v>42</v>
      </c>
      <c r="C35" s="1">
        <v>126.19</v>
      </c>
      <c r="D35" s="1">
        <v>131.41</v>
      </c>
      <c r="E35" s="1">
        <v>5.22</v>
      </c>
      <c r="F35" s="1">
        <v>0.0</v>
      </c>
      <c r="G35" s="1">
        <v>5.22</v>
      </c>
      <c r="H35" s="1">
        <v>88.0</v>
      </c>
      <c r="I35" s="1">
        <v>16.87</v>
      </c>
      <c r="J35" s="1">
        <v>16.87</v>
      </c>
      <c r="K35" s="1" t="s">
        <v>43</v>
      </c>
      <c r="L35" s="1">
        <v>-88.0</v>
      </c>
      <c r="M35" s="1">
        <v>0.0</v>
      </c>
    </row>
    <row r="36">
      <c r="A36" s="1" t="s">
        <v>41</v>
      </c>
      <c r="B36" s="1" t="s">
        <v>42</v>
      </c>
      <c r="C36" s="1">
        <v>131.55</v>
      </c>
      <c r="D36" s="1">
        <v>136.78</v>
      </c>
      <c r="E36" s="1">
        <v>5.23</v>
      </c>
      <c r="F36" s="1">
        <v>0.0</v>
      </c>
      <c r="G36" s="1">
        <v>5.23</v>
      </c>
      <c r="H36" s="1">
        <v>88.0</v>
      </c>
      <c r="I36" s="1">
        <v>16.81</v>
      </c>
      <c r="J36" s="1">
        <v>16.81</v>
      </c>
      <c r="K36" s="1" t="s">
        <v>43</v>
      </c>
      <c r="L36" s="1">
        <v>-88.0</v>
      </c>
      <c r="M36" s="1">
        <v>0.0</v>
      </c>
    </row>
    <row r="37">
      <c r="A37" s="1" t="s">
        <v>41</v>
      </c>
      <c r="B37" s="1" t="s">
        <v>42</v>
      </c>
      <c r="C37" s="1">
        <v>136.85</v>
      </c>
      <c r="D37" s="1">
        <v>142.95</v>
      </c>
      <c r="E37" s="1">
        <v>6.1</v>
      </c>
      <c r="F37" s="1">
        <v>0.0</v>
      </c>
      <c r="G37" s="1">
        <v>6.1</v>
      </c>
      <c r="H37" s="1">
        <v>88.0</v>
      </c>
      <c r="I37" s="1">
        <v>14.43</v>
      </c>
      <c r="J37" s="1">
        <v>14.43</v>
      </c>
      <c r="K37" s="1" t="s">
        <v>43</v>
      </c>
      <c r="L37" s="1">
        <v>-88.0</v>
      </c>
      <c r="M37" s="1">
        <v>0.0</v>
      </c>
    </row>
    <row r="38">
      <c r="A38" s="1" t="s">
        <v>41</v>
      </c>
      <c r="B38" s="1" t="s">
        <v>42</v>
      </c>
      <c r="C38" s="1">
        <v>142.96</v>
      </c>
      <c r="D38" s="1">
        <v>148.36</v>
      </c>
      <c r="E38" s="1">
        <v>5.4</v>
      </c>
      <c r="F38" s="1">
        <v>0.0</v>
      </c>
      <c r="G38" s="1">
        <v>5.4</v>
      </c>
      <c r="H38" s="1">
        <v>88.0</v>
      </c>
      <c r="I38" s="1">
        <v>16.29</v>
      </c>
      <c r="J38" s="1">
        <v>16.29</v>
      </c>
      <c r="K38" s="1" t="s">
        <v>43</v>
      </c>
      <c r="L38" s="1">
        <v>-88.0</v>
      </c>
      <c r="M38" s="1">
        <v>0.0</v>
      </c>
    </row>
    <row r="39">
      <c r="A39" s="1" t="s">
        <v>41</v>
      </c>
      <c r="B39" s="1" t="s">
        <v>42</v>
      </c>
      <c r="C39" s="1">
        <v>148.44</v>
      </c>
      <c r="D39" s="1">
        <v>152.21</v>
      </c>
      <c r="E39" s="1">
        <v>3.77</v>
      </c>
      <c r="F39" s="1">
        <v>0.0</v>
      </c>
      <c r="G39" s="1">
        <v>3.77</v>
      </c>
      <c r="H39" s="1">
        <v>88.0</v>
      </c>
      <c r="I39" s="1">
        <v>23.37</v>
      </c>
      <c r="J39" s="1">
        <v>23.37</v>
      </c>
      <c r="K39" s="1" t="s">
        <v>43</v>
      </c>
      <c r="L39" s="1">
        <v>-88.0</v>
      </c>
      <c r="M39" s="1">
        <v>0.0</v>
      </c>
    </row>
    <row r="40">
      <c r="A40" s="1" t="s">
        <v>41</v>
      </c>
      <c r="B40" s="1" t="s">
        <v>42</v>
      </c>
      <c r="C40" s="1">
        <v>152.27</v>
      </c>
      <c r="D40" s="1">
        <v>155.25</v>
      </c>
      <c r="E40" s="1">
        <v>2.98</v>
      </c>
      <c r="F40" s="1">
        <v>0.0</v>
      </c>
      <c r="G40" s="1">
        <v>2.98</v>
      </c>
      <c r="H40" s="1">
        <v>88.0</v>
      </c>
      <c r="I40" s="1">
        <v>29.53</v>
      </c>
      <c r="J40" s="1">
        <v>29.53</v>
      </c>
      <c r="K40" s="1" t="s">
        <v>43</v>
      </c>
      <c r="L40" s="1">
        <v>-88.0</v>
      </c>
      <c r="M40" s="1">
        <v>0.0</v>
      </c>
    </row>
    <row r="41">
      <c r="A41" s="1" t="s">
        <v>41</v>
      </c>
      <c r="B41" s="1" t="s">
        <v>42</v>
      </c>
      <c r="C41" s="1">
        <v>155.34</v>
      </c>
      <c r="D41" s="1">
        <v>158.57</v>
      </c>
      <c r="E41" s="1">
        <v>3.23</v>
      </c>
      <c r="F41" s="1">
        <v>0.0</v>
      </c>
      <c r="G41" s="1">
        <v>3.23</v>
      </c>
      <c r="H41" s="1">
        <v>88.0</v>
      </c>
      <c r="I41" s="1">
        <v>27.25</v>
      </c>
      <c r="J41" s="1">
        <v>27.25</v>
      </c>
      <c r="K41" s="1" t="s">
        <v>43</v>
      </c>
      <c r="L41" s="1">
        <v>-88.0</v>
      </c>
      <c r="M41" s="1">
        <v>0.0</v>
      </c>
    </row>
    <row r="42">
      <c r="A42" s="1" t="s">
        <v>41</v>
      </c>
      <c r="B42" s="1" t="s">
        <v>42</v>
      </c>
      <c r="C42" s="1">
        <v>158.6</v>
      </c>
      <c r="D42" s="1">
        <v>160.91</v>
      </c>
      <c r="E42" s="1">
        <v>2.31</v>
      </c>
      <c r="F42" s="1">
        <v>0.0</v>
      </c>
      <c r="G42" s="1">
        <v>2.31</v>
      </c>
      <c r="H42" s="1">
        <v>168.0</v>
      </c>
      <c r="I42" s="1">
        <v>72.7</v>
      </c>
      <c r="J42" s="1">
        <v>72.74</v>
      </c>
      <c r="K42" s="1" t="s">
        <v>44</v>
      </c>
      <c r="L42" s="1">
        <v>84.0</v>
      </c>
      <c r="M42" s="1">
        <v>84.0</v>
      </c>
    </row>
    <row r="43">
      <c r="A43" s="1" t="s">
        <v>41</v>
      </c>
      <c r="B43" s="1" t="s">
        <v>42</v>
      </c>
      <c r="C43" s="1">
        <v>161.03</v>
      </c>
      <c r="D43" s="1">
        <v>163.4</v>
      </c>
      <c r="E43" s="1">
        <v>2.37</v>
      </c>
      <c r="F43" s="1">
        <v>0.0</v>
      </c>
      <c r="G43" s="1">
        <v>2.37</v>
      </c>
      <c r="H43" s="1">
        <v>168.0</v>
      </c>
      <c r="I43" s="1">
        <v>70.97</v>
      </c>
      <c r="J43" s="1">
        <v>71.0</v>
      </c>
      <c r="K43" s="1" t="s">
        <v>44</v>
      </c>
      <c r="L43" s="1">
        <v>84.0</v>
      </c>
      <c r="M43" s="1">
        <v>84.0</v>
      </c>
    </row>
    <row r="44">
      <c r="A44" s="1" t="s">
        <v>41</v>
      </c>
      <c r="B44" s="1" t="s">
        <v>42</v>
      </c>
      <c r="C44" s="1">
        <v>163.7</v>
      </c>
      <c r="D44" s="1">
        <v>166.14</v>
      </c>
      <c r="E44" s="1">
        <v>2.44</v>
      </c>
      <c r="F44" s="1">
        <v>0.0</v>
      </c>
      <c r="G44" s="1">
        <v>2.44</v>
      </c>
      <c r="H44" s="1">
        <v>168.0</v>
      </c>
      <c r="I44" s="1">
        <v>68.88</v>
      </c>
      <c r="J44" s="1">
        <v>68.91</v>
      </c>
      <c r="K44" s="1" t="s">
        <v>44</v>
      </c>
      <c r="L44" s="1">
        <v>84.0</v>
      </c>
      <c r="M44" s="1">
        <v>84.0</v>
      </c>
    </row>
    <row r="45">
      <c r="A45" s="1" t="s">
        <v>41</v>
      </c>
      <c r="B45" s="1" t="s">
        <v>42</v>
      </c>
      <c r="C45" s="1">
        <v>167.04</v>
      </c>
      <c r="D45" s="1">
        <v>169.2</v>
      </c>
      <c r="E45" s="1">
        <v>2.16</v>
      </c>
      <c r="F45" s="1">
        <v>0.0</v>
      </c>
      <c r="G45" s="1">
        <v>2.16</v>
      </c>
      <c r="H45" s="1">
        <v>168.0</v>
      </c>
      <c r="I45" s="1">
        <v>77.78</v>
      </c>
      <c r="J45" s="1">
        <v>77.82</v>
      </c>
      <c r="K45" s="1" t="s">
        <v>44</v>
      </c>
      <c r="L45" s="1">
        <v>84.0</v>
      </c>
      <c r="M45" s="1">
        <v>84.0</v>
      </c>
    </row>
    <row r="46">
      <c r="A46" s="1" t="s">
        <v>41</v>
      </c>
      <c r="B46" s="1" t="s">
        <v>42</v>
      </c>
      <c r="C46" s="1">
        <v>169.39</v>
      </c>
      <c r="D46" s="1">
        <v>172.64</v>
      </c>
      <c r="E46" s="1">
        <v>3.25</v>
      </c>
      <c r="F46" s="1">
        <v>0.0</v>
      </c>
      <c r="G46" s="1">
        <v>3.25</v>
      </c>
      <c r="H46" s="1">
        <v>168.0</v>
      </c>
      <c r="I46" s="1">
        <v>51.71</v>
      </c>
      <c r="J46" s="1">
        <v>51.73</v>
      </c>
      <c r="K46" s="1" t="s">
        <v>44</v>
      </c>
      <c r="L46" s="1">
        <v>84.0</v>
      </c>
      <c r="M46" s="1">
        <v>84.0</v>
      </c>
    </row>
    <row r="47">
      <c r="A47" s="1" t="s">
        <v>41</v>
      </c>
      <c r="B47" s="1" t="s">
        <v>42</v>
      </c>
      <c r="C47" s="1">
        <v>172.9</v>
      </c>
      <c r="D47" s="1">
        <v>177.0</v>
      </c>
      <c r="E47" s="1">
        <v>4.11</v>
      </c>
      <c r="F47" s="1">
        <v>0.0</v>
      </c>
      <c r="G47" s="1">
        <v>4.11</v>
      </c>
      <c r="H47" s="1">
        <v>88.0</v>
      </c>
      <c r="I47" s="1">
        <v>21.43</v>
      </c>
      <c r="J47" s="1">
        <v>21.43</v>
      </c>
      <c r="K47" s="1" t="s">
        <v>43</v>
      </c>
      <c r="L47" s="1">
        <v>-88.0</v>
      </c>
      <c r="M47" s="1">
        <v>0.0</v>
      </c>
    </row>
    <row r="48">
      <c r="A48" s="1" t="s">
        <v>41</v>
      </c>
      <c r="B48" s="1" t="s">
        <v>42</v>
      </c>
      <c r="C48" s="1">
        <v>177.04</v>
      </c>
      <c r="D48" s="1">
        <v>179.93</v>
      </c>
      <c r="E48" s="1">
        <v>2.89</v>
      </c>
      <c r="F48" s="1">
        <v>0.0</v>
      </c>
      <c r="G48" s="1">
        <v>2.89</v>
      </c>
      <c r="H48" s="1">
        <v>88.0</v>
      </c>
      <c r="I48" s="1">
        <v>30.49</v>
      </c>
      <c r="J48" s="1">
        <v>30.49</v>
      </c>
      <c r="K48" s="1" t="s">
        <v>43</v>
      </c>
      <c r="L48" s="1">
        <v>-88.0</v>
      </c>
      <c r="M48" s="1">
        <v>0.0</v>
      </c>
    </row>
    <row r="49">
      <c r="A49" s="1" t="s">
        <v>41</v>
      </c>
      <c r="B49" s="1" t="s">
        <v>42</v>
      </c>
      <c r="C49" s="1">
        <v>179.98</v>
      </c>
      <c r="D49" s="1">
        <v>183.17</v>
      </c>
      <c r="E49" s="1">
        <v>3.19</v>
      </c>
      <c r="F49" s="1">
        <v>0.0</v>
      </c>
      <c r="G49" s="1">
        <v>3.19</v>
      </c>
      <c r="H49" s="1">
        <v>88.0</v>
      </c>
      <c r="I49" s="1">
        <v>27.57</v>
      </c>
      <c r="J49" s="1">
        <v>27.57</v>
      </c>
      <c r="K49" s="1" t="s">
        <v>43</v>
      </c>
      <c r="L49" s="1">
        <v>-88.0</v>
      </c>
      <c r="M49" s="1">
        <v>0.0</v>
      </c>
    </row>
    <row r="50">
      <c r="A50" s="1" t="s">
        <v>41</v>
      </c>
      <c r="B50" s="1" t="s">
        <v>42</v>
      </c>
      <c r="C50" s="1">
        <v>183.33</v>
      </c>
      <c r="D50" s="1">
        <v>188.92</v>
      </c>
      <c r="E50" s="1">
        <v>5.59</v>
      </c>
      <c r="F50" s="1">
        <v>0.0</v>
      </c>
      <c r="G50" s="1">
        <v>5.59</v>
      </c>
      <c r="H50" s="1">
        <v>88.0</v>
      </c>
      <c r="I50" s="1">
        <v>15.75</v>
      </c>
      <c r="J50" s="1">
        <v>15.75</v>
      </c>
      <c r="K50" s="1" t="s">
        <v>43</v>
      </c>
      <c r="L50" s="1">
        <v>-88.0</v>
      </c>
      <c r="M50" s="1">
        <v>0.0</v>
      </c>
    </row>
    <row r="51">
      <c r="A51" s="1" t="s">
        <v>41</v>
      </c>
      <c r="B51" s="1" t="s">
        <v>42</v>
      </c>
      <c r="C51" s="1">
        <v>188.93</v>
      </c>
      <c r="D51" s="1">
        <v>193.57</v>
      </c>
      <c r="E51" s="1">
        <v>4.64</v>
      </c>
      <c r="F51" s="1">
        <v>0.0</v>
      </c>
      <c r="G51" s="1">
        <v>4.64</v>
      </c>
      <c r="H51" s="1">
        <v>88.0</v>
      </c>
      <c r="I51" s="1">
        <v>18.96</v>
      </c>
      <c r="J51" s="1">
        <v>18.96</v>
      </c>
      <c r="K51" s="1" t="s">
        <v>43</v>
      </c>
      <c r="L51" s="1">
        <v>-88.0</v>
      </c>
      <c r="M51" s="1">
        <v>0.0</v>
      </c>
    </row>
    <row r="52">
      <c r="A52" s="1" t="s">
        <v>41</v>
      </c>
      <c r="B52" s="1" t="s">
        <v>42</v>
      </c>
      <c r="C52" s="1">
        <v>193.64</v>
      </c>
      <c r="D52" s="1">
        <v>197.73</v>
      </c>
      <c r="E52" s="1">
        <v>4.09</v>
      </c>
      <c r="F52" s="1">
        <v>0.0</v>
      </c>
      <c r="G52" s="1">
        <v>4.09</v>
      </c>
      <c r="H52" s="1">
        <v>88.0</v>
      </c>
      <c r="I52" s="1">
        <v>21.53</v>
      </c>
      <c r="J52" s="1">
        <v>21.53</v>
      </c>
      <c r="K52" s="1" t="s">
        <v>43</v>
      </c>
      <c r="L52" s="1">
        <v>-88.0</v>
      </c>
      <c r="M52" s="1">
        <v>0.0</v>
      </c>
    </row>
    <row r="53">
      <c r="A53" s="1" t="s">
        <v>41</v>
      </c>
      <c r="B53" s="1" t="s">
        <v>42</v>
      </c>
      <c r="C53" s="1">
        <v>197.8</v>
      </c>
      <c r="D53" s="1">
        <v>200.78</v>
      </c>
      <c r="E53" s="1">
        <v>2.98</v>
      </c>
      <c r="F53" s="1">
        <v>0.0</v>
      </c>
      <c r="G53" s="1">
        <v>2.98</v>
      </c>
      <c r="H53" s="1">
        <v>88.0</v>
      </c>
      <c r="I53" s="1">
        <v>29.48</v>
      </c>
      <c r="J53" s="1">
        <v>29.48</v>
      </c>
      <c r="K53" s="1" t="s">
        <v>43</v>
      </c>
      <c r="L53" s="1">
        <v>-88.0</v>
      </c>
      <c r="M53" s="1">
        <v>0.0</v>
      </c>
    </row>
    <row r="54">
      <c r="A54" s="1" t="s">
        <v>41</v>
      </c>
      <c r="B54" s="1" t="s">
        <v>42</v>
      </c>
      <c r="C54" s="1">
        <v>200.81</v>
      </c>
      <c r="D54" s="1">
        <v>207.31</v>
      </c>
      <c r="E54" s="1">
        <v>6.5</v>
      </c>
      <c r="F54" s="1">
        <v>0.0</v>
      </c>
      <c r="G54" s="1">
        <v>6.5</v>
      </c>
      <c r="H54" s="1">
        <v>88.0</v>
      </c>
      <c r="I54" s="1">
        <v>13.53</v>
      </c>
      <c r="J54" s="1">
        <v>13.53</v>
      </c>
      <c r="K54" s="1" t="s">
        <v>43</v>
      </c>
      <c r="L54" s="1">
        <v>-88.0</v>
      </c>
      <c r="M54" s="1">
        <v>0.0</v>
      </c>
    </row>
    <row r="55">
      <c r="A55" s="1" t="s">
        <v>41</v>
      </c>
      <c r="B55" s="1" t="s">
        <v>42</v>
      </c>
      <c r="C55" s="1">
        <v>207.33</v>
      </c>
      <c r="D55" s="1">
        <v>213.47</v>
      </c>
      <c r="E55" s="1">
        <v>6.15</v>
      </c>
      <c r="F55" s="1">
        <v>0.0</v>
      </c>
      <c r="G55" s="1">
        <v>6.15</v>
      </c>
      <c r="H55" s="1">
        <v>88.0</v>
      </c>
      <c r="I55" s="1">
        <v>14.32</v>
      </c>
      <c r="J55" s="1">
        <v>14.32</v>
      </c>
      <c r="K55" s="1" t="s">
        <v>43</v>
      </c>
      <c r="L55" s="1">
        <v>-88.0</v>
      </c>
      <c r="M55" s="1">
        <v>0.0</v>
      </c>
    </row>
    <row r="56">
      <c r="A56" s="1" t="s">
        <v>41</v>
      </c>
      <c r="B56" s="1" t="s">
        <v>42</v>
      </c>
      <c r="C56" s="1">
        <v>213.48</v>
      </c>
      <c r="D56" s="1">
        <v>218.46</v>
      </c>
      <c r="E56" s="1">
        <v>4.98</v>
      </c>
      <c r="F56" s="1">
        <v>0.0</v>
      </c>
      <c r="G56" s="1">
        <v>4.98</v>
      </c>
      <c r="H56" s="1">
        <v>88.0</v>
      </c>
      <c r="I56" s="1">
        <v>17.66</v>
      </c>
      <c r="J56" s="1">
        <v>17.66</v>
      </c>
      <c r="K56" s="1" t="s">
        <v>43</v>
      </c>
      <c r="L56" s="1">
        <v>-88.0</v>
      </c>
      <c r="M56" s="1">
        <v>0.0</v>
      </c>
    </row>
    <row r="57">
      <c r="A57" s="1" t="s">
        <v>41</v>
      </c>
      <c r="B57" s="1" t="s">
        <v>42</v>
      </c>
      <c r="C57" s="1">
        <v>218.49</v>
      </c>
      <c r="D57" s="1">
        <v>220.57</v>
      </c>
      <c r="E57" s="1">
        <v>2.08</v>
      </c>
      <c r="F57" s="1">
        <v>0.0</v>
      </c>
      <c r="G57" s="1">
        <v>2.08</v>
      </c>
      <c r="H57" s="1">
        <v>168.0</v>
      </c>
      <c r="I57" s="1">
        <v>80.75</v>
      </c>
      <c r="J57" s="1">
        <v>80.79</v>
      </c>
      <c r="K57" s="1" t="s">
        <v>44</v>
      </c>
      <c r="L57" s="1">
        <v>84.0</v>
      </c>
      <c r="M57" s="1">
        <v>84.0</v>
      </c>
    </row>
    <row r="58">
      <c r="A58" s="1" t="s">
        <v>41</v>
      </c>
      <c r="B58" s="1" t="s">
        <v>42</v>
      </c>
      <c r="C58" s="1">
        <v>220.77</v>
      </c>
      <c r="D58" s="1">
        <v>223.08</v>
      </c>
      <c r="E58" s="1">
        <v>2.31</v>
      </c>
      <c r="F58" s="1">
        <v>0.0</v>
      </c>
      <c r="G58" s="1">
        <v>2.31</v>
      </c>
      <c r="H58" s="1">
        <v>168.0</v>
      </c>
      <c r="I58" s="1">
        <v>72.82</v>
      </c>
      <c r="J58" s="1">
        <v>72.86</v>
      </c>
      <c r="K58" s="1" t="s">
        <v>44</v>
      </c>
      <c r="L58" s="1">
        <v>84.0</v>
      </c>
      <c r="M58" s="1">
        <v>84.0</v>
      </c>
    </row>
    <row r="59">
      <c r="A59" s="1" t="s">
        <v>41</v>
      </c>
      <c r="B59" s="1" t="s">
        <v>42</v>
      </c>
      <c r="C59" s="1">
        <v>223.25</v>
      </c>
      <c r="D59" s="1">
        <v>225.75</v>
      </c>
      <c r="E59" s="1">
        <v>2.5</v>
      </c>
      <c r="F59" s="1">
        <v>0.0</v>
      </c>
      <c r="G59" s="1">
        <v>2.5</v>
      </c>
      <c r="H59" s="1">
        <v>168.0</v>
      </c>
      <c r="I59" s="1">
        <v>67.1</v>
      </c>
      <c r="J59" s="1">
        <v>67.13</v>
      </c>
      <c r="K59" s="1" t="s">
        <v>44</v>
      </c>
      <c r="L59" s="1">
        <v>84.0</v>
      </c>
      <c r="M59" s="1">
        <v>84.0</v>
      </c>
    </row>
    <row r="60">
      <c r="A60" s="1" t="s">
        <v>41</v>
      </c>
      <c r="B60" s="1" t="s">
        <v>42</v>
      </c>
      <c r="C60" s="1">
        <v>225.92</v>
      </c>
      <c r="D60" s="1">
        <v>228.27</v>
      </c>
      <c r="E60" s="1">
        <v>2.35</v>
      </c>
      <c r="F60" s="1">
        <v>0.0</v>
      </c>
      <c r="G60" s="1">
        <v>2.35</v>
      </c>
      <c r="H60" s="1">
        <v>168.0</v>
      </c>
      <c r="I60" s="1">
        <v>71.43</v>
      </c>
      <c r="J60" s="1">
        <v>71.46</v>
      </c>
      <c r="K60" s="1" t="s">
        <v>44</v>
      </c>
      <c r="L60" s="1">
        <v>84.0</v>
      </c>
      <c r="M60" s="1">
        <v>84.0</v>
      </c>
    </row>
    <row r="61">
      <c r="A61" s="1" t="s">
        <v>41</v>
      </c>
      <c r="B61" s="1" t="s">
        <v>42</v>
      </c>
      <c r="C61" s="1">
        <v>228.68</v>
      </c>
      <c r="D61" s="1">
        <v>232.16</v>
      </c>
      <c r="E61" s="1">
        <v>3.49</v>
      </c>
      <c r="F61" s="1">
        <v>0.0</v>
      </c>
      <c r="G61" s="1">
        <v>3.48</v>
      </c>
      <c r="H61" s="1">
        <v>168.0</v>
      </c>
      <c r="I61" s="1">
        <v>48.21</v>
      </c>
      <c r="J61" s="1">
        <v>48.22</v>
      </c>
      <c r="K61" s="1" t="s">
        <v>44</v>
      </c>
      <c r="L61" s="1">
        <v>84.0</v>
      </c>
      <c r="M61" s="1">
        <v>84.0</v>
      </c>
    </row>
    <row r="62">
      <c r="A62" s="1" t="s">
        <v>41</v>
      </c>
      <c r="B62" s="1" t="s">
        <v>42</v>
      </c>
      <c r="C62" s="1">
        <v>232.35</v>
      </c>
      <c r="D62" s="1">
        <v>237.66</v>
      </c>
      <c r="E62" s="1">
        <v>5.31</v>
      </c>
      <c r="F62" s="1">
        <v>0.0</v>
      </c>
      <c r="G62" s="1">
        <v>5.31</v>
      </c>
      <c r="H62" s="1">
        <v>88.0</v>
      </c>
      <c r="I62" s="1">
        <v>16.58</v>
      </c>
      <c r="J62" s="1">
        <v>16.58</v>
      </c>
      <c r="K62" s="1" t="s">
        <v>43</v>
      </c>
      <c r="L62" s="1">
        <v>-88.0</v>
      </c>
      <c r="M62" s="1">
        <v>0.0</v>
      </c>
    </row>
    <row r="63">
      <c r="A63" s="1" t="s">
        <v>41</v>
      </c>
      <c r="B63" s="1" t="s">
        <v>42</v>
      </c>
      <c r="C63" s="1">
        <v>237.73</v>
      </c>
      <c r="D63" s="1">
        <v>239.83</v>
      </c>
      <c r="E63" s="1">
        <v>2.1</v>
      </c>
      <c r="F63" s="1">
        <v>0.0</v>
      </c>
      <c r="G63" s="1">
        <v>2.1</v>
      </c>
      <c r="H63" s="1">
        <v>88.0</v>
      </c>
      <c r="I63" s="1">
        <v>41.89</v>
      </c>
      <c r="J63" s="1">
        <v>41.89</v>
      </c>
      <c r="K63" s="1" t="s">
        <v>43</v>
      </c>
      <c r="L63" s="1">
        <v>-88.0</v>
      </c>
      <c r="M63" s="1">
        <v>0.0</v>
      </c>
    </row>
    <row r="64">
      <c r="A64" s="1" t="s">
        <v>41</v>
      </c>
      <c r="B64" s="1" t="s">
        <v>42</v>
      </c>
      <c r="C64" s="1">
        <v>239.96</v>
      </c>
      <c r="D64" s="1">
        <v>242.57</v>
      </c>
      <c r="E64" s="1">
        <v>2.61</v>
      </c>
      <c r="F64" s="1">
        <v>0.0</v>
      </c>
      <c r="G64" s="1">
        <v>2.61</v>
      </c>
      <c r="H64" s="1">
        <v>88.0</v>
      </c>
      <c r="I64" s="1">
        <v>33.67</v>
      </c>
      <c r="J64" s="1">
        <v>33.67</v>
      </c>
      <c r="K64" s="1" t="s">
        <v>43</v>
      </c>
      <c r="L64" s="1">
        <v>-88.0</v>
      </c>
      <c r="M64" s="1">
        <v>0.0</v>
      </c>
    </row>
    <row r="65">
      <c r="A65" s="1" t="s">
        <v>41</v>
      </c>
      <c r="B65" s="1" t="s">
        <v>42</v>
      </c>
      <c r="C65" s="1">
        <v>242.6</v>
      </c>
      <c r="D65" s="1">
        <v>244.97</v>
      </c>
      <c r="E65" s="1">
        <v>2.37</v>
      </c>
      <c r="F65" s="1">
        <v>0.0</v>
      </c>
      <c r="G65" s="1">
        <v>2.37</v>
      </c>
      <c r="H65" s="1">
        <v>88.0</v>
      </c>
      <c r="I65" s="1">
        <v>37.15</v>
      </c>
      <c r="J65" s="1">
        <v>37.15</v>
      </c>
      <c r="K65" s="1" t="s">
        <v>43</v>
      </c>
      <c r="L65" s="1">
        <v>-88.0</v>
      </c>
      <c r="M65" s="1">
        <v>0.0</v>
      </c>
    </row>
    <row r="66">
      <c r="A66" s="1" t="s">
        <v>41</v>
      </c>
      <c r="B66" s="1" t="s">
        <v>42</v>
      </c>
      <c r="C66" s="1">
        <v>245.1</v>
      </c>
      <c r="D66" s="1">
        <v>250.6</v>
      </c>
      <c r="E66" s="1">
        <v>5.5</v>
      </c>
      <c r="F66" s="1">
        <v>0.0</v>
      </c>
      <c r="G66" s="1">
        <v>5.5</v>
      </c>
      <c r="H66" s="1">
        <v>88.0</v>
      </c>
      <c r="I66" s="1">
        <v>15.99</v>
      </c>
      <c r="J66" s="1">
        <v>15.99</v>
      </c>
      <c r="K66" s="1" t="s">
        <v>43</v>
      </c>
      <c r="L66" s="1">
        <v>-88.0</v>
      </c>
      <c r="M66" s="1">
        <v>0.0</v>
      </c>
    </row>
    <row r="67">
      <c r="A67" s="1" t="s">
        <v>41</v>
      </c>
      <c r="B67" s="1" t="s">
        <v>42</v>
      </c>
      <c r="C67" s="1">
        <v>251.1</v>
      </c>
      <c r="D67" s="1">
        <v>253.25</v>
      </c>
      <c r="E67" s="1">
        <v>2.15</v>
      </c>
      <c r="F67" s="1">
        <v>0.0</v>
      </c>
      <c r="G67" s="1">
        <v>2.15</v>
      </c>
      <c r="H67" s="1">
        <v>88.0</v>
      </c>
      <c r="I67" s="1">
        <v>40.86</v>
      </c>
      <c r="J67" s="1">
        <v>40.86</v>
      </c>
      <c r="K67" s="1" t="s">
        <v>43</v>
      </c>
      <c r="L67" s="1">
        <v>-88.0</v>
      </c>
      <c r="M67" s="1">
        <v>0.0</v>
      </c>
    </row>
    <row r="68">
      <c r="A68" s="1" t="s">
        <v>41</v>
      </c>
      <c r="B68" s="1" t="s">
        <v>42</v>
      </c>
      <c r="C68" s="1">
        <v>253.55</v>
      </c>
      <c r="D68" s="1">
        <v>257.98</v>
      </c>
      <c r="E68" s="1">
        <v>4.43</v>
      </c>
      <c r="F68" s="1">
        <v>0.0</v>
      </c>
      <c r="G68" s="1">
        <v>4.43</v>
      </c>
      <c r="H68" s="1">
        <v>88.0</v>
      </c>
      <c r="I68" s="1">
        <v>19.88</v>
      </c>
      <c r="J68" s="1">
        <v>19.88</v>
      </c>
      <c r="K68" s="1" t="s">
        <v>43</v>
      </c>
      <c r="L68" s="1">
        <v>-88.0</v>
      </c>
      <c r="M68" s="1">
        <v>0.0</v>
      </c>
    </row>
    <row r="69">
      <c r="A69" s="1" t="s">
        <v>41</v>
      </c>
      <c r="B69" s="1" t="s">
        <v>42</v>
      </c>
      <c r="C69" s="1">
        <v>258.15</v>
      </c>
      <c r="D69" s="1">
        <v>262.57</v>
      </c>
      <c r="E69" s="1">
        <v>4.42</v>
      </c>
      <c r="F69" s="1">
        <v>0.0</v>
      </c>
      <c r="G69" s="1">
        <v>4.42</v>
      </c>
      <c r="H69" s="1">
        <v>88.0</v>
      </c>
      <c r="I69" s="1">
        <v>19.9</v>
      </c>
      <c r="J69" s="1">
        <v>19.9</v>
      </c>
      <c r="K69" s="1" t="s">
        <v>43</v>
      </c>
      <c r="L69" s="1">
        <v>-88.0</v>
      </c>
      <c r="M69" s="1">
        <v>0.0</v>
      </c>
    </row>
    <row r="70">
      <c r="A70" s="1" t="s">
        <v>41</v>
      </c>
      <c r="B70" s="1" t="s">
        <v>42</v>
      </c>
      <c r="C70" s="1">
        <v>262.68</v>
      </c>
      <c r="D70" s="1">
        <v>268.53</v>
      </c>
      <c r="E70" s="1">
        <v>5.85</v>
      </c>
      <c r="F70" s="1">
        <v>0.0</v>
      </c>
      <c r="G70" s="1">
        <v>5.85</v>
      </c>
      <c r="H70" s="1">
        <v>88.0</v>
      </c>
      <c r="I70" s="1">
        <v>15.04</v>
      </c>
      <c r="J70" s="1">
        <v>15.04</v>
      </c>
      <c r="K70" s="1" t="s">
        <v>43</v>
      </c>
      <c r="L70" s="1">
        <v>-88.0</v>
      </c>
      <c r="M70" s="1">
        <v>0.0</v>
      </c>
    </row>
    <row r="71">
      <c r="A71" s="1" t="s">
        <v>41</v>
      </c>
      <c r="B71" s="1" t="s">
        <v>42</v>
      </c>
      <c r="C71" s="1">
        <v>268.75</v>
      </c>
      <c r="D71" s="1">
        <v>272.05</v>
      </c>
      <c r="E71" s="1">
        <v>3.3</v>
      </c>
      <c r="F71" s="1">
        <v>0.0</v>
      </c>
      <c r="G71" s="1">
        <v>3.3</v>
      </c>
      <c r="H71" s="1">
        <v>88.0</v>
      </c>
      <c r="I71" s="1">
        <v>26.68</v>
      </c>
      <c r="J71" s="1">
        <v>26.68</v>
      </c>
      <c r="K71" s="1" t="s">
        <v>43</v>
      </c>
      <c r="L71" s="1">
        <v>-88.0</v>
      </c>
      <c r="M71" s="1">
        <v>0.0</v>
      </c>
    </row>
    <row r="72">
      <c r="A72" s="1" t="s">
        <v>41</v>
      </c>
      <c r="B72" s="1" t="s">
        <v>42</v>
      </c>
      <c r="C72" s="1">
        <v>272.1</v>
      </c>
      <c r="D72" s="1">
        <v>274.52</v>
      </c>
      <c r="E72" s="1">
        <v>2.42</v>
      </c>
      <c r="F72" s="1">
        <v>0.0</v>
      </c>
      <c r="G72" s="1">
        <v>2.42</v>
      </c>
      <c r="H72" s="1">
        <v>168.0</v>
      </c>
      <c r="I72" s="1">
        <v>69.34</v>
      </c>
      <c r="J72" s="1">
        <v>69.37</v>
      </c>
      <c r="K72" s="1" t="s">
        <v>44</v>
      </c>
      <c r="L72" s="1">
        <v>84.0</v>
      </c>
      <c r="M72" s="1">
        <v>84.0</v>
      </c>
    </row>
    <row r="73">
      <c r="A73" s="1" t="s">
        <v>41</v>
      </c>
      <c r="B73" s="1" t="s">
        <v>42</v>
      </c>
      <c r="C73" s="1">
        <v>274.81</v>
      </c>
      <c r="D73" s="1">
        <v>277.25</v>
      </c>
      <c r="E73" s="1">
        <v>2.44</v>
      </c>
      <c r="F73" s="1">
        <v>0.0</v>
      </c>
      <c r="G73" s="1">
        <v>2.44</v>
      </c>
      <c r="H73" s="1">
        <v>168.0</v>
      </c>
      <c r="I73" s="1">
        <v>68.83</v>
      </c>
      <c r="J73" s="1">
        <v>68.86</v>
      </c>
      <c r="K73" s="1" t="s">
        <v>44</v>
      </c>
      <c r="L73" s="1">
        <v>84.0</v>
      </c>
      <c r="M73" s="1">
        <v>84.0</v>
      </c>
    </row>
    <row r="74">
      <c r="A74" s="1" t="s">
        <v>41</v>
      </c>
      <c r="B74" s="1" t="s">
        <v>42</v>
      </c>
      <c r="C74" s="1">
        <v>277.74</v>
      </c>
      <c r="D74" s="1">
        <v>279.44</v>
      </c>
      <c r="E74" s="1">
        <v>1.7</v>
      </c>
      <c r="F74" s="1">
        <v>0.0</v>
      </c>
      <c r="G74" s="1">
        <v>1.7</v>
      </c>
      <c r="H74" s="1">
        <v>168.0</v>
      </c>
      <c r="I74" s="1">
        <v>98.92</v>
      </c>
      <c r="J74" s="1">
        <v>98.97</v>
      </c>
      <c r="K74" s="1" t="s">
        <v>44</v>
      </c>
      <c r="L74" s="1">
        <v>84.0</v>
      </c>
      <c r="M74" s="1">
        <v>84.0</v>
      </c>
    </row>
    <row r="75">
      <c r="A75" s="1" t="s">
        <v>41</v>
      </c>
      <c r="B75" s="1" t="s">
        <v>42</v>
      </c>
      <c r="C75" s="1">
        <v>279.9</v>
      </c>
      <c r="D75" s="1">
        <v>282.75</v>
      </c>
      <c r="E75" s="1">
        <v>2.84</v>
      </c>
      <c r="F75" s="1">
        <v>0.0</v>
      </c>
      <c r="G75" s="1">
        <v>2.84</v>
      </c>
      <c r="H75" s="1">
        <v>168.0</v>
      </c>
      <c r="I75" s="1">
        <v>59.09</v>
      </c>
      <c r="J75" s="1">
        <v>59.11</v>
      </c>
      <c r="K75" s="1" t="s">
        <v>44</v>
      </c>
      <c r="L75" s="1">
        <v>84.0</v>
      </c>
      <c r="M75" s="1">
        <v>84.0</v>
      </c>
    </row>
    <row r="76">
      <c r="A76" s="1" t="s">
        <v>41</v>
      </c>
      <c r="B76" s="1" t="s">
        <v>42</v>
      </c>
      <c r="C76" s="1">
        <v>282.95</v>
      </c>
      <c r="D76" s="1">
        <v>285.59</v>
      </c>
      <c r="E76" s="1">
        <v>2.64</v>
      </c>
      <c r="F76" s="1">
        <v>0.0</v>
      </c>
      <c r="G76" s="1">
        <v>2.64</v>
      </c>
      <c r="H76" s="1">
        <v>168.0</v>
      </c>
      <c r="I76" s="1">
        <v>63.67</v>
      </c>
      <c r="J76" s="1">
        <v>63.7</v>
      </c>
      <c r="K76" s="1" t="s">
        <v>44</v>
      </c>
      <c r="L76" s="1">
        <v>84.0</v>
      </c>
      <c r="M76" s="1">
        <v>84.0</v>
      </c>
    </row>
    <row r="77">
      <c r="A77" s="1" t="s">
        <v>41</v>
      </c>
      <c r="B77" s="1" t="s">
        <v>42</v>
      </c>
      <c r="C77" s="1">
        <v>285.85</v>
      </c>
      <c r="D77" s="1">
        <v>289.32</v>
      </c>
      <c r="E77" s="1">
        <v>3.48</v>
      </c>
      <c r="F77" s="1">
        <v>0.0</v>
      </c>
      <c r="G77" s="1">
        <v>3.48</v>
      </c>
      <c r="H77" s="1">
        <v>88.0</v>
      </c>
      <c r="I77" s="1">
        <v>25.31</v>
      </c>
      <c r="J77" s="1">
        <v>25.31</v>
      </c>
      <c r="K77" s="1" t="s">
        <v>43</v>
      </c>
      <c r="L77" s="1">
        <v>-88.0</v>
      </c>
      <c r="M77" s="1">
        <v>0.0</v>
      </c>
    </row>
    <row r="78">
      <c r="A78" s="1" t="s">
        <v>41</v>
      </c>
      <c r="B78" s="1" t="s">
        <v>42</v>
      </c>
      <c r="C78" s="1">
        <v>289.32</v>
      </c>
      <c r="D78" s="1">
        <v>295.22</v>
      </c>
      <c r="E78" s="1">
        <v>5.9</v>
      </c>
      <c r="F78" s="1">
        <v>0.0</v>
      </c>
      <c r="G78" s="1">
        <v>5.9</v>
      </c>
      <c r="H78" s="1">
        <v>88.0</v>
      </c>
      <c r="I78" s="1">
        <v>14.93</v>
      </c>
      <c r="J78" s="1">
        <v>14.93</v>
      </c>
      <c r="K78" s="1" t="s">
        <v>43</v>
      </c>
      <c r="L78" s="1">
        <v>-88.0</v>
      </c>
      <c r="M78" s="1">
        <v>0.0</v>
      </c>
    </row>
    <row r="79">
      <c r="A79" s="1" t="s">
        <v>41</v>
      </c>
      <c r="B79" s="1" t="s">
        <v>42</v>
      </c>
      <c r="C79" s="1">
        <v>295.24</v>
      </c>
      <c r="D79" s="1">
        <v>300.07</v>
      </c>
      <c r="E79" s="1">
        <v>4.83</v>
      </c>
      <c r="F79" s="1">
        <v>0.0</v>
      </c>
      <c r="G79" s="1">
        <v>4.83</v>
      </c>
      <c r="H79" s="1">
        <v>88.0</v>
      </c>
      <c r="I79" s="1">
        <v>18.22</v>
      </c>
      <c r="J79" s="1">
        <v>18.22</v>
      </c>
      <c r="K79" s="1" t="s">
        <v>43</v>
      </c>
      <c r="L79" s="1">
        <v>-88.0</v>
      </c>
      <c r="M79" s="1">
        <v>0.0</v>
      </c>
    </row>
    <row r="80">
      <c r="A80" s="1" t="s">
        <v>41</v>
      </c>
      <c r="B80" s="1" t="s">
        <v>42</v>
      </c>
      <c r="C80" s="1">
        <v>300.26</v>
      </c>
      <c r="D80" s="1">
        <v>306.48</v>
      </c>
      <c r="E80" s="1">
        <v>6.22</v>
      </c>
      <c r="F80" s="1">
        <v>0.0</v>
      </c>
      <c r="G80" s="1">
        <v>6.22</v>
      </c>
      <c r="H80" s="1">
        <v>88.0</v>
      </c>
      <c r="I80" s="1">
        <v>14.14</v>
      </c>
      <c r="J80" s="1">
        <v>14.14</v>
      </c>
      <c r="K80" s="1" t="s">
        <v>43</v>
      </c>
      <c r="L80" s="1">
        <v>-88.0</v>
      </c>
      <c r="M80" s="1">
        <v>0.0</v>
      </c>
    </row>
    <row r="81">
      <c r="A81" s="1" t="s">
        <v>41</v>
      </c>
      <c r="B81" s="1" t="s">
        <v>42</v>
      </c>
      <c r="C81" s="1">
        <v>306.48</v>
      </c>
      <c r="D81" s="1">
        <v>313.02</v>
      </c>
      <c r="E81" s="1">
        <v>6.54</v>
      </c>
      <c r="F81" s="1">
        <v>0.0</v>
      </c>
      <c r="G81" s="1">
        <v>6.54</v>
      </c>
      <c r="H81" s="1">
        <v>88.0</v>
      </c>
      <c r="I81" s="1">
        <v>13.45</v>
      </c>
      <c r="J81" s="1">
        <v>13.45</v>
      </c>
      <c r="K81" s="1" t="s">
        <v>43</v>
      </c>
      <c r="L81" s="1">
        <v>-88.0</v>
      </c>
      <c r="M81" s="1">
        <v>0.0</v>
      </c>
    </row>
    <row r="82">
      <c r="A82" s="1" t="s">
        <v>41</v>
      </c>
      <c r="B82" s="1" t="s">
        <v>42</v>
      </c>
      <c r="C82" s="1">
        <v>313.07</v>
      </c>
      <c r="D82" s="1">
        <v>319.32</v>
      </c>
      <c r="E82" s="1">
        <v>6.25</v>
      </c>
      <c r="F82" s="1">
        <v>0.0</v>
      </c>
      <c r="G82" s="1">
        <v>6.25</v>
      </c>
      <c r="H82" s="1">
        <v>88.0</v>
      </c>
      <c r="I82" s="1">
        <v>14.09</v>
      </c>
      <c r="J82" s="1">
        <v>14.09</v>
      </c>
      <c r="K82" s="1" t="s">
        <v>43</v>
      </c>
      <c r="L82" s="1">
        <v>-88.0</v>
      </c>
      <c r="M82" s="1">
        <v>0.0</v>
      </c>
    </row>
    <row r="83">
      <c r="A83" s="1" t="s">
        <v>41</v>
      </c>
      <c r="B83" s="1" t="s">
        <v>42</v>
      </c>
      <c r="C83" s="1">
        <v>319.33</v>
      </c>
      <c r="D83" s="1">
        <v>324.59</v>
      </c>
      <c r="E83" s="1">
        <v>5.27</v>
      </c>
      <c r="F83" s="1">
        <v>0.0</v>
      </c>
      <c r="G83" s="1">
        <v>5.27</v>
      </c>
      <c r="H83" s="1">
        <v>88.0</v>
      </c>
      <c r="I83" s="1">
        <v>16.71</v>
      </c>
      <c r="J83" s="1">
        <v>16.71</v>
      </c>
      <c r="K83" s="1" t="s">
        <v>43</v>
      </c>
      <c r="L83" s="1">
        <v>-88.0</v>
      </c>
      <c r="M83" s="1">
        <v>0.0</v>
      </c>
    </row>
    <row r="84">
      <c r="A84" s="1" t="s">
        <v>41</v>
      </c>
      <c r="B84" s="1" t="s">
        <v>42</v>
      </c>
      <c r="C84" s="1">
        <v>324.67</v>
      </c>
      <c r="D84" s="1">
        <v>327.87</v>
      </c>
      <c r="E84" s="1">
        <v>3.21</v>
      </c>
      <c r="F84" s="1">
        <v>0.0</v>
      </c>
      <c r="G84" s="1">
        <v>3.21</v>
      </c>
      <c r="H84" s="1">
        <v>88.0</v>
      </c>
      <c r="I84" s="1">
        <v>27.44</v>
      </c>
      <c r="J84" s="1">
        <v>27.44</v>
      </c>
      <c r="K84" s="1" t="s">
        <v>43</v>
      </c>
      <c r="L84" s="1">
        <v>-88.0</v>
      </c>
      <c r="M84" s="1">
        <v>0.0</v>
      </c>
    </row>
    <row r="85">
      <c r="A85" s="1" t="s">
        <v>41</v>
      </c>
      <c r="B85" s="1" t="s">
        <v>42</v>
      </c>
      <c r="C85" s="1">
        <v>327.93</v>
      </c>
      <c r="D85" s="1">
        <v>332.46</v>
      </c>
      <c r="E85" s="1">
        <v>4.53</v>
      </c>
      <c r="F85" s="1">
        <v>0.0</v>
      </c>
      <c r="G85" s="1">
        <v>4.53</v>
      </c>
      <c r="H85" s="1">
        <v>88.0</v>
      </c>
      <c r="I85" s="1">
        <v>19.44</v>
      </c>
      <c r="J85" s="1">
        <v>19.44</v>
      </c>
      <c r="K85" s="1" t="s">
        <v>43</v>
      </c>
      <c r="L85" s="1">
        <v>-88.0</v>
      </c>
      <c r="M85" s="1">
        <v>0.0</v>
      </c>
    </row>
    <row r="86">
      <c r="A86" s="1" t="s">
        <v>41</v>
      </c>
      <c r="B86" s="1" t="s">
        <v>42</v>
      </c>
      <c r="C86" s="1">
        <v>332.54</v>
      </c>
      <c r="D86" s="1">
        <v>338.0</v>
      </c>
      <c r="E86" s="1">
        <v>5.46</v>
      </c>
      <c r="F86" s="1">
        <v>0.0</v>
      </c>
      <c r="G86" s="1">
        <v>5.46</v>
      </c>
      <c r="H86" s="1">
        <v>88.0</v>
      </c>
      <c r="I86" s="1">
        <v>16.11</v>
      </c>
      <c r="J86" s="1">
        <v>16.11</v>
      </c>
      <c r="K86" s="1" t="s">
        <v>43</v>
      </c>
      <c r="L86" s="1">
        <v>-88.0</v>
      </c>
      <c r="M86" s="1">
        <v>0.0</v>
      </c>
    </row>
    <row r="87">
      <c r="A87" s="1" t="s">
        <v>41</v>
      </c>
      <c r="B87" s="1" t="s">
        <v>42</v>
      </c>
      <c r="C87" s="1">
        <v>338.04</v>
      </c>
      <c r="D87" s="1">
        <v>340.57</v>
      </c>
      <c r="E87" s="1">
        <v>2.53</v>
      </c>
      <c r="F87" s="1">
        <v>0.0</v>
      </c>
      <c r="G87" s="1">
        <v>2.53</v>
      </c>
      <c r="H87" s="1">
        <v>168.0</v>
      </c>
      <c r="I87" s="1">
        <v>66.35</v>
      </c>
      <c r="J87" s="1">
        <v>66.39</v>
      </c>
      <c r="K87" s="1" t="s">
        <v>44</v>
      </c>
      <c r="L87" s="1">
        <v>84.0</v>
      </c>
      <c r="M87" s="1">
        <v>84.0</v>
      </c>
    </row>
    <row r="88">
      <c r="A88" s="1" t="s">
        <v>41</v>
      </c>
      <c r="B88" s="1" t="s">
        <v>42</v>
      </c>
      <c r="C88" s="1">
        <v>341.02</v>
      </c>
      <c r="D88" s="1">
        <v>342.98</v>
      </c>
      <c r="E88" s="1">
        <v>1.97</v>
      </c>
      <c r="F88" s="1">
        <v>0.0</v>
      </c>
      <c r="G88" s="1">
        <v>1.96</v>
      </c>
      <c r="H88" s="1">
        <v>168.0</v>
      </c>
      <c r="I88" s="1">
        <v>85.47</v>
      </c>
      <c r="J88" s="1">
        <v>85.53</v>
      </c>
      <c r="K88" s="1" t="s">
        <v>44</v>
      </c>
      <c r="L88" s="1">
        <v>84.0</v>
      </c>
      <c r="M88" s="1">
        <v>84.0</v>
      </c>
    </row>
    <row r="89">
      <c r="A89" s="1" t="s">
        <v>41</v>
      </c>
      <c r="B89" s="1" t="s">
        <v>42</v>
      </c>
      <c r="C89" s="1">
        <v>343.19</v>
      </c>
      <c r="D89" s="1">
        <v>345.9</v>
      </c>
      <c r="E89" s="1">
        <v>2.71</v>
      </c>
      <c r="F89" s="1">
        <v>0.0</v>
      </c>
      <c r="G89" s="1">
        <v>2.71</v>
      </c>
      <c r="H89" s="1">
        <v>168.0</v>
      </c>
      <c r="I89" s="1">
        <v>61.98</v>
      </c>
      <c r="J89" s="1">
        <v>62.01</v>
      </c>
      <c r="K89" s="1" t="s">
        <v>44</v>
      </c>
      <c r="L89" s="1">
        <v>84.0</v>
      </c>
      <c r="M89" s="1">
        <v>84.0</v>
      </c>
    </row>
    <row r="90">
      <c r="A90" s="1" t="s">
        <v>41</v>
      </c>
      <c r="B90" s="1" t="s">
        <v>42</v>
      </c>
      <c r="C90" s="1">
        <v>346.13</v>
      </c>
      <c r="D90" s="1">
        <v>348.92</v>
      </c>
      <c r="E90" s="1">
        <v>2.79</v>
      </c>
      <c r="F90" s="1">
        <v>0.0</v>
      </c>
      <c r="G90" s="1">
        <v>2.79</v>
      </c>
      <c r="H90" s="1">
        <v>168.0</v>
      </c>
      <c r="I90" s="1">
        <v>60.17</v>
      </c>
      <c r="J90" s="1">
        <v>60.19</v>
      </c>
      <c r="K90" s="1" t="s">
        <v>44</v>
      </c>
      <c r="L90" s="1">
        <v>84.0</v>
      </c>
      <c r="M90" s="1">
        <v>84.0</v>
      </c>
    </row>
    <row r="91">
      <c r="A91" s="1" t="s">
        <v>41</v>
      </c>
      <c r="B91" s="1" t="s">
        <v>42</v>
      </c>
      <c r="C91" s="1">
        <v>349.21</v>
      </c>
      <c r="D91" s="1">
        <v>352.87</v>
      </c>
      <c r="E91" s="1">
        <v>3.66</v>
      </c>
      <c r="F91" s="1">
        <v>0.0</v>
      </c>
      <c r="G91" s="1">
        <v>3.66</v>
      </c>
      <c r="H91" s="1">
        <v>168.0</v>
      </c>
      <c r="I91" s="1">
        <v>45.92</v>
      </c>
      <c r="J91" s="1">
        <v>45.93</v>
      </c>
      <c r="K91" s="1" t="s">
        <v>44</v>
      </c>
      <c r="L91" s="1">
        <v>84.0</v>
      </c>
      <c r="M91" s="1">
        <v>84.0</v>
      </c>
    </row>
    <row r="92">
      <c r="A92" s="1" t="s">
        <v>41</v>
      </c>
      <c r="B92" s="1" t="s">
        <v>42</v>
      </c>
      <c r="C92" s="1">
        <v>353.23</v>
      </c>
      <c r="D92" s="1">
        <v>357.58</v>
      </c>
      <c r="E92" s="1">
        <v>4.35</v>
      </c>
      <c r="F92" s="1">
        <v>0.0</v>
      </c>
      <c r="G92" s="1">
        <v>4.35</v>
      </c>
      <c r="H92" s="1">
        <v>88.0</v>
      </c>
      <c r="I92" s="1">
        <v>20.25</v>
      </c>
      <c r="J92" s="1">
        <v>20.25</v>
      </c>
      <c r="K92" s="1" t="s">
        <v>43</v>
      </c>
      <c r="L92" s="1">
        <v>-88.0</v>
      </c>
      <c r="M92" s="1">
        <v>0.0</v>
      </c>
    </row>
    <row r="93">
      <c r="A93" s="1" t="s">
        <v>41</v>
      </c>
      <c r="B93" s="1" t="s">
        <v>42</v>
      </c>
      <c r="C93" s="1">
        <v>357.59</v>
      </c>
      <c r="D93" s="1">
        <v>361.9</v>
      </c>
      <c r="E93" s="1">
        <v>4.31</v>
      </c>
      <c r="F93" s="1">
        <v>0.0</v>
      </c>
      <c r="G93" s="1">
        <v>4.31</v>
      </c>
      <c r="H93" s="1">
        <v>88.0</v>
      </c>
      <c r="I93" s="1">
        <v>20.43</v>
      </c>
      <c r="J93" s="1">
        <v>20.43</v>
      </c>
      <c r="K93" s="1" t="s">
        <v>43</v>
      </c>
      <c r="L93" s="1">
        <v>-88.0</v>
      </c>
      <c r="M93" s="1">
        <v>0.0</v>
      </c>
    </row>
    <row r="94">
      <c r="A94" s="1" t="s">
        <v>41</v>
      </c>
      <c r="B94" s="1" t="s">
        <v>42</v>
      </c>
      <c r="C94" s="1">
        <v>362.01</v>
      </c>
      <c r="D94" s="1">
        <v>366.98</v>
      </c>
      <c r="E94" s="1">
        <v>4.97</v>
      </c>
      <c r="F94" s="1">
        <v>0.0</v>
      </c>
      <c r="G94" s="1">
        <v>4.97</v>
      </c>
      <c r="H94" s="1">
        <v>88.0</v>
      </c>
      <c r="I94" s="1">
        <v>17.72</v>
      </c>
      <c r="J94" s="1">
        <v>17.72</v>
      </c>
      <c r="K94" s="1" t="s">
        <v>43</v>
      </c>
      <c r="L94" s="1">
        <v>-88.0</v>
      </c>
      <c r="M94" s="1">
        <v>0.0</v>
      </c>
    </row>
    <row r="95">
      <c r="A95" s="1" t="s">
        <v>41</v>
      </c>
      <c r="B95" s="1" t="s">
        <v>42</v>
      </c>
      <c r="C95" s="1">
        <v>367.06</v>
      </c>
      <c r="D95" s="1">
        <v>371.89</v>
      </c>
      <c r="E95" s="1">
        <v>4.84</v>
      </c>
      <c r="F95" s="1">
        <v>0.0</v>
      </c>
      <c r="G95" s="1">
        <v>4.84</v>
      </c>
      <c r="H95" s="1">
        <v>88.0</v>
      </c>
      <c r="I95" s="1">
        <v>18.19</v>
      </c>
      <c r="J95" s="1">
        <v>18.19</v>
      </c>
      <c r="K95" s="1" t="s">
        <v>43</v>
      </c>
      <c r="L95" s="1">
        <v>-88.0</v>
      </c>
      <c r="M95" s="1">
        <v>0.0</v>
      </c>
    </row>
    <row r="96">
      <c r="A96" s="1" t="s">
        <v>41</v>
      </c>
      <c r="B96" s="1" t="s">
        <v>42</v>
      </c>
      <c r="C96" s="1">
        <v>372.07</v>
      </c>
      <c r="D96" s="1">
        <v>376.45</v>
      </c>
      <c r="E96" s="1">
        <v>4.38</v>
      </c>
      <c r="F96" s="1">
        <v>0.0</v>
      </c>
      <c r="G96" s="1">
        <v>4.38</v>
      </c>
      <c r="H96" s="1">
        <v>88.0</v>
      </c>
      <c r="I96" s="1">
        <v>20.08</v>
      </c>
      <c r="J96" s="1">
        <v>20.08</v>
      </c>
      <c r="K96" s="1" t="s">
        <v>43</v>
      </c>
      <c r="L96" s="1">
        <v>-88.0</v>
      </c>
      <c r="M96" s="1">
        <v>0.0</v>
      </c>
    </row>
    <row r="97">
      <c r="A97" s="1" t="s">
        <v>41</v>
      </c>
      <c r="B97" s="1" t="s">
        <v>42</v>
      </c>
      <c r="C97" s="1">
        <v>376.5</v>
      </c>
      <c r="D97" s="1">
        <v>381.12</v>
      </c>
      <c r="E97" s="1">
        <v>4.62</v>
      </c>
      <c r="F97" s="1">
        <v>0.0</v>
      </c>
      <c r="G97" s="1">
        <v>4.62</v>
      </c>
      <c r="H97" s="1">
        <v>88.0</v>
      </c>
      <c r="I97" s="1">
        <v>19.06</v>
      </c>
      <c r="J97" s="1">
        <v>19.06</v>
      </c>
      <c r="K97" s="1" t="s">
        <v>43</v>
      </c>
      <c r="L97" s="1">
        <v>-88.0</v>
      </c>
      <c r="M97" s="1">
        <v>0.0</v>
      </c>
    </row>
    <row r="98">
      <c r="A98" s="1" t="s">
        <v>41</v>
      </c>
      <c r="B98" s="1" t="s">
        <v>42</v>
      </c>
      <c r="C98" s="1">
        <v>381.15</v>
      </c>
      <c r="D98" s="1">
        <v>385.01</v>
      </c>
      <c r="E98" s="1">
        <v>3.86</v>
      </c>
      <c r="F98" s="1">
        <v>0.0</v>
      </c>
      <c r="G98" s="1">
        <v>3.86</v>
      </c>
      <c r="H98" s="1">
        <v>88.0</v>
      </c>
      <c r="I98" s="1">
        <v>22.81</v>
      </c>
      <c r="J98" s="1">
        <v>22.81</v>
      </c>
      <c r="K98" s="1" t="s">
        <v>43</v>
      </c>
      <c r="L98" s="1">
        <v>-88.0</v>
      </c>
      <c r="M98" s="1">
        <v>0.0</v>
      </c>
    </row>
    <row r="99">
      <c r="A99" s="1" t="s">
        <v>41</v>
      </c>
      <c r="B99" s="1" t="s">
        <v>42</v>
      </c>
      <c r="C99" s="1">
        <v>385.21</v>
      </c>
      <c r="D99" s="1">
        <v>389.59</v>
      </c>
      <c r="E99" s="1">
        <v>4.39</v>
      </c>
      <c r="F99" s="1">
        <v>0.0</v>
      </c>
      <c r="G99" s="1">
        <v>4.39</v>
      </c>
      <c r="H99" s="1">
        <v>88.0</v>
      </c>
      <c r="I99" s="1">
        <v>20.06</v>
      </c>
      <c r="J99" s="1">
        <v>20.06</v>
      </c>
      <c r="K99" s="1" t="s">
        <v>43</v>
      </c>
      <c r="L99" s="1">
        <v>-88.0</v>
      </c>
      <c r="M99" s="1">
        <v>0.0</v>
      </c>
    </row>
    <row r="100">
      <c r="A100" s="1" t="s">
        <v>41</v>
      </c>
      <c r="B100" s="1" t="s">
        <v>42</v>
      </c>
      <c r="C100" s="1">
        <v>389.65</v>
      </c>
      <c r="D100" s="1">
        <v>393.22</v>
      </c>
      <c r="E100" s="1">
        <v>3.58</v>
      </c>
      <c r="F100" s="1">
        <v>0.0</v>
      </c>
      <c r="G100" s="1">
        <v>3.58</v>
      </c>
      <c r="H100" s="1">
        <v>88.0</v>
      </c>
      <c r="I100" s="1">
        <v>24.59</v>
      </c>
      <c r="J100" s="1">
        <v>24.59</v>
      </c>
      <c r="K100" s="1" t="s">
        <v>43</v>
      </c>
      <c r="L100" s="1">
        <v>-88.0</v>
      </c>
      <c r="M100" s="1">
        <v>0.0</v>
      </c>
    </row>
    <row r="101">
      <c r="A101" s="1" t="s">
        <v>41</v>
      </c>
      <c r="B101" s="1" t="s">
        <v>42</v>
      </c>
      <c r="C101" s="1">
        <v>393.24</v>
      </c>
      <c r="D101" s="1">
        <v>397.29</v>
      </c>
      <c r="E101" s="1">
        <v>4.05</v>
      </c>
      <c r="F101" s="1">
        <v>0.0</v>
      </c>
      <c r="G101" s="1">
        <v>4.05</v>
      </c>
      <c r="H101" s="1">
        <v>88.0</v>
      </c>
      <c r="I101" s="1">
        <v>21.74</v>
      </c>
      <c r="J101" s="1">
        <v>21.74</v>
      </c>
      <c r="K101" s="1" t="s">
        <v>43</v>
      </c>
      <c r="L101" s="1">
        <v>-88.0</v>
      </c>
      <c r="M101" s="1">
        <v>0.0</v>
      </c>
    </row>
    <row r="102">
      <c r="A102" s="1" t="s">
        <v>41</v>
      </c>
      <c r="B102" s="1" t="s">
        <v>42</v>
      </c>
      <c r="C102" s="1">
        <v>397.54</v>
      </c>
      <c r="D102" s="1">
        <v>400.71</v>
      </c>
      <c r="E102" s="1">
        <v>3.17</v>
      </c>
      <c r="F102" s="1">
        <v>0.0</v>
      </c>
      <c r="G102" s="1">
        <v>3.17</v>
      </c>
      <c r="H102" s="1">
        <v>168.0</v>
      </c>
      <c r="I102" s="1">
        <v>53.05</v>
      </c>
      <c r="J102" s="1">
        <v>53.06</v>
      </c>
      <c r="K102" s="1" t="s">
        <v>44</v>
      </c>
      <c r="L102" s="1">
        <v>84.0</v>
      </c>
      <c r="M102" s="1">
        <v>84.0</v>
      </c>
    </row>
    <row r="103">
      <c r="A103" s="1" t="s">
        <v>41</v>
      </c>
      <c r="B103" s="1" t="s">
        <v>42</v>
      </c>
      <c r="C103" s="1">
        <v>400.9</v>
      </c>
      <c r="D103" s="1">
        <v>403.43</v>
      </c>
      <c r="E103" s="1">
        <v>2.53</v>
      </c>
      <c r="F103" s="1">
        <v>0.0</v>
      </c>
      <c r="G103" s="1">
        <v>2.53</v>
      </c>
      <c r="H103" s="1">
        <v>168.0</v>
      </c>
      <c r="I103" s="1">
        <v>66.31</v>
      </c>
      <c r="J103" s="1">
        <v>66.34</v>
      </c>
      <c r="K103" s="1" t="s">
        <v>44</v>
      </c>
      <c r="L103" s="1">
        <v>84.0</v>
      </c>
      <c r="M103" s="1">
        <v>84.0</v>
      </c>
    </row>
    <row r="104">
      <c r="A104" s="1" t="s">
        <v>41</v>
      </c>
      <c r="B104" s="1" t="s">
        <v>42</v>
      </c>
      <c r="C104" s="1">
        <v>403.62</v>
      </c>
      <c r="D104" s="1">
        <v>406.18</v>
      </c>
      <c r="E104" s="1">
        <v>2.56</v>
      </c>
      <c r="F104" s="1">
        <v>0.0</v>
      </c>
      <c r="G104" s="1">
        <v>2.56</v>
      </c>
      <c r="H104" s="1">
        <v>168.0</v>
      </c>
      <c r="I104" s="1">
        <v>65.63</v>
      </c>
      <c r="J104" s="1">
        <v>65.65</v>
      </c>
      <c r="K104" s="1" t="s">
        <v>44</v>
      </c>
      <c r="L104" s="1">
        <v>84.0</v>
      </c>
      <c r="M104" s="1">
        <v>84.0</v>
      </c>
    </row>
    <row r="105">
      <c r="A105" s="1" t="s">
        <v>41</v>
      </c>
      <c r="B105" s="1" t="s">
        <v>42</v>
      </c>
      <c r="C105" s="1">
        <v>406.4</v>
      </c>
      <c r="D105" s="1">
        <v>408.61</v>
      </c>
      <c r="E105" s="1">
        <v>2.21</v>
      </c>
      <c r="F105" s="1">
        <v>0.0</v>
      </c>
      <c r="G105" s="1">
        <v>2.21</v>
      </c>
      <c r="H105" s="1">
        <v>168.0</v>
      </c>
      <c r="I105" s="1">
        <v>75.99</v>
      </c>
      <c r="J105" s="1">
        <v>76.03</v>
      </c>
      <c r="K105" s="1" t="s">
        <v>44</v>
      </c>
      <c r="L105" s="1">
        <v>84.0</v>
      </c>
      <c r="M105" s="1">
        <v>84.0</v>
      </c>
    </row>
    <row r="106">
      <c r="A106" s="1" t="s">
        <v>41</v>
      </c>
      <c r="B106" s="1" t="s">
        <v>42</v>
      </c>
      <c r="C106" s="1">
        <v>408.83</v>
      </c>
      <c r="D106" s="1">
        <v>411.08</v>
      </c>
      <c r="E106" s="1">
        <v>2.25</v>
      </c>
      <c r="F106" s="1">
        <v>0.0</v>
      </c>
      <c r="G106" s="1">
        <v>2.25</v>
      </c>
      <c r="H106" s="1">
        <v>168.0</v>
      </c>
      <c r="I106" s="1">
        <v>74.61</v>
      </c>
      <c r="J106" s="1">
        <v>74.64</v>
      </c>
      <c r="K106" s="1" t="s">
        <v>44</v>
      </c>
      <c r="L106" s="1">
        <v>84.0</v>
      </c>
      <c r="M106" s="1">
        <v>84.0</v>
      </c>
    </row>
    <row r="130">
      <c r="A130" s="77" t="s">
        <v>53</v>
      </c>
      <c r="B130" s="3">
        <f>SUMIF(K2:K103, "epr",H2:H103)</f>
        <v>6160</v>
      </c>
    </row>
    <row r="131">
      <c r="A131" s="77" t="s">
        <v>54</v>
      </c>
      <c r="B131" s="3">
        <f>SUM(H2:H103)-B130</f>
        <v>5376</v>
      </c>
    </row>
    <row r="132">
      <c r="A132" s="77" t="s">
        <v>55</v>
      </c>
      <c r="B132" s="3">
        <f>SUM(M2:M103)</f>
        <v>2688</v>
      </c>
    </row>
    <row r="133">
      <c r="A133" s="77" t="s">
        <v>56</v>
      </c>
      <c r="B133" s="3">
        <f>B131/B132</f>
        <v>2</v>
      </c>
    </row>
  </sheetData>
  <drawing r:id="rId1"/>
</worksheet>
</file>