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8" windowHeight="12458"/>
  </bookViews>
  <sheets>
    <sheet name="Sum payment" sheetId="5" r:id="rId1"/>
    <sheet name="WorkRessult" sheetId="1" r:id="rId2"/>
  </sheets>
  <definedNames>
    <definedName name="_xlnm._FilterDatabase" localSheetId="1" hidden="1">WorkRessult!$B$2:$AF$3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7" i="5" l="1"/>
  <c r="AI37" i="5"/>
  <c r="AG37" i="5"/>
  <c r="AE37" i="5"/>
  <c r="AE35" i="5"/>
  <c r="AG35" i="5"/>
  <c r="AI35" i="5"/>
  <c r="AK35" i="5"/>
  <c r="AE36" i="5"/>
  <c r="AG36" i="5"/>
  <c r="AI36" i="5"/>
  <c r="AK36" i="5"/>
  <c r="AK34" i="5"/>
  <c r="AI34" i="5"/>
  <c r="AG34" i="5"/>
  <c r="AE34" i="5"/>
  <c r="AE31" i="5"/>
  <c r="AG31" i="5"/>
  <c r="AI31" i="5"/>
  <c r="AK31" i="5"/>
  <c r="AE32" i="5"/>
  <c r="AG32" i="5"/>
  <c r="AI32" i="5"/>
  <c r="AK32" i="5"/>
  <c r="AK30" i="5"/>
  <c r="AI30" i="5"/>
  <c r="AG30" i="5"/>
  <c r="AE30" i="5"/>
  <c r="AE22" i="5"/>
  <c r="AG22" i="5"/>
  <c r="AI22" i="5"/>
  <c r="AK22" i="5"/>
  <c r="AE23" i="5"/>
  <c r="AG23" i="5"/>
  <c r="AI23" i="5"/>
  <c r="AK23" i="5"/>
  <c r="AE24" i="5"/>
  <c r="AG24" i="5"/>
  <c r="AI24" i="5"/>
  <c r="AK24" i="5"/>
  <c r="AE25" i="5"/>
  <c r="AG25" i="5"/>
  <c r="AI25" i="5"/>
  <c r="AK25" i="5"/>
  <c r="AE26" i="5"/>
  <c r="AG26" i="5"/>
  <c r="AI26" i="5"/>
  <c r="AK26" i="5"/>
  <c r="AE27" i="5"/>
  <c r="AG27" i="5"/>
  <c r="AI27" i="5"/>
  <c r="AK27" i="5"/>
  <c r="AE28" i="5"/>
  <c r="AG28" i="5"/>
  <c r="AI28" i="5"/>
  <c r="AK28" i="5"/>
  <c r="AB37" i="5"/>
  <c r="Z37" i="5"/>
  <c r="X37" i="5"/>
  <c r="V37" i="5"/>
  <c r="V35" i="5"/>
  <c r="X35" i="5"/>
  <c r="Z35" i="5"/>
  <c r="AB35" i="5"/>
  <c r="V36" i="5"/>
  <c r="X36" i="5"/>
  <c r="Z36" i="5"/>
  <c r="AB36" i="5"/>
  <c r="AB34" i="5"/>
  <c r="Z34" i="5"/>
  <c r="X34" i="5"/>
  <c r="V34" i="5"/>
  <c r="V31" i="5"/>
  <c r="X31" i="5"/>
  <c r="Z31" i="5"/>
  <c r="AB31" i="5"/>
  <c r="V32" i="5"/>
  <c r="X32" i="5"/>
  <c r="Z32" i="5"/>
  <c r="AB32" i="5"/>
  <c r="AB30" i="5"/>
  <c r="Z30" i="5"/>
  <c r="X30" i="5"/>
  <c r="V30" i="5"/>
  <c r="V22" i="5"/>
  <c r="X22" i="5"/>
  <c r="Z22" i="5"/>
  <c r="AB22" i="5"/>
  <c r="V23" i="5"/>
  <c r="X23" i="5"/>
  <c r="Z23" i="5"/>
  <c r="AB23" i="5"/>
  <c r="V24" i="5"/>
  <c r="X24" i="5"/>
  <c r="Z24" i="5"/>
  <c r="AB24" i="5"/>
  <c r="V25" i="5"/>
  <c r="X25" i="5"/>
  <c r="Z25" i="5"/>
  <c r="AB25" i="5"/>
  <c r="V26" i="5"/>
  <c r="X26" i="5"/>
  <c r="Z26" i="5"/>
  <c r="AB26" i="5"/>
  <c r="V27" i="5"/>
  <c r="X27" i="5"/>
  <c r="Z27" i="5"/>
  <c r="AB27" i="5"/>
  <c r="V28" i="5"/>
  <c r="X28" i="5"/>
  <c r="Z28" i="5"/>
  <c r="AB28" i="5"/>
  <c r="AK21" i="5"/>
  <c r="AI21" i="5"/>
  <c r="AG21" i="5"/>
  <c r="AE21" i="5"/>
  <c r="AB21" i="5"/>
  <c r="Z21" i="5"/>
  <c r="X21" i="5"/>
  <c r="V21" i="5"/>
  <c r="S21" i="5"/>
  <c r="Q21" i="5"/>
  <c r="O21" i="5"/>
  <c r="M21" i="5"/>
  <c r="S36" i="5"/>
  <c r="S37" i="5"/>
  <c r="Q36" i="5"/>
  <c r="Q37" i="5"/>
  <c r="O36" i="5"/>
  <c r="O37" i="5"/>
  <c r="M36" i="5"/>
  <c r="M37" i="5"/>
  <c r="M35" i="5"/>
  <c r="O35" i="5"/>
  <c r="Q35" i="5"/>
  <c r="S35" i="5"/>
  <c r="S34" i="5"/>
  <c r="Q34" i="5"/>
  <c r="O34" i="5"/>
  <c r="M34" i="5"/>
  <c r="S32" i="5"/>
  <c r="Q32" i="5"/>
  <c r="O32" i="5"/>
  <c r="M32" i="5"/>
  <c r="S31" i="5"/>
  <c r="Q31" i="5"/>
  <c r="O31" i="5"/>
  <c r="M31" i="5"/>
  <c r="S30" i="5"/>
  <c r="Q30" i="5"/>
  <c r="O30" i="5"/>
  <c r="M30" i="5"/>
  <c r="M22" i="5"/>
  <c r="O22" i="5"/>
  <c r="Q22" i="5"/>
  <c r="S22" i="5"/>
  <c r="M23" i="5"/>
  <c r="O23" i="5"/>
  <c r="Q23" i="5"/>
  <c r="S23" i="5"/>
  <c r="M24" i="5"/>
  <c r="O24" i="5"/>
  <c r="Q24" i="5"/>
  <c r="S24" i="5"/>
  <c r="M25" i="5"/>
  <c r="O25" i="5"/>
  <c r="Q25" i="5"/>
  <c r="S25" i="5"/>
  <c r="M26" i="5"/>
  <c r="O26" i="5"/>
  <c r="Q26" i="5"/>
  <c r="S26" i="5"/>
  <c r="M27" i="5"/>
  <c r="O27" i="5"/>
  <c r="Q27" i="5"/>
  <c r="S27" i="5"/>
  <c r="M28" i="5"/>
  <c r="O28" i="5"/>
  <c r="Q28" i="5"/>
  <c r="S28" i="5"/>
  <c r="J34" i="5"/>
  <c r="J35" i="5"/>
  <c r="J36" i="5"/>
  <c r="J37" i="5"/>
  <c r="H34" i="5"/>
  <c r="H35" i="5"/>
  <c r="H36" i="5"/>
  <c r="H37" i="5"/>
  <c r="F34" i="5"/>
  <c r="F35" i="5"/>
  <c r="F36" i="5"/>
  <c r="F37" i="5"/>
  <c r="D34" i="5"/>
  <c r="D35" i="5"/>
  <c r="D36" i="5"/>
  <c r="D37" i="5"/>
  <c r="D31" i="5"/>
  <c r="F31" i="5"/>
  <c r="H31" i="5"/>
  <c r="J31" i="5"/>
  <c r="D32" i="5"/>
  <c r="F32" i="5"/>
  <c r="H32" i="5"/>
  <c r="J32" i="5"/>
  <c r="J30" i="5"/>
  <c r="H30" i="5"/>
  <c r="F30" i="5"/>
  <c r="D30" i="5"/>
  <c r="D21" i="5"/>
  <c r="D22" i="5"/>
  <c r="D23" i="5"/>
  <c r="D24" i="5"/>
  <c r="D25" i="5"/>
  <c r="D26" i="5"/>
  <c r="D27" i="5"/>
  <c r="D28" i="5"/>
  <c r="F21" i="5"/>
  <c r="F22" i="5"/>
  <c r="F23" i="5"/>
  <c r="F24" i="5"/>
  <c r="F25" i="5"/>
  <c r="F26" i="5"/>
  <c r="F27" i="5"/>
  <c r="F28" i="5"/>
  <c r="H21" i="5"/>
  <c r="H22" i="5"/>
  <c r="H23" i="5"/>
  <c r="H24" i="5"/>
  <c r="H25" i="5"/>
  <c r="H26" i="5"/>
  <c r="H27" i="5"/>
  <c r="H28" i="5"/>
  <c r="J21" i="5"/>
  <c r="J22" i="5"/>
  <c r="J23" i="5"/>
  <c r="J24" i="5"/>
  <c r="J25" i="5"/>
  <c r="J26" i="5"/>
  <c r="J27" i="5"/>
  <c r="J28" i="5"/>
  <c r="C34" i="5"/>
  <c r="C35" i="5"/>
  <c r="T35" i="5" s="1"/>
  <c r="C36" i="5"/>
  <c r="C37" i="5"/>
  <c r="C32" i="5"/>
  <c r="C31" i="5"/>
  <c r="R31" i="5" s="1"/>
  <c r="C30" i="5"/>
  <c r="C21" i="5"/>
  <c r="C22" i="5"/>
  <c r="C23" i="5"/>
  <c r="K23" i="5" s="1"/>
  <c r="C24" i="5"/>
  <c r="N24" i="5" s="1"/>
  <c r="C25" i="5"/>
  <c r="AC25" i="5" s="1"/>
  <c r="C26" i="5"/>
  <c r="E26" i="5" s="1"/>
  <c r="C27" i="5"/>
  <c r="AC27" i="5" s="1"/>
  <c r="C28" i="5"/>
  <c r="AL28" i="5" s="1"/>
  <c r="J12" i="5"/>
  <c r="J13" i="5"/>
  <c r="J14" i="5"/>
  <c r="H12" i="5"/>
  <c r="H13" i="5"/>
  <c r="H14" i="5"/>
  <c r="F12" i="5"/>
  <c r="F13" i="5"/>
  <c r="F14" i="5"/>
  <c r="D12" i="5"/>
  <c r="D13" i="5"/>
  <c r="D14" i="5"/>
  <c r="C12" i="5"/>
  <c r="C13" i="5"/>
  <c r="C14" i="5"/>
  <c r="Q29" i="5"/>
  <c r="J6" i="5"/>
  <c r="H6" i="5"/>
  <c r="F6" i="5"/>
  <c r="D6" i="5"/>
  <c r="C6" i="5"/>
  <c r="T25" i="5"/>
  <c r="K25" i="5"/>
  <c r="I25" i="5"/>
  <c r="G24" i="5"/>
  <c r="E22" i="5" l="1"/>
  <c r="I22" i="5"/>
  <c r="AC28" i="5"/>
  <c r="AC26" i="5"/>
  <c r="AC24" i="5"/>
  <c r="AC22" i="5"/>
  <c r="AC35" i="5"/>
  <c r="AL22" i="5"/>
  <c r="I31" i="5"/>
  <c r="R23" i="5"/>
  <c r="AA22" i="5"/>
  <c r="T24" i="5"/>
  <c r="R30" i="5"/>
  <c r="N25" i="5"/>
  <c r="N31" i="5"/>
  <c r="AL27" i="5"/>
  <c r="AL25" i="5"/>
  <c r="AL23" i="5"/>
  <c r="AL31" i="5"/>
  <c r="AJ36" i="5"/>
  <c r="C33" i="5"/>
  <c r="I34" i="5"/>
  <c r="F20" i="5"/>
  <c r="G32" i="5"/>
  <c r="E37" i="5"/>
  <c r="P27" i="5"/>
  <c r="R25" i="5"/>
  <c r="P22" i="5"/>
  <c r="P35" i="5"/>
  <c r="AA21" i="5"/>
  <c r="AA28" i="5"/>
  <c r="Y25" i="5"/>
  <c r="Y22" i="5"/>
  <c r="Y32" i="5"/>
  <c r="AA34" i="5"/>
  <c r="AA35" i="5"/>
  <c r="AF27" i="5"/>
  <c r="AJ25" i="5"/>
  <c r="AH22" i="5"/>
  <c r="AH32" i="5"/>
  <c r="AH34" i="5"/>
  <c r="AL35" i="5"/>
  <c r="J20" i="5"/>
  <c r="E32" i="5"/>
  <c r="E36" i="5"/>
  <c r="I36" i="5"/>
  <c r="R28" i="5"/>
  <c r="N27" i="5"/>
  <c r="P25" i="5"/>
  <c r="N22" i="5"/>
  <c r="P31" i="5"/>
  <c r="N35" i="5"/>
  <c r="T36" i="5"/>
  <c r="AC21" i="5"/>
  <c r="Y28" i="5"/>
  <c r="W25" i="5"/>
  <c r="AA23" i="5"/>
  <c r="W22" i="5"/>
  <c r="W32" i="5"/>
  <c r="AC34" i="5"/>
  <c r="Y35" i="5"/>
  <c r="AJ28" i="5"/>
  <c r="AL26" i="5"/>
  <c r="AH25" i="5"/>
  <c r="AF22" i="5"/>
  <c r="AF32" i="5"/>
  <c r="AJ34" i="5"/>
  <c r="AJ35" i="5"/>
  <c r="E28" i="5"/>
  <c r="G28" i="5"/>
  <c r="I28" i="5"/>
  <c r="K28" i="5"/>
  <c r="K31" i="5"/>
  <c r="E35" i="5"/>
  <c r="I35" i="5"/>
  <c r="N30" i="5"/>
  <c r="AF21" i="5"/>
  <c r="W28" i="5"/>
  <c r="AA26" i="5"/>
  <c r="Y23" i="5"/>
  <c r="AC31" i="5"/>
  <c r="W35" i="5"/>
  <c r="AH28" i="5"/>
  <c r="AF25" i="5"/>
  <c r="AJ23" i="5"/>
  <c r="AL34" i="5"/>
  <c r="AH35" i="5"/>
  <c r="G30" i="5"/>
  <c r="P28" i="5"/>
  <c r="R26" i="5"/>
  <c r="P30" i="5"/>
  <c r="R34" i="5"/>
  <c r="N36" i="5"/>
  <c r="P21" i="5"/>
  <c r="Y26" i="5"/>
  <c r="W23" i="5"/>
  <c r="AA31" i="5"/>
  <c r="AA36" i="5"/>
  <c r="W37" i="5"/>
  <c r="AF28" i="5"/>
  <c r="AJ26" i="5"/>
  <c r="AL24" i="5"/>
  <c r="AH23" i="5"/>
  <c r="AH30" i="5"/>
  <c r="AL36" i="5"/>
  <c r="AF35" i="5"/>
  <c r="H20" i="5"/>
  <c r="G26" i="5"/>
  <c r="I30" i="5"/>
  <c r="G31" i="5"/>
  <c r="G37" i="5"/>
  <c r="P26" i="5"/>
  <c r="P23" i="5"/>
  <c r="T34" i="5"/>
  <c r="R21" i="5"/>
  <c r="AJ21" i="5"/>
  <c r="W26" i="5"/>
  <c r="AA24" i="5"/>
  <c r="AA30" i="5"/>
  <c r="Y31" i="5"/>
  <c r="Y36" i="5"/>
  <c r="Y37" i="5"/>
  <c r="AH26" i="5"/>
  <c r="AF23" i="5"/>
  <c r="AJ30" i="5"/>
  <c r="AJ31" i="5"/>
  <c r="AF37" i="5"/>
  <c r="T28" i="5"/>
  <c r="G25" i="5"/>
  <c r="E25" i="5"/>
  <c r="K30" i="5"/>
  <c r="E31" i="5"/>
  <c r="G36" i="5"/>
  <c r="K36" i="5"/>
  <c r="N28" i="5"/>
  <c r="R24" i="5"/>
  <c r="N23" i="5"/>
  <c r="N32" i="5"/>
  <c r="P36" i="5"/>
  <c r="T21" i="5"/>
  <c r="AL21" i="5"/>
  <c r="AA27" i="5"/>
  <c r="Y24" i="5"/>
  <c r="AC30" i="5"/>
  <c r="W31" i="5"/>
  <c r="W36" i="5"/>
  <c r="AA37" i="5"/>
  <c r="AF26" i="5"/>
  <c r="AJ24" i="5"/>
  <c r="AL30" i="5"/>
  <c r="AH31" i="5"/>
  <c r="AH37" i="5"/>
  <c r="K24" i="5"/>
  <c r="I24" i="5"/>
  <c r="K32" i="5"/>
  <c r="G35" i="5"/>
  <c r="K35" i="5"/>
  <c r="N26" i="5"/>
  <c r="P24" i="5"/>
  <c r="S29" i="5"/>
  <c r="P32" i="5"/>
  <c r="W21" i="5"/>
  <c r="Y27" i="5"/>
  <c r="W24" i="5"/>
  <c r="AC32" i="5"/>
  <c r="AC37" i="5"/>
  <c r="AJ27" i="5"/>
  <c r="AH24" i="5"/>
  <c r="AL32" i="5"/>
  <c r="AF31" i="5"/>
  <c r="AH36" i="5"/>
  <c r="AJ37" i="5"/>
  <c r="D20" i="5"/>
  <c r="I32" i="5"/>
  <c r="K34" i="5"/>
  <c r="R27" i="5"/>
  <c r="R22" i="5"/>
  <c r="R32" i="5"/>
  <c r="R35" i="5"/>
  <c r="R36" i="5"/>
  <c r="Y21" i="5"/>
  <c r="W27" i="5"/>
  <c r="AA25" i="5"/>
  <c r="AC23" i="5"/>
  <c r="AA32" i="5"/>
  <c r="AH27" i="5"/>
  <c r="AF24" i="5"/>
  <c r="AJ22" i="5"/>
  <c r="AJ32" i="5"/>
  <c r="AF34" i="5"/>
  <c r="AF36" i="5"/>
  <c r="AL37" i="5"/>
  <c r="AE33" i="5"/>
  <c r="AF33" i="5" s="1"/>
  <c r="AG33" i="5"/>
  <c r="AI33" i="5"/>
  <c r="AK33" i="5"/>
  <c r="AE29" i="5"/>
  <c r="AF30" i="5"/>
  <c r="AG29" i="5"/>
  <c r="AK29" i="5"/>
  <c r="AI29" i="5"/>
  <c r="AG20" i="5"/>
  <c r="AB33" i="5"/>
  <c r="AC36" i="5"/>
  <c r="V33" i="5"/>
  <c r="W33" i="5" s="1"/>
  <c r="X33" i="5"/>
  <c r="Z33" i="5"/>
  <c r="W34" i="5"/>
  <c r="Y34" i="5"/>
  <c r="V29" i="5"/>
  <c r="X29" i="5"/>
  <c r="W30" i="5"/>
  <c r="Y30" i="5"/>
  <c r="AB29" i="5"/>
  <c r="Z29" i="5"/>
  <c r="AH21" i="5"/>
  <c r="X20" i="5"/>
  <c r="AE20" i="5"/>
  <c r="AI20" i="5"/>
  <c r="AK20" i="5"/>
  <c r="Z20" i="5"/>
  <c r="V20" i="5"/>
  <c r="AB20" i="5"/>
  <c r="M33" i="5"/>
  <c r="N33" i="5" s="1"/>
  <c r="O33" i="5"/>
  <c r="P33" i="5" s="1"/>
  <c r="N34" i="5"/>
  <c r="P34" i="5"/>
  <c r="Q33" i="5"/>
  <c r="S33" i="5"/>
  <c r="T33" i="5" s="1"/>
  <c r="M29" i="5"/>
  <c r="O29" i="5"/>
  <c r="M20" i="5"/>
  <c r="O20" i="5"/>
  <c r="Q20" i="5"/>
  <c r="S20" i="5"/>
  <c r="D33" i="5"/>
  <c r="F33" i="5"/>
  <c r="G33" i="5" s="1"/>
  <c r="J33" i="5"/>
  <c r="E34" i="5"/>
  <c r="H33" i="5"/>
  <c r="I33" i="5" s="1"/>
  <c r="G34" i="5"/>
  <c r="D29" i="5"/>
  <c r="E30" i="5"/>
  <c r="F29" i="5"/>
  <c r="H29" i="5"/>
  <c r="J29" i="5"/>
  <c r="K29" i="5" s="1"/>
  <c r="E23" i="5"/>
  <c r="G27" i="5"/>
  <c r="G22" i="5"/>
  <c r="I26" i="5"/>
  <c r="K37" i="5"/>
  <c r="N37" i="5"/>
  <c r="P37" i="5"/>
  <c r="R37" i="5"/>
  <c r="I37" i="5"/>
  <c r="T37" i="5"/>
  <c r="T31" i="5"/>
  <c r="T32" i="5"/>
  <c r="C29" i="5"/>
  <c r="T30" i="5"/>
  <c r="K27" i="5"/>
  <c r="C20" i="5"/>
  <c r="G23" i="5"/>
  <c r="I23" i="5"/>
  <c r="T23" i="5"/>
  <c r="T27" i="5"/>
  <c r="E27" i="5"/>
  <c r="K22" i="5"/>
  <c r="I27" i="5"/>
  <c r="T22" i="5"/>
  <c r="T26" i="5"/>
  <c r="I21" i="5"/>
  <c r="N21" i="5"/>
  <c r="K21" i="5"/>
  <c r="E21" i="5"/>
  <c r="G21" i="5"/>
  <c r="G14" i="5"/>
  <c r="E13" i="5"/>
  <c r="I12" i="5"/>
  <c r="K13" i="5"/>
  <c r="K14" i="5"/>
  <c r="G13" i="5"/>
  <c r="I14" i="5"/>
  <c r="I13" i="5"/>
  <c r="E14" i="5"/>
  <c r="K12" i="5"/>
  <c r="G12" i="5"/>
  <c r="E12" i="5"/>
  <c r="G6" i="5"/>
  <c r="K6" i="5"/>
  <c r="I6" i="5"/>
  <c r="E6" i="5"/>
  <c r="E24" i="5"/>
  <c r="K26" i="5"/>
  <c r="AA33" i="5" l="1"/>
  <c r="K33" i="5"/>
  <c r="Y33" i="5"/>
  <c r="E33" i="5"/>
  <c r="R33" i="5"/>
  <c r="AL33" i="5"/>
  <c r="AC33" i="5"/>
  <c r="AJ33" i="5"/>
  <c r="AH33" i="5"/>
  <c r="AL29" i="5"/>
  <c r="W29" i="5"/>
  <c r="AA29" i="5"/>
  <c r="T29" i="5"/>
  <c r="G29" i="5"/>
  <c r="R29" i="5"/>
  <c r="AC29" i="5"/>
  <c r="Y29" i="5"/>
  <c r="N20" i="5"/>
  <c r="N29" i="5"/>
  <c r="I29" i="5"/>
  <c r="AF29" i="5"/>
  <c r="P29" i="5"/>
  <c r="E29" i="5"/>
  <c r="AH29" i="5"/>
  <c r="AJ29" i="5"/>
  <c r="AF20" i="5"/>
  <c r="AL20" i="5"/>
  <c r="Y20" i="5"/>
  <c r="G20" i="5"/>
  <c r="AA20" i="5"/>
  <c r="AC20" i="5"/>
  <c r="E20" i="5"/>
  <c r="K20" i="5"/>
  <c r="R20" i="5"/>
  <c r="I20" i="5"/>
  <c r="T20" i="5"/>
  <c r="W20" i="5"/>
  <c r="P20" i="5"/>
  <c r="AJ20" i="5"/>
  <c r="AH20" i="5"/>
</calcChain>
</file>

<file path=xl/sharedStrings.xml><?xml version="1.0" encoding="utf-8"?>
<sst xmlns="http://schemas.openxmlformats.org/spreadsheetml/2006/main" count="136" uniqueCount="68">
  <si>
    <t>WorkId</t>
  </si>
  <si>
    <t>StoreCard</t>
  </si>
  <si>
    <t>QCStatusName</t>
  </si>
  <si>
    <t>QCComment</t>
  </si>
  <si>
    <t>RN</t>
  </si>
  <si>
    <t>CycleId</t>
  </si>
  <si>
    <t>AreaName</t>
  </si>
  <si>
    <t>ProvinceName</t>
  </si>
  <si>
    <t>DistrictName</t>
  </si>
  <si>
    <t>TownName</t>
  </si>
  <si>
    <t>ShopId</t>
  </si>
  <si>
    <t>ShopCode</t>
  </si>
  <si>
    <t>ShopName</t>
  </si>
  <si>
    <t>AddressLine</t>
  </si>
  <si>
    <t>EmployeeId</t>
  </si>
  <si>
    <t>EmployeeCode</t>
  </si>
  <si>
    <t>EmployeeName</t>
  </si>
  <si>
    <t>SupName</t>
  </si>
  <si>
    <t>MDO</t>
  </si>
  <si>
    <t>PNG</t>
  </si>
  <si>
    <t>PaymentPercent</t>
  </si>
  <si>
    <t>AuditDate</t>
  </si>
  <si>
    <t>AuditResult</t>
  </si>
  <si>
    <t>CommentAudit</t>
  </si>
  <si>
    <t>CreateDateApp</t>
  </si>
  <si>
    <t>CreateDateSys</t>
  </si>
  <si>
    <t>Overview</t>
  </si>
  <si>
    <t>OutTime</t>
  </si>
  <si>
    <t>Latitude</t>
  </si>
  <si>
    <t>Longitude</t>
  </si>
  <si>
    <t>C15</t>
  </si>
  <si>
    <t>TITAN</t>
  </si>
  <si>
    <t>C14</t>
  </si>
  <si>
    <t>C12</t>
  </si>
  <si>
    <t>GOLD</t>
  </si>
  <si>
    <t>C13</t>
  </si>
  <si>
    <t>C9</t>
  </si>
  <si>
    <t>C2</t>
  </si>
  <si>
    <t>C10</t>
  </si>
  <si>
    <t>C8</t>
  </si>
  <si>
    <t>DIAMOND</t>
  </si>
  <si>
    <t>C7</t>
  </si>
  <si>
    <t>C4</t>
  </si>
  <si>
    <t>C1</t>
  </si>
  <si>
    <t>C3</t>
  </si>
  <si>
    <t>C11</t>
  </si>
  <si>
    <t>C5</t>
  </si>
  <si>
    <t>C6</t>
  </si>
  <si>
    <t>* Summary by Store:</t>
  </si>
  <si>
    <t>90-100 point</t>
  </si>
  <si>
    <t>80-89 point</t>
  </si>
  <si>
    <t>70 -79 point</t>
  </si>
  <si>
    <t>&lt;70 point</t>
  </si>
  <si>
    <t>Total store successfully  visited</t>
  </si>
  <si>
    <t>Total Store</t>
  </si>
  <si>
    <t>%</t>
  </si>
  <si>
    <t>* Summary by Planogram:</t>
  </si>
  <si>
    <t>Planogram</t>
  </si>
  <si>
    <t>Diamond</t>
  </si>
  <si>
    <t>Gold</t>
  </si>
  <si>
    <t>Titan</t>
  </si>
  <si>
    <t xml:space="preserve">* Summary by Region: </t>
  </si>
  <si>
    <t>Region</t>
  </si>
  <si>
    <t>Area</t>
  </si>
  <si>
    <t>MEKONG</t>
  </si>
  <si>
    <t>NORTH</t>
  </si>
  <si>
    <t>SCHL</t>
  </si>
  <si>
    <t>AreaNameETECH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</si>
</sst>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u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FF00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8">
    <xf numFmtId="0" fontId="0" fillId="0" borderId="0" xfId="0" applyNumberFormat="1" applyFont="1" applyFill="1" applyBorder="1"/>
    <xf numFmtId="0" fontId="3" fillId="0" borderId="0" xfId="2" applyFont="1" applyAlignment="1">
      <alignment horizontal="left" vertical="center"/>
    </xf>
    <xf numFmtId="0" fontId="2" fillId="0" borderId="0" xfId="2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0" fontId="2" fillId="0" borderId="7" xfId="2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 wrapText="1"/>
    </xf>
    <xf numFmtId="0" fontId="2" fillId="0" borderId="11" xfId="2" applyBorder="1" applyAlignment="1">
      <alignment horizontal="center" vertical="center"/>
    </xf>
    <xf numFmtId="0" fontId="2" fillId="0" borderId="5" xfId="2" applyBorder="1" applyAlignment="1">
      <alignment horizontal="center" vertical="center"/>
    </xf>
    <xf numFmtId="0" fontId="2" fillId="0" borderId="4" xfId="2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41" fontId="4" fillId="6" borderId="11" xfId="2" applyNumberFormat="1" applyFont="1" applyFill="1" applyBorder="1" applyAlignment="1">
      <alignment horizontal="center" vertical="center"/>
    </xf>
    <xf numFmtId="41" fontId="4" fillId="6" borderId="5" xfId="2" applyNumberFormat="1" applyFont="1" applyFill="1" applyBorder="1" applyAlignment="1">
      <alignment horizontal="center" vertical="center"/>
    </xf>
    <xf numFmtId="41" fontId="4" fillId="6" borderId="4" xfId="2" applyNumberFormat="1" applyFont="1" applyFill="1" applyBorder="1" applyAlignment="1">
      <alignment horizontal="center" vertical="center"/>
    </xf>
    <xf numFmtId="9" fontId="4" fillId="6" borderId="5" xfId="1" applyFont="1" applyFill="1" applyBorder="1" applyAlignment="1">
      <alignment horizontal="center" vertical="center"/>
    </xf>
    <xf numFmtId="9" fontId="4" fillId="6" borderId="6" xfId="1" applyFont="1" applyFill="1" applyBorder="1" applyAlignment="1">
      <alignment horizontal="center" vertical="center"/>
    </xf>
    <xf numFmtId="41" fontId="2" fillId="0" borderId="11" xfId="2" applyNumberFormat="1" applyBorder="1" applyAlignment="1">
      <alignment horizontal="center" vertical="center"/>
    </xf>
    <xf numFmtId="41" fontId="2" fillId="0" borderId="5" xfId="2" applyNumberFormat="1" applyBorder="1" applyAlignment="1">
      <alignment horizontal="center" vertical="center"/>
    </xf>
    <xf numFmtId="41" fontId="2" fillId="0" borderId="4" xfId="2" applyNumberFormat="1" applyBorder="1" applyAlignment="1">
      <alignment horizontal="center" vertical="center"/>
    </xf>
    <xf numFmtId="41" fontId="2" fillId="0" borderId="7" xfId="2" applyNumberFormat="1" applyBorder="1" applyAlignment="1">
      <alignment horizontal="center" vertical="center"/>
    </xf>
    <xf numFmtId="41" fontId="2" fillId="0" borderId="9" xfId="2" applyNumberFormat="1" applyBorder="1" applyAlignment="1">
      <alignment horizontal="center" vertical="center"/>
    </xf>
    <xf numFmtId="41" fontId="2" fillId="0" borderId="8" xfId="2" applyNumberForma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9" borderId="11" xfId="2" applyFont="1" applyFill="1" applyBorder="1" applyAlignment="1">
      <alignment horizontal="center" vertical="center" wrapText="1"/>
    </xf>
    <xf numFmtId="0" fontId="5" fillId="9" borderId="5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6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7" borderId="11" xfId="2" applyFont="1" applyFill="1" applyBorder="1" applyAlignment="1">
      <alignment horizontal="center" vertical="center" wrapText="1"/>
    </xf>
    <xf numFmtId="0" fontId="5" fillId="7" borderId="5" xfId="2" applyFont="1" applyFill="1" applyBorder="1" applyAlignment="1">
      <alignment horizontal="center" vertical="center" wrapText="1"/>
    </xf>
    <xf numFmtId="0" fontId="5" fillId="9" borderId="6" xfId="2" applyFont="1" applyFill="1" applyBorder="1" applyAlignment="1">
      <alignment horizontal="center" vertical="center" wrapText="1"/>
    </xf>
    <xf numFmtId="0" fontId="5" fillId="8" borderId="11" xfId="2" applyFont="1" applyFill="1" applyBorder="1" applyAlignment="1">
      <alignment horizontal="center" vertical="center" wrapText="1"/>
    </xf>
    <xf numFmtId="0" fontId="5" fillId="8" borderId="5" xfId="2" applyFont="1" applyFill="1" applyBorder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5" xfId="0" applyNumberFormat="1" applyFont="1" applyFill="1" applyBorder="1"/>
    <xf numFmtId="0" fontId="6" fillId="10" borderId="5" xfId="0" applyNumberFormat="1" applyFont="1" applyFill="1" applyBorder="1" applyAlignment="1">
      <alignment horizontal="center"/>
    </xf>
    <xf numFmtId="0" fontId="6" fillId="10" borderId="5" xfId="0" applyNumberFormat="1" applyFont="1" applyFill="1" applyBorder="1"/>
    <xf numFmtId="164" fontId="6" fillId="10" borderId="5" xfId="0" applyNumberFormat="1" applyFont="1" applyFill="1" applyBorder="1"/>
    <xf numFmtId="164" fontId="0" fillId="0" borderId="5" xfId="0" applyNumberFormat="1" applyFont="1" applyFill="1" applyBorder="1"/>
    <xf numFmtId="164" fontId="0" fillId="0" borderId="0" xfId="0" applyNumberFormat="1" applyFont="1" applyFill="1" applyBorder="1"/>
    <xf numFmtId="0" fontId="5" fillId="9" borderId="5" xfId="2" applyFont="1" applyFill="1" applyBorder="1" applyAlignment="1">
      <alignment horizontal="center" vertical="center"/>
    </xf>
    <xf numFmtId="0" fontId="5" fillId="8" borderId="5" xfId="2" applyFont="1" applyFill="1" applyBorder="1" applyAlignment="1">
      <alignment horizontal="center" vertical="center"/>
    </xf>
    <xf numFmtId="0" fontId="5" fillId="9" borderId="6" xfId="2" applyFont="1" applyFill="1" applyBorder="1" applyAlignment="1">
      <alignment horizontal="center" vertical="center"/>
    </xf>
    <xf numFmtId="0" fontId="5" fillId="8" borderId="1" xfId="2" applyFont="1" applyFill="1" applyBorder="1" applyAlignment="1">
      <alignment horizontal="center" vertical="center"/>
    </xf>
    <xf numFmtId="0" fontId="5" fillId="8" borderId="2" xfId="2" applyFont="1" applyFill="1" applyBorder="1" applyAlignment="1">
      <alignment horizontal="center" vertical="center"/>
    </xf>
    <xf numFmtId="0" fontId="5" fillId="8" borderId="3" xfId="2" applyFont="1" applyFill="1" applyBorder="1" applyAlignment="1">
      <alignment horizontal="center" vertical="center"/>
    </xf>
    <xf numFmtId="0" fontId="5" fillId="9" borderId="11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0" fontId="5" fillId="4" borderId="6" xfId="2" applyFont="1" applyFill="1" applyBorder="1" applyAlignment="1">
      <alignment horizontal="center" vertical="center"/>
    </xf>
    <xf numFmtId="0" fontId="5" fillId="7" borderId="11" xfId="2" applyFont="1" applyFill="1" applyBorder="1" applyAlignment="1">
      <alignment horizontal="center" vertical="center"/>
    </xf>
    <xf numFmtId="0" fontId="5" fillId="7" borderId="5" xfId="2" applyFont="1" applyFill="1" applyBorder="1" applyAlignment="1">
      <alignment horizontal="center" vertical="center"/>
    </xf>
    <xf numFmtId="0" fontId="5" fillId="8" borderId="11" xfId="2" applyFont="1" applyFill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0" fontId="5" fillId="7" borderId="2" xfId="2" applyFont="1" applyFill="1" applyBorder="1" applyAlignment="1">
      <alignment horizontal="center" vertical="center"/>
    </xf>
    <xf numFmtId="0" fontId="5" fillId="7" borderId="3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L38"/>
  <sheetViews>
    <sheetView showGridLines="0" tabSelected="1" topLeftCell="A7" zoomScale="70" zoomScaleNormal="70" workbookViewId="0">
      <selection activeCell="H24" sqref="H24"/>
    </sheetView>
  </sheetViews>
  <sheetFormatPr defaultRowHeight="14.25" x14ac:dyDescent="0.45"/>
  <cols>
    <col min="1" max="1" width="12.6640625" style="2" customWidth="1"/>
    <col min="2" max="2" width="13.6640625" style="2" customWidth="1"/>
    <col min="3" max="3" width="19.19921875" style="2" customWidth="1"/>
    <col min="4" max="4" width="8.1328125" style="2" customWidth="1"/>
    <col min="5" max="5" width="11.19921875" style="2" customWidth="1"/>
    <col min="6" max="6" width="8.796875" style="2" customWidth="1"/>
    <col min="7" max="8" width="9.53125" style="2" customWidth="1"/>
    <col min="9" max="10" width="9.796875" style="2" customWidth="1"/>
    <col min="11" max="11" width="8.86328125" style="2"/>
    <col min="12" max="12" width="3.1328125" customWidth="1"/>
    <col min="21" max="21" width="3.796875" customWidth="1"/>
    <col min="30" max="30" width="1.86328125" customWidth="1"/>
  </cols>
  <sheetData>
    <row r="1" spans="1:11" x14ac:dyDescent="0.45">
      <c r="A1"/>
      <c r="B1"/>
      <c r="C1"/>
      <c r="D1"/>
      <c r="E1"/>
      <c r="F1"/>
      <c r="G1"/>
      <c r="H1"/>
      <c r="I1"/>
      <c r="J1"/>
      <c r="K1"/>
    </row>
    <row r="2" spans="1:11" x14ac:dyDescent="0.45">
      <c r="A2" s="1" t="s">
        <v>48</v>
      </c>
    </row>
    <row r="3" spans="1:11" ht="14.65" thickBot="1" x14ac:dyDescent="0.5"/>
    <row r="4" spans="1:11" ht="15" thickTop="1" thickBot="1" x14ac:dyDescent="0.5">
      <c r="A4" s="3"/>
      <c r="B4" s="3"/>
      <c r="C4" s="3"/>
      <c r="D4" s="71" t="s">
        <v>49</v>
      </c>
      <c r="E4" s="72"/>
      <c r="F4" s="73" t="s">
        <v>50</v>
      </c>
      <c r="G4" s="73"/>
      <c r="H4" s="72" t="s">
        <v>51</v>
      </c>
      <c r="I4" s="72"/>
      <c r="J4" s="73" t="s">
        <v>52</v>
      </c>
      <c r="K4" s="74"/>
    </row>
    <row r="5" spans="1:11" ht="28.9" thickTop="1" x14ac:dyDescent="0.45">
      <c r="A5" s="4"/>
      <c r="B5" s="4"/>
      <c r="C5" s="5" t="s">
        <v>53</v>
      </c>
      <c r="D5" s="6" t="s">
        <v>54</v>
      </c>
      <c r="E5" s="7" t="s">
        <v>55</v>
      </c>
      <c r="F5" s="8" t="s">
        <v>54</v>
      </c>
      <c r="G5" s="8" t="s">
        <v>55</v>
      </c>
      <c r="H5" s="7" t="s">
        <v>54</v>
      </c>
      <c r="I5" s="7" t="s">
        <v>55</v>
      </c>
      <c r="J5" s="8" t="s">
        <v>54</v>
      </c>
      <c r="K5" s="9" t="s">
        <v>55</v>
      </c>
    </row>
    <row r="6" spans="1:11" ht="14.65" thickBot="1" x14ac:dyDescent="0.5">
      <c r="C6" s="10">
        <f>COUNTIFS(WorkRessult!$W:$W,"Thành công")</f>
        <v>0</v>
      </c>
      <c r="D6" s="11">
        <f>COUNTIFS(WorkRessult!$W:$W,"Thành công",WorkRessult!$U:$U,100)</f>
        <v>0</v>
      </c>
      <c r="E6" s="12" t="e">
        <f>D6/$C6</f>
        <v>#DIV/0!</v>
      </c>
      <c r="F6" s="13">
        <f>COUNTIFS(WorkRessult!$W:$W,"Thành công",WorkRessult!$U:$U,80)</f>
        <v>0</v>
      </c>
      <c r="G6" s="12" t="e">
        <f>F6/$C6</f>
        <v>#DIV/0!</v>
      </c>
      <c r="H6" s="13">
        <f>COUNTIFS(WorkRessult!$W:$W,"Thành công",WorkRessult!$U:$U,60)</f>
        <v>0</v>
      </c>
      <c r="I6" s="12" t="e">
        <f>H6/$C6</f>
        <v>#DIV/0!</v>
      </c>
      <c r="J6" s="13">
        <f>COUNTIFS(WorkRessult!$W:$W,"Thành công",WorkRessult!$U:$U,0)</f>
        <v>0</v>
      </c>
      <c r="K6" s="14" t="e">
        <f>J6/$C6</f>
        <v>#DIV/0!</v>
      </c>
    </row>
    <row r="7" spans="1:11" ht="14.65" thickTop="1" x14ac:dyDescent="0.45"/>
    <row r="8" spans="1:11" x14ac:dyDescent="0.45">
      <c r="A8" s="1" t="s">
        <v>56</v>
      </c>
    </row>
    <row r="9" spans="1:11" ht="14.65" thickBot="1" x14ac:dyDescent="0.5"/>
    <row r="10" spans="1:11" ht="15" thickTop="1" thickBot="1" x14ac:dyDescent="0.5">
      <c r="D10" s="71" t="s">
        <v>49</v>
      </c>
      <c r="E10" s="72"/>
      <c r="F10" s="73" t="s">
        <v>50</v>
      </c>
      <c r="G10" s="73"/>
      <c r="H10" s="72" t="s">
        <v>51</v>
      </c>
      <c r="I10" s="72"/>
      <c r="J10" s="73" t="s">
        <v>52</v>
      </c>
      <c r="K10" s="74"/>
    </row>
    <row r="11" spans="1:11" ht="28.9" thickTop="1" x14ac:dyDescent="0.45">
      <c r="B11" s="15" t="s">
        <v>57</v>
      </c>
      <c r="C11" s="16" t="s">
        <v>53</v>
      </c>
      <c r="D11" s="6" t="s">
        <v>54</v>
      </c>
      <c r="E11" s="7" t="s">
        <v>55</v>
      </c>
      <c r="F11" s="8" t="s">
        <v>54</v>
      </c>
      <c r="G11" s="8" t="s">
        <v>55</v>
      </c>
      <c r="H11" s="7" t="s">
        <v>54</v>
      </c>
      <c r="I11" s="7" t="s">
        <v>55</v>
      </c>
      <c r="J11" s="8" t="s">
        <v>54</v>
      </c>
      <c r="K11" s="9" t="s">
        <v>55</v>
      </c>
    </row>
    <row r="12" spans="1:11" x14ac:dyDescent="0.45">
      <c r="B12" s="17" t="s">
        <v>58</v>
      </c>
      <c r="C12" s="18">
        <f>COUNTIFS(WorkRessult!$W:$W,"Thành công",WorkRessult!$S:$S,$B12)</f>
        <v>0</v>
      </c>
      <c r="D12" s="19">
        <f>COUNTIFS(WorkRessult!$W:$W,"Thành công",WorkRessult!$U:$U,100,WorkRessult!$S:$S,$B12)</f>
        <v>0</v>
      </c>
      <c r="E12" s="20" t="e">
        <f>D12/$C12</f>
        <v>#DIV/0!</v>
      </c>
      <c r="F12" s="18">
        <f>COUNTIFS(WorkRessult!$W:$W,"Thành công",WorkRessult!$U:$U,80,WorkRessult!$S:$S,$B12)</f>
        <v>0</v>
      </c>
      <c r="G12" s="20" t="e">
        <f>F12/$C12</f>
        <v>#DIV/0!</v>
      </c>
      <c r="H12" s="18">
        <f>COUNTIFS(WorkRessult!$W:$W,"Thành công",WorkRessult!$U:$U,60,WorkRessult!$S:$S,$B12)</f>
        <v>0</v>
      </c>
      <c r="I12" s="20" t="e">
        <f>H12/$C12</f>
        <v>#DIV/0!</v>
      </c>
      <c r="J12" s="18">
        <f>COUNTIFS(WorkRessult!$W:$W,"Thành công",WorkRessult!$U:$U,0,WorkRessult!$S:$S,$B12)</f>
        <v>0</v>
      </c>
      <c r="K12" s="21" t="e">
        <f>J12/$C12</f>
        <v>#DIV/0!</v>
      </c>
    </row>
    <row r="13" spans="1:11" x14ac:dyDescent="0.45">
      <c r="B13" s="17" t="s">
        <v>59</v>
      </c>
      <c r="C13" s="18">
        <f>COUNTIFS(WorkRessult!$W:$W,"Thành công",WorkRessult!$S:$S,$B13)</f>
        <v>0</v>
      </c>
      <c r="D13" s="19">
        <f>COUNTIFS(WorkRessult!$W:$W,"Thành công",WorkRessult!$U:$U,100,WorkRessult!$S:$S,$B13)</f>
        <v>0</v>
      </c>
      <c r="E13" s="20" t="e">
        <f t="shared" ref="E13:E14" si="0">D13/$C13</f>
        <v>#DIV/0!</v>
      </c>
      <c r="F13" s="18">
        <f>COUNTIFS(WorkRessult!$W:$W,"Thành công",WorkRessult!$U:$U,80,WorkRessult!$S:$S,$B13)</f>
        <v>0</v>
      </c>
      <c r="G13" s="20" t="e">
        <f t="shared" ref="G13:G14" si="1">F13/$C13</f>
        <v>#DIV/0!</v>
      </c>
      <c r="H13" s="18">
        <f>COUNTIFS(WorkRessult!$W:$W,"Thành công",WorkRessult!$U:$U,60,WorkRessult!$S:$S,$B13)</f>
        <v>0</v>
      </c>
      <c r="I13" s="20" t="e">
        <f t="shared" ref="I13:I14" si="2">H13/$C13</f>
        <v>#DIV/0!</v>
      </c>
      <c r="J13" s="18">
        <f>COUNTIFS(WorkRessult!$W:$W,"Thành công",WorkRessult!$U:$U,0,WorkRessult!$S:$S,$B13)</f>
        <v>0</v>
      </c>
      <c r="K13" s="21" t="e">
        <f t="shared" ref="K13:K14" si="3">J13/$C13</f>
        <v>#DIV/0!</v>
      </c>
    </row>
    <row r="14" spans="1:11" ht="14.65" thickBot="1" x14ac:dyDescent="0.5">
      <c r="B14" s="10" t="s">
        <v>60</v>
      </c>
      <c r="C14" s="13">
        <f>COUNTIFS(WorkRessult!$W:$W,"Thành công",WorkRessult!$S:$S,$B14)</f>
        <v>0</v>
      </c>
      <c r="D14" s="11">
        <f>COUNTIFS(WorkRessult!$W:$W,"Thành công",WorkRessult!$U:$U,100,WorkRessult!$S:$S,$B14)</f>
        <v>0</v>
      </c>
      <c r="E14" s="12" t="e">
        <f t="shared" si="0"/>
        <v>#DIV/0!</v>
      </c>
      <c r="F14" s="13">
        <f>COUNTIFS(WorkRessult!$W:$W,"Thành công",WorkRessult!$U:$U,80,WorkRessult!$S:$S,$B14)</f>
        <v>0</v>
      </c>
      <c r="G14" s="12" t="e">
        <f t="shared" si="1"/>
        <v>#DIV/0!</v>
      </c>
      <c r="H14" s="13">
        <f>COUNTIFS(WorkRessult!$W:$W,"Thành công",WorkRessult!$U:$U,60,WorkRessult!$S:$S,$B14)</f>
        <v>0</v>
      </c>
      <c r="I14" s="12" t="e">
        <f t="shared" si="2"/>
        <v>#DIV/0!</v>
      </c>
      <c r="J14" s="13">
        <f>COUNTIFS(WorkRessult!$W:$W,"Thành công",WorkRessult!$U:$U,0,WorkRessult!$S:$S,$B14)</f>
        <v>0</v>
      </c>
      <c r="K14" s="14" t="e">
        <f t="shared" si="3"/>
        <v>#DIV/0!</v>
      </c>
    </row>
    <row r="15" spans="1:11" ht="14.65" thickTop="1" x14ac:dyDescent="0.45"/>
    <row r="16" spans="1:11" ht="14.65" thickBot="1" x14ac:dyDescent="0.5">
      <c r="A16" s="1" t="s">
        <v>61</v>
      </c>
    </row>
    <row r="17" spans="1:38" ht="15" thickTop="1" thickBot="1" x14ac:dyDescent="0.5">
      <c r="M17" s="75" t="s">
        <v>40</v>
      </c>
      <c r="N17" s="76"/>
      <c r="O17" s="76"/>
      <c r="P17" s="76"/>
      <c r="Q17" s="76"/>
      <c r="R17" s="76"/>
      <c r="S17" s="76"/>
      <c r="T17" s="77"/>
      <c r="U17" s="35"/>
      <c r="V17" s="68" t="s">
        <v>34</v>
      </c>
      <c r="W17" s="69"/>
      <c r="X17" s="69"/>
      <c r="Y17" s="69"/>
      <c r="Z17" s="69"/>
      <c r="AA17" s="69"/>
      <c r="AB17" s="69"/>
      <c r="AC17" s="70"/>
      <c r="AD17" s="35"/>
      <c r="AE17" s="59" t="s">
        <v>31</v>
      </c>
      <c r="AF17" s="60"/>
      <c r="AG17" s="60"/>
      <c r="AH17" s="60"/>
      <c r="AI17" s="60"/>
      <c r="AJ17" s="60"/>
      <c r="AK17" s="60"/>
      <c r="AL17" s="61"/>
    </row>
    <row r="18" spans="1:38" ht="15" thickTop="1" thickBot="1" x14ac:dyDescent="0.5">
      <c r="D18" s="71" t="s">
        <v>49</v>
      </c>
      <c r="E18" s="72"/>
      <c r="F18" s="73" t="s">
        <v>50</v>
      </c>
      <c r="G18" s="73"/>
      <c r="H18" s="72" t="s">
        <v>51</v>
      </c>
      <c r="I18" s="72"/>
      <c r="J18" s="73" t="s">
        <v>52</v>
      </c>
      <c r="K18" s="74"/>
      <c r="M18" s="62" t="s">
        <v>49</v>
      </c>
      <c r="N18" s="56"/>
      <c r="O18" s="63" t="s">
        <v>50</v>
      </c>
      <c r="P18" s="63"/>
      <c r="Q18" s="56" t="s">
        <v>51</v>
      </c>
      <c r="R18" s="56"/>
      <c r="S18" s="63" t="s">
        <v>52</v>
      </c>
      <c r="T18" s="64"/>
      <c r="U18" s="35"/>
      <c r="V18" s="65" t="s">
        <v>49</v>
      </c>
      <c r="W18" s="66"/>
      <c r="X18" s="56" t="s">
        <v>50</v>
      </c>
      <c r="Y18" s="56"/>
      <c r="Z18" s="66" t="s">
        <v>51</v>
      </c>
      <c r="AA18" s="66"/>
      <c r="AB18" s="56" t="s">
        <v>52</v>
      </c>
      <c r="AC18" s="58"/>
      <c r="AD18" s="35"/>
      <c r="AE18" s="67" t="s">
        <v>49</v>
      </c>
      <c r="AF18" s="57"/>
      <c r="AG18" s="56" t="s">
        <v>50</v>
      </c>
      <c r="AH18" s="56"/>
      <c r="AI18" s="57" t="s">
        <v>51</v>
      </c>
      <c r="AJ18" s="57"/>
      <c r="AK18" s="56" t="s">
        <v>52</v>
      </c>
      <c r="AL18" s="58"/>
    </row>
    <row r="19" spans="1:38" ht="28.9" thickTop="1" x14ac:dyDescent="0.45">
      <c r="A19" s="22" t="s">
        <v>62</v>
      </c>
      <c r="B19" s="23" t="s">
        <v>63</v>
      </c>
      <c r="C19" s="16" t="s">
        <v>53</v>
      </c>
      <c r="D19" s="6" t="s">
        <v>54</v>
      </c>
      <c r="E19" s="7" t="s">
        <v>55</v>
      </c>
      <c r="F19" s="8" t="s">
        <v>54</v>
      </c>
      <c r="G19" s="8" t="s">
        <v>55</v>
      </c>
      <c r="H19" s="7" t="s">
        <v>54</v>
      </c>
      <c r="I19" s="7" t="s">
        <v>55</v>
      </c>
      <c r="J19" s="8" t="s">
        <v>54</v>
      </c>
      <c r="K19" s="9" t="s">
        <v>55</v>
      </c>
      <c r="M19" s="36" t="s">
        <v>54</v>
      </c>
      <c r="N19" s="37" t="s">
        <v>55</v>
      </c>
      <c r="O19" s="38" t="s">
        <v>54</v>
      </c>
      <c r="P19" s="38" t="s">
        <v>55</v>
      </c>
      <c r="Q19" s="37" t="s">
        <v>54</v>
      </c>
      <c r="R19" s="37" t="s">
        <v>55</v>
      </c>
      <c r="S19" s="38" t="s">
        <v>54</v>
      </c>
      <c r="T19" s="39" t="s">
        <v>55</v>
      </c>
      <c r="U19" s="40"/>
      <c r="V19" s="41" t="s">
        <v>54</v>
      </c>
      <c r="W19" s="42" t="s">
        <v>55</v>
      </c>
      <c r="X19" s="37" t="s">
        <v>54</v>
      </c>
      <c r="Y19" s="37" t="s">
        <v>55</v>
      </c>
      <c r="Z19" s="42" t="s">
        <v>54</v>
      </c>
      <c r="AA19" s="42" t="s">
        <v>55</v>
      </c>
      <c r="AB19" s="37" t="s">
        <v>54</v>
      </c>
      <c r="AC19" s="43" t="s">
        <v>55</v>
      </c>
      <c r="AD19" s="40"/>
      <c r="AE19" s="44" t="s">
        <v>54</v>
      </c>
      <c r="AF19" s="45" t="s">
        <v>55</v>
      </c>
      <c r="AG19" s="37" t="s">
        <v>54</v>
      </c>
      <c r="AH19" s="37" t="s">
        <v>55</v>
      </c>
      <c r="AI19" s="45" t="s">
        <v>54</v>
      </c>
      <c r="AJ19" s="45" t="s">
        <v>55</v>
      </c>
      <c r="AK19" s="37" t="s">
        <v>54</v>
      </c>
      <c r="AL19" s="43" t="s">
        <v>55</v>
      </c>
    </row>
    <row r="20" spans="1:38" x14ac:dyDescent="0.45">
      <c r="A20" s="24" t="s">
        <v>64</v>
      </c>
      <c r="B20" s="25"/>
      <c r="C20" s="25">
        <f t="shared" ref="C20:J20" si="4">SUM(C21:C28)</f>
        <v>0</v>
      </c>
      <c r="D20" s="26">
        <f t="shared" si="4"/>
        <v>0</v>
      </c>
      <c r="E20" s="27">
        <f t="shared" ref="E20:G34" si="5">IFERROR(D20/$C20,0)</f>
        <v>0</v>
      </c>
      <c r="F20" s="26">
        <f t="shared" si="4"/>
        <v>0</v>
      </c>
      <c r="G20" s="27">
        <f t="shared" si="5"/>
        <v>0</v>
      </c>
      <c r="H20" s="26">
        <f t="shared" si="4"/>
        <v>0</v>
      </c>
      <c r="I20" s="27">
        <f t="shared" ref="I20:I37" si="6">IFERROR(H20/$C20,0)</f>
        <v>0</v>
      </c>
      <c r="J20" s="26">
        <f t="shared" si="4"/>
        <v>0</v>
      </c>
      <c r="K20" s="28">
        <f t="shared" ref="K20:K37" si="7">IFERROR(J20/$C20,0)</f>
        <v>0</v>
      </c>
      <c r="M20" s="24">
        <f t="shared" ref="M20" si="8">SUM(M21:M28)</f>
        <v>0</v>
      </c>
      <c r="N20" s="27">
        <f t="shared" ref="N20:N37" si="9">IFERROR(M20/$C20,0)</f>
        <v>0</v>
      </c>
      <c r="O20" s="25">
        <f t="shared" ref="O20" si="10">SUM(O21:O28)</f>
        <v>0</v>
      </c>
      <c r="P20" s="27">
        <f t="shared" ref="P20:P37" si="11">IFERROR(O20/$C20,0)</f>
        <v>0</v>
      </c>
      <c r="Q20" s="25">
        <f t="shared" ref="Q20" si="12">SUM(Q21:Q28)</f>
        <v>0</v>
      </c>
      <c r="R20" s="27">
        <f t="shared" ref="R20:R37" si="13">IFERROR(Q20/$C20,0)</f>
        <v>0</v>
      </c>
      <c r="S20" s="25">
        <f t="shared" ref="S20" si="14">SUM(S21:S28)</f>
        <v>0</v>
      </c>
      <c r="T20" s="28">
        <f t="shared" ref="T20:T37" si="15">IFERROR(S20/$C20,0)</f>
        <v>0</v>
      </c>
      <c r="U20" s="46"/>
      <c r="V20" s="24">
        <f t="shared" ref="V20" si="16">SUM(V21:V28)</f>
        <v>0</v>
      </c>
      <c r="W20" s="27">
        <f t="shared" ref="W20:W33" si="17">IFERROR(V20/$C20,0)</f>
        <v>0</v>
      </c>
      <c r="X20" s="25">
        <f t="shared" ref="X20" si="18">SUM(X21:X28)</f>
        <v>0</v>
      </c>
      <c r="Y20" s="27">
        <f t="shared" ref="Y20:Y33" si="19">IFERROR(X20/$C20,0)</f>
        <v>0</v>
      </c>
      <c r="Z20" s="25">
        <f t="shared" ref="Z20" si="20">SUM(Z21:Z28)</f>
        <v>0</v>
      </c>
      <c r="AA20" s="27">
        <f t="shared" ref="AA20:AA33" si="21">IFERROR(Z20/$C20,0)</f>
        <v>0</v>
      </c>
      <c r="AB20" s="25">
        <f t="shared" ref="AB20" si="22">SUM(AB21:AB28)</f>
        <v>0</v>
      </c>
      <c r="AC20" s="28">
        <f t="shared" ref="AC20:AC33" si="23">IFERROR(AB20/$C20,0)</f>
        <v>0</v>
      </c>
      <c r="AD20" s="46"/>
      <c r="AE20" s="24">
        <f t="shared" ref="AE20" si="24">SUM(AE21:AE28)</f>
        <v>0</v>
      </c>
      <c r="AF20" s="27">
        <f t="shared" ref="AF20:AF34" si="25">IFERROR(AE20/$C20,0)</f>
        <v>0</v>
      </c>
      <c r="AG20" s="25">
        <f t="shared" ref="AG20" si="26">SUM(AG21:AG28)</f>
        <v>0</v>
      </c>
      <c r="AH20" s="27">
        <f t="shared" ref="AH20:AH34" si="27">IFERROR(AG20/$C20,0)</f>
        <v>0</v>
      </c>
      <c r="AI20" s="25">
        <f t="shared" ref="AI20" si="28">SUM(AI21:AI28)</f>
        <v>0</v>
      </c>
      <c r="AJ20" s="27">
        <f t="shared" ref="AJ20:AJ34" si="29">IFERROR(AI20/$C20,0)</f>
        <v>0</v>
      </c>
      <c r="AK20" s="25">
        <f t="shared" ref="AK20" si="30">SUM(AK21:AK28)</f>
        <v>0</v>
      </c>
      <c r="AL20" s="28">
        <f t="shared" ref="AL20:AL34" si="31">IFERROR(AK20/$C20,0)</f>
        <v>0</v>
      </c>
    </row>
    <row r="21" spans="1:38" x14ac:dyDescent="0.45">
      <c r="A21" s="29"/>
      <c r="B21" s="30" t="s">
        <v>43</v>
      </c>
      <c r="C21" s="30">
        <f>COUNTIFS(WorkRessult!$W:$W,"Thành công",WorkRessult!$E:$E,'Sum payment'!$B21)</f>
        <v>0</v>
      </c>
      <c r="D21" s="31">
        <f>COUNTIFS(WorkRessult!$W:$W,"Thành công",WorkRessult!$E:$E,'Sum payment'!$B21,WorkRessult!$U:$U,100)</f>
        <v>0</v>
      </c>
      <c r="E21" s="20">
        <f t="shared" si="5"/>
        <v>0</v>
      </c>
      <c r="F21" s="31">
        <f>COUNTIFS(WorkRessult!$W:$W,"Thành công",WorkRessult!$E:$E,'Sum payment'!$B21,WorkRessult!$U:$U,80)</f>
        <v>0</v>
      </c>
      <c r="G21" s="20">
        <f t="shared" si="5"/>
        <v>0</v>
      </c>
      <c r="H21" s="31">
        <f>COUNTIFS(WorkRessult!$W:$W,"Thành công",WorkRessult!$E:$E,'Sum payment'!$B21,WorkRessult!$U:$U,60)</f>
        <v>0</v>
      </c>
      <c r="I21" s="20">
        <f t="shared" si="6"/>
        <v>0</v>
      </c>
      <c r="J21" s="31">
        <f>COUNTIFS(WorkRessult!$W:$W,"Thành công",WorkRessult!$E:$E,'Sum payment'!$B21,WorkRessult!$U:$U,0)</f>
        <v>0</v>
      </c>
      <c r="K21" s="21">
        <f t="shared" si="7"/>
        <v>0</v>
      </c>
      <c r="M21" s="29">
        <f>COUNTIFS(WorkRessult!$W:$W,"Thành công",WorkRessult!$E:$E,'Sum payment'!$B21,WorkRessult!$U:$U,100,WorkRessult!$S:$S,"Diamond")</f>
        <v>0</v>
      </c>
      <c r="N21" s="20">
        <f t="shared" si="9"/>
        <v>0</v>
      </c>
      <c r="O21" s="30">
        <f>COUNTIFS(WorkRessult!$W:$W,"Thành công",WorkRessult!$E:$E,'Sum payment'!$B21,WorkRessult!$U:$U,80,WorkRessult!$S:$S,"Diamond")</f>
        <v>0</v>
      </c>
      <c r="P21" s="20">
        <f t="shared" si="11"/>
        <v>0</v>
      </c>
      <c r="Q21" s="30">
        <f>COUNTIFS(WorkRessult!$W:$W,"Thành công",WorkRessult!$E:$E,'Sum payment'!$B21,WorkRessult!$U:$U,60,WorkRessult!$S:$S,"Diamond")</f>
        <v>0</v>
      </c>
      <c r="R21" s="20">
        <f t="shared" si="13"/>
        <v>0</v>
      </c>
      <c r="S21" s="30">
        <f>COUNTIFS(WorkRessult!$W:$W,"Thành công",WorkRessult!$E:$E,'Sum payment'!$B21,WorkRessult!$U:$U,0,WorkRessult!$S:$S,"Diamond")</f>
        <v>0</v>
      </c>
      <c r="T21" s="21">
        <f t="shared" si="15"/>
        <v>0</v>
      </c>
      <c r="U21" s="47"/>
      <c r="V21" s="29">
        <f>COUNTIFS(WorkRessult!$W:$W,"Thành công",WorkRessult!$E:$E,'Sum payment'!$B21,WorkRessult!$U:$U,100,WorkRessult!$S:$S,"Gold")</f>
        <v>0</v>
      </c>
      <c r="W21" s="20">
        <f t="shared" si="17"/>
        <v>0</v>
      </c>
      <c r="X21" s="30">
        <f>COUNTIFS(WorkRessult!$W:$W,"Thành công",WorkRessult!$E:$E,'Sum payment'!$B21,WorkRessult!$U:$U,80,WorkRessult!$S:$S,"Gold")</f>
        <v>0</v>
      </c>
      <c r="Y21" s="20">
        <f t="shared" si="19"/>
        <v>0</v>
      </c>
      <c r="Z21" s="30">
        <f>COUNTIFS(WorkRessult!$W:$W,"Thành công",WorkRessult!$E:$E,'Sum payment'!$B21,WorkRessult!$U:$U,60,WorkRessult!$S:$S,"Gold")</f>
        <v>0</v>
      </c>
      <c r="AA21" s="20">
        <f t="shared" si="21"/>
        <v>0</v>
      </c>
      <c r="AB21" s="30">
        <f>COUNTIFS(WorkRessult!$W:$W,"Thành công",WorkRessult!$E:$E,'Sum payment'!$B21,WorkRessult!$U:$U,0,WorkRessult!$S:$S,"Gold")</f>
        <v>0</v>
      </c>
      <c r="AC21" s="21">
        <f t="shared" si="23"/>
        <v>0</v>
      </c>
      <c r="AD21" s="47"/>
      <c r="AE21" s="29">
        <f>COUNTIFS(WorkRessult!$W:$W,"Thành công",WorkRessult!$E:$E,'Sum payment'!$B21,WorkRessult!$U:$U,100,WorkRessult!$S:$S,"Titan")</f>
        <v>0</v>
      </c>
      <c r="AF21" s="20">
        <f t="shared" si="25"/>
        <v>0</v>
      </c>
      <c r="AG21" s="30">
        <f>COUNTIFS(WorkRessult!$W:$W,"Thành công",WorkRessult!$E:$E,'Sum payment'!$B21,WorkRessult!$U:$U,80,WorkRessult!$S:$S,"Titan")</f>
        <v>0</v>
      </c>
      <c r="AH21" s="20">
        <f t="shared" si="27"/>
        <v>0</v>
      </c>
      <c r="AI21" s="30">
        <f>COUNTIFS(WorkRessult!$W:$W,"Thành công",WorkRessult!$E:$E,'Sum payment'!$B21,WorkRessult!$U:$U,60,WorkRessult!$S:$S,"Titan")</f>
        <v>0</v>
      </c>
      <c r="AJ21" s="20">
        <f t="shared" si="29"/>
        <v>0</v>
      </c>
      <c r="AK21" s="30">
        <f>COUNTIFS(WorkRessult!$W:$W,"Thành công",WorkRessult!$E:$E,'Sum payment'!$B21,WorkRessult!$U:$U,0,WorkRessult!$S:$S,"Titan")</f>
        <v>0</v>
      </c>
      <c r="AL21" s="21">
        <f t="shared" si="31"/>
        <v>0</v>
      </c>
    </row>
    <row r="22" spans="1:38" x14ac:dyDescent="0.45">
      <c r="A22" s="29"/>
      <c r="B22" s="30" t="s">
        <v>37</v>
      </c>
      <c r="C22" s="30">
        <f>COUNTIFS(WorkRessult!$W:$W,"Thành công",WorkRessult!$E:$E,'Sum payment'!$B22)</f>
        <v>0</v>
      </c>
      <c r="D22" s="31">
        <f>COUNTIFS(WorkRessult!$W:$W,"Thành công",WorkRessult!$E:$E,'Sum payment'!$B22,WorkRessult!$U:$U,100)</f>
        <v>0</v>
      </c>
      <c r="E22" s="20">
        <f t="shared" si="5"/>
        <v>0</v>
      </c>
      <c r="F22" s="30">
        <f>COUNTIFS(WorkRessult!$W:$W,"Thành công",WorkRessult!$E:$E,'Sum payment'!$B22,WorkRessult!$U:$U,80)</f>
        <v>0</v>
      </c>
      <c r="G22" s="20">
        <f t="shared" si="5"/>
        <v>0</v>
      </c>
      <c r="H22" s="30">
        <f>COUNTIFS(WorkRessult!$W:$W,"Thành công",WorkRessult!$E:$E,'Sum payment'!$B22,WorkRessult!$U:$U,60)</f>
        <v>0</v>
      </c>
      <c r="I22" s="20">
        <f t="shared" si="6"/>
        <v>0</v>
      </c>
      <c r="J22" s="30">
        <f>COUNTIFS(WorkRessult!$W:$W,"Thành công",WorkRessult!$E:$E,'Sum payment'!$B22,WorkRessult!$U:$U,0)</f>
        <v>0</v>
      </c>
      <c r="K22" s="21">
        <f t="shared" si="7"/>
        <v>0</v>
      </c>
      <c r="M22" s="29">
        <f>COUNTIFS(WorkRessult!$W:$W,"Thành công",WorkRessult!$E:$E,'Sum payment'!$B22,WorkRessult!$U:$U,100,WorkRessult!S:S,"Diamond")</f>
        <v>0</v>
      </c>
      <c r="N22" s="20">
        <f t="shared" ref="N22:N28" si="32">IFERROR(M22/$C22,0)</f>
        <v>0</v>
      </c>
      <c r="O22" s="30">
        <f>COUNTIFS(WorkRessult!$W:$W,"Thành công",WorkRessult!$E:$E,'Sum payment'!$B22,WorkRessult!$U:$U,80,WorkRessult!S:S,"Diamond")</f>
        <v>0</v>
      </c>
      <c r="P22" s="20">
        <f t="shared" ref="P22:P28" si="33">IFERROR(O22/$C22,0)</f>
        <v>0</v>
      </c>
      <c r="Q22" s="30">
        <f>COUNTIFS(WorkRessult!$W:$W,"Thành công",WorkRessult!$E:$E,'Sum payment'!$B22,WorkRessult!$U:$U,60,WorkRessult!S:S,"Diamond")</f>
        <v>0</v>
      </c>
      <c r="R22" s="20">
        <f t="shared" ref="R22:R28" si="34">IFERROR(Q22/$C22,0)</f>
        <v>0</v>
      </c>
      <c r="S22" s="30">
        <f>COUNTIFS(WorkRessult!$W:$W,"Thành công",WorkRessult!$E:$E,'Sum payment'!$B22,WorkRessult!$U:$U,0,WorkRessult!S:S,"Diamond")</f>
        <v>0</v>
      </c>
      <c r="T22" s="21">
        <f t="shared" si="15"/>
        <v>0</v>
      </c>
      <c r="U22" s="47"/>
      <c r="V22" s="29">
        <f>COUNTIFS(WorkRessult!$W:$W,"Thành công",WorkRessult!$E:$E,'Sum payment'!$B22,WorkRessult!$U:$U,100,WorkRessult!$S:$S,"Gold")</f>
        <v>0</v>
      </c>
      <c r="W22" s="20">
        <f t="shared" ref="W22:W28" si="35">IFERROR(V22/$C22,0)</f>
        <v>0</v>
      </c>
      <c r="X22" s="30">
        <f>COUNTIFS(WorkRessult!$W:$W,"Thành công",WorkRessult!$E:$E,'Sum payment'!$B22,WorkRessult!$U:$U,80,WorkRessult!$S:$S,"Gold")</f>
        <v>0</v>
      </c>
      <c r="Y22" s="20">
        <f t="shared" ref="Y22:Y28" si="36">IFERROR(X22/$C22,0)</f>
        <v>0</v>
      </c>
      <c r="Z22" s="30">
        <f>COUNTIFS(WorkRessult!$W:$W,"Thành công",WorkRessult!$E:$E,'Sum payment'!$B22,WorkRessult!$U:$U,60,WorkRessult!$S:$S,"Gold")</f>
        <v>0</v>
      </c>
      <c r="AA22" s="20">
        <f t="shared" ref="AA22:AA28" si="37">IFERROR(Z22/$C22,0)</f>
        <v>0</v>
      </c>
      <c r="AB22" s="30">
        <f>COUNTIFS(WorkRessult!$W:$W,"Thành công",WorkRessult!$E:$E,'Sum payment'!$B22,WorkRessult!$U:$U,0,WorkRessult!$S:$S,"Gold")</f>
        <v>0</v>
      </c>
      <c r="AC22" s="21">
        <f t="shared" ref="AC22:AC28" si="38">IFERROR(AB22/$C22,0)</f>
        <v>0</v>
      </c>
      <c r="AD22" s="47"/>
      <c r="AE22" s="29">
        <f>COUNTIFS(WorkRessult!$W:$W,"Thành công",WorkRessult!$E:$E,'Sum payment'!$B22,WorkRessult!$U:$U,100,WorkRessult!$S:$S,"Titan")</f>
        <v>0</v>
      </c>
      <c r="AF22" s="20">
        <f t="shared" ref="AF22:AF28" si="39">IFERROR(AE22/$C22,0)</f>
        <v>0</v>
      </c>
      <c r="AG22" s="30">
        <f>COUNTIFS(WorkRessult!$W:$W,"Thành công",WorkRessult!$E:$E,'Sum payment'!$B22,WorkRessult!$U:$U,80,WorkRessult!$S:$S,"Titan")</f>
        <v>0</v>
      </c>
      <c r="AH22" s="20">
        <f t="shared" ref="AH22:AH28" si="40">IFERROR(AG22/$C22,0)</f>
        <v>0</v>
      </c>
      <c r="AI22" s="30">
        <f>COUNTIFS(WorkRessult!$W:$W,"Thành công",WorkRessult!$E:$E,'Sum payment'!$B22,WorkRessult!$U:$U,60,WorkRessult!$S:$S,"Titan")</f>
        <v>0</v>
      </c>
      <c r="AJ22" s="20">
        <f t="shared" ref="AJ22:AJ28" si="41">IFERROR(AI22/$C22,0)</f>
        <v>0</v>
      </c>
      <c r="AK22" s="30">
        <f>COUNTIFS(WorkRessult!$W:$W,"Thành công",WorkRessult!$E:$E,'Sum payment'!$B22,WorkRessult!$U:$U,0,WorkRessult!$S:$S,"Titan")</f>
        <v>0</v>
      </c>
      <c r="AL22" s="21">
        <f t="shared" ref="AL22:AL28" si="42">IFERROR(AK22/$C22,0)</f>
        <v>0</v>
      </c>
    </row>
    <row r="23" spans="1:38" x14ac:dyDescent="0.45">
      <c r="A23" s="29"/>
      <c r="B23" s="30" t="s">
        <v>44</v>
      </c>
      <c r="C23" s="30">
        <f>COUNTIFS(WorkRessult!$W:$W,"Thành công",WorkRessult!$E:$E,'Sum payment'!$B23)</f>
        <v>0</v>
      </c>
      <c r="D23" s="31">
        <f>COUNTIFS(WorkRessult!$W:$W,"Thành công",WorkRessult!$E:$E,'Sum payment'!$B23,WorkRessult!$U:$U,100)</f>
        <v>0</v>
      </c>
      <c r="E23" s="20">
        <f t="shared" si="5"/>
        <v>0</v>
      </c>
      <c r="F23" s="30">
        <f>COUNTIFS(WorkRessult!$W:$W,"Thành công",WorkRessult!$E:$E,'Sum payment'!$B23,WorkRessult!$U:$U,80)</f>
        <v>0</v>
      </c>
      <c r="G23" s="20">
        <f t="shared" si="5"/>
        <v>0</v>
      </c>
      <c r="H23" s="30">
        <f>COUNTIFS(WorkRessult!$W:$W,"Thành công",WorkRessult!$E:$E,'Sum payment'!$B23,WorkRessult!$U:$U,60)</f>
        <v>0</v>
      </c>
      <c r="I23" s="20">
        <f t="shared" si="6"/>
        <v>0</v>
      </c>
      <c r="J23" s="30">
        <f>COUNTIFS(WorkRessult!$W:$W,"Thành công",WorkRessult!$E:$E,'Sum payment'!$B23,WorkRessult!$U:$U,0)</f>
        <v>0</v>
      </c>
      <c r="K23" s="21">
        <f t="shared" si="7"/>
        <v>0</v>
      </c>
      <c r="M23" s="29">
        <f>COUNTIFS(WorkRessult!$W:$W,"Thành công",WorkRessult!$E:$E,'Sum payment'!$B23,WorkRessult!$U:$U,100,WorkRessult!S:S,"Diamond")</f>
        <v>0</v>
      </c>
      <c r="N23" s="20">
        <f t="shared" si="32"/>
        <v>0</v>
      </c>
      <c r="O23" s="30">
        <f>COUNTIFS(WorkRessult!$W:$W,"Thành công",WorkRessult!$E:$E,'Sum payment'!$B23,WorkRessult!$U:$U,80,WorkRessult!S:S,"Diamond")</f>
        <v>0</v>
      </c>
      <c r="P23" s="20">
        <f t="shared" si="33"/>
        <v>0</v>
      </c>
      <c r="Q23" s="30">
        <f>COUNTIFS(WorkRessult!$W:$W,"Thành công",WorkRessult!$E:$E,'Sum payment'!$B23,WorkRessult!$U:$U,60,WorkRessult!S:S,"Diamond")</f>
        <v>0</v>
      </c>
      <c r="R23" s="20">
        <f t="shared" si="34"/>
        <v>0</v>
      </c>
      <c r="S23" s="30">
        <f>COUNTIFS(WorkRessult!$W:$W,"Thành công",WorkRessult!$E:$E,'Sum payment'!$B23,WorkRessult!$U:$U,0,WorkRessult!S:S,"Diamond")</f>
        <v>0</v>
      </c>
      <c r="T23" s="21">
        <f t="shared" si="15"/>
        <v>0</v>
      </c>
      <c r="U23" s="47"/>
      <c r="V23" s="29">
        <f>COUNTIFS(WorkRessult!$W:$W,"Thành công",WorkRessult!$E:$E,'Sum payment'!$B23,WorkRessult!$U:$U,100,WorkRessult!$S:$S,"Gold")</f>
        <v>0</v>
      </c>
      <c r="W23" s="20">
        <f t="shared" si="35"/>
        <v>0</v>
      </c>
      <c r="X23" s="30">
        <f>COUNTIFS(WorkRessult!$W:$W,"Thành công",WorkRessult!$E:$E,'Sum payment'!$B23,WorkRessult!$U:$U,80,WorkRessult!$S:$S,"Gold")</f>
        <v>0</v>
      </c>
      <c r="Y23" s="20">
        <f t="shared" si="36"/>
        <v>0</v>
      </c>
      <c r="Z23" s="30">
        <f>COUNTIFS(WorkRessult!$W:$W,"Thành công",WorkRessult!$E:$E,'Sum payment'!$B23,WorkRessult!$U:$U,60,WorkRessult!$S:$S,"Gold")</f>
        <v>0</v>
      </c>
      <c r="AA23" s="20">
        <f t="shared" si="37"/>
        <v>0</v>
      </c>
      <c r="AB23" s="30">
        <f>COUNTIFS(WorkRessult!$W:$W,"Thành công",WorkRessult!$E:$E,'Sum payment'!$B23,WorkRessult!$U:$U,0,WorkRessult!$S:$S,"Gold")</f>
        <v>0</v>
      </c>
      <c r="AC23" s="21">
        <f t="shared" si="38"/>
        <v>0</v>
      </c>
      <c r="AD23" s="47"/>
      <c r="AE23" s="29">
        <f>COUNTIFS(WorkRessult!$W:$W,"Thành công",WorkRessult!$E:$E,'Sum payment'!$B23,WorkRessult!$U:$U,100,WorkRessult!$S:$S,"Titan")</f>
        <v>0</v>
      </c>
      <c r="AF23" s="20">
        <f t="shared" si="39"/>
        <v>0</v>
      </c>
      <c r="AG23" s="30">
        <f>COUNTIFS(WorkRessult!$W:$W,"Thành công",WorkRessult!$E:$E,'Sum payment'!$B23,WorkRessult!$U:$U,80,WorkRessult!$S:$S,"Titan")</f>
        <v>0</v>
      </c>
      <c r="AH23" s="20">
        <f t="shared" si="40"/>
        <v>0</v>
      </c>
      <c r="AI23" s="30">
        <f>COUNTIFS(WorkRessult!$W:$W,"Thành công",WorkRessult!$E:$E,'Sum payment'!$B23,WorkRessult!$U:$U,60,WorkRessult!$S:$S,"Titan")</f>
        <v>0</v>
      </c>
      <c r="AJ23" s="20">
        <f t="shared" si="41"/>
        <v>0</v>
      </c>
      <c r="AK23" s="30">
        <f>COUNTIFS(WorkRessult!$W:$W,"Thành công",WorkRessult!$E:$E,'Sum payment'!$B23,WorkRessult!$U:$U,0,WorkRessult!$S:$S,"Titan")</f>
        <v>0</v>
      </c>
      <c r="AL23" s="21">
        <f t="shared" si="42"/>
        <v>0</v>
      </c>
    </row>
    <row r="24" spans="1:38" x14ac:dyDescent="0.45">
      <c r="A24" s="29"/>
      <c r="B24" s="30" t="s">
        <v>42</v>
      </c>
      <c r="C24" s="30">
        <f>COUNTIFS(WorkRessult!$W:$W,"Thành công",WorkRessult!$E:$E,'Sum payment'!$B24)</f>
        <v>0</v>
      </c>
      <c r="D24" s="31">
        <f>COUNTIFS(WorkRessult!$W:$W,"Thành công",WorkRessult!$E:$E,'Sum payment'!$B24,WorkRessult!$U:$U,100)</f>
        <v>0</v>
      </c>
      <c r="E24" s="20">
        <f t="shared" si="5"/>
        <v>0</v>
      </c>
      <c r="F24" s="30">
        <f>COUNTIFS(WorkRessult!$W:$W,"Thành công",WorkRessult!$E:$E,'Sum payment'!$B24,WorkRessult!$U:$U,80)</f>
        <v>0</v>
      </c>
      <c r="G24" s="20">
        <f t="shared" si="5"/>
        <v>0</v>
      </c>
      <c r="H24" s="30">
        <f>COUNTIFS(WorkRessult!$W:$W,"Thành công",WorkRessult!$E:$E,'Sum payment'!$B24,WorkRessult!$U:$U,60)</f>
        <v>0</v>
      </c>
      <c r="I24" s="20">
        <f t="shared" si="6"/>
        <v>0</v>
      </c>
      <c r="J24" s="30">
        <f>COUNTIFS(WorkRessult!$W:$W,"Thành công",WorkRessult!$E:$E,'Sum payment'!$B24,WorkRessult!$U:$U,0)</f>
        <v>0</v>
      </c>
      <c r="K24" s="21">
        <f t="shared" si="7"/>
        <v>0</v>
      </c>
      <c r="M24" s="29">
        <f>COUNTIFS(WorkRessult!$W:$W,"Thành công",WorkRessult!$E:$E,'Sum payment'!$B24,WorkRessult!$U:$U,100,WorkRessult!S:S,"Diamond")</f>
        <v>0</v>
      </c>
      <c r="N24" s="20">
        <f t="shared" si="32"/>
        <v>0</v>
      </c>
      <c r="O24" s="30">
        <f>COUNTIFS(WorkRessult!$W:$W,"Thành công",WorkRessult!$E:$E,'Sum payment'!$B24,WorkRessult!$U:$U,80,WorkRessult!S:S,"Diamond")</f>
        <v>0</v>
      </c>
      <c r="P24" s="20">
        <f t="shared" si="33"/>
        <v>0</v>
      </c>
      <c r="Q24" s="30">
        <f>COUNTIFS(WorkRessult!$W:$W,"Thành công",WorkRessult!$E:$E,'Sum payment'!$B24,WorkRessult!$U:$U,60,WorkRessult!S:S,"Diamond")</f>
        <v>0</v>
      </c>
      <c r="R24" s="20">
        <f t="shared" si="34"/>
        <v>0</v>
      </c>
      <c r="S24" s="30">
        <f>COUNTIFS(WorkRessult!$W:$W,"Thành công",WorkRessult!$E:$E,'Sum payment'!$B24,WorkRessult!$U:$U,0,WorkRessult!S:S,"Diamond")</f>
        <v>0</v>
      </c>
      <c r="T24" s="21">
        <f t="shared" si="15"/>
        <v>0</v>
      </c>
      <c r="U24" s="47"/>
      <c r="V24" s="29">
        <f>COUNTIFS(WorkRessult!$W:$W,"Thành công",WorkRessult!$E:$E,'Sum payment'!$B24,WorkRessult!$U:$U,100,WorkRessult!$S:$S,"Gold")</f>
        <v>0</v>
      </c>
      <c r="W24" s="20">
        <f t="shared" si="35"/>
        <v>0</v>
      </c>
      <c r="X24" s="30">
        <f>COUNTIFS(WorkRessult!$W:$W,"Thành công",WorkRessult!$E:$E,'Sum payment'!$B24,WorkRessult!$U:$U,80,WorkRessult!$S:$S,"Gold")</f>
        <v>0</v>
      </c>
      <c r="Y24" s="20">
        <f t="shared" si="36"/>
        <v>0</v>
      </c>
      <c r="Z24" s="30">
        <f>COUNTIFS(WorkRessult!$W:$W,"Thành công",WorkRessult!$E:$E,'Sum payment'!$B24,WorkRessult!$U:$U,60,WorkRessult!$S:$S,"Gold")</f>
        <v>0</v>
      </c>
      <c r="AA24" s="20">
        <f t="shared" si="37"/>
        <v>0</v>
      </c>
      <c r="AB24" s="30">
        <f>COUNTIFS(WorkRessult!$W:$W,"Thành công",WorkRessult!$E:$E,'Sum payment'!$B24,WorkRessult!$U:$U,0,WorkRessult!$S:$S,"Gold")</f>
        <v>0</v>
      </c>
      <c r="AC24" s="21">
        <f t="shared" si="38"/>
        <v>0</v>
      </c>
      <c r="AD24" s="47"/>
      <c r="AE24" s="29">
        <f>COUNTIFS(WorkRessult!$W:$W,"Thành công",WorkRessult!$E:$E,'Sum payment'!$B24,WorkRessult!$U:$U,100,WorkRessult!$S:$S,"Titan")</f>
        <v>0</v>
      </c>
      <c r="AF24" s="20">
        <f t="shared" si="39"/>
        <v>0</v>
      </c>
      <c r="AG24" s="30">
        <f>COUNTIFS(WorkRessult!$W:$W,"Thành công",WorkRessult!$E:$E,'Sum payment'!$B24,WorkRessult!$U:$U,80,WorkRessult!$S:$S,"Titan")</f>
        <v>0</v>
      </c>
      <c r="AH24" s="20">
        <f t="shared" si="40"/>
        <v>0</v>
      </c>
      <c r="AI24" s="30">
        <f>COUNTIFS(WorkRessult!$W:$W,"Thành công",WorkRessult!$E:$E,'Sum payment'!$B24,WorkRessult!$U:$U,60,WorkRessult!$S:$S,"Titan")</f>
        <v>0</v>
      </c>
      <c r="AJ24" s="20">
        <f t="shared" si="41"/>
        <v>0</v>
      </c>
      <c r="AK24" s="30">
        <f>COUNTIFS(WorkRessult!$W:$W,"Thành công",WorkRessult!$E:$E,'Sum payment'!$B24,WorkRessult!$U:$U,0,WorkRessult!$S:$S,"Titan")</f>
        <v>0</v>
      </c>
      <c r="AL24" s="21">
        <f t="shared" si="42"/>
        <v>0</v>
      </c>
    </row>
    <row r="25" spans="1:38" x14ac:dyDescent="0.45">
      <c r="A25" s="29"/>
      <c r="B25" s="30" t="s">
        <v>46</v>
      </c>
      <c r="C25" s="30">
        <f>COUNTIFS(WorkRessult!$W:$W,"Thành công",WorkRessult!$E:$E,'Sum payment'!$B25)</f>
        <v>0</v>
      </c>
      <c r="D25" s="31">
        <f>COUNTIFS(WorkRessult!$W:$W,"Thành công",WorkRessult!$E:$E,'Sum payment'!$B25,WorkRessult!$U:$U,100)</f>
        <v>0</v>
      </c>
      <c r="E25" s="20">
        <f t="shared" si="5"/>
        <v>0</v>
      </c>
      <c r="F25" s="30">
        <f>COUNTIFS(WorkRessult!$W:$W,"Thành công",WorkRessult!$E:$E,'Sum payment'!$B25,WorkRessult!$U:$U,80)</f>
        <v>0</v>
      </c>
      <c r="G25" s="20">
        <f t="shared" si="5"/>
        <v>0</v>
      </c>
      <c r="H25" s="30">
        <f>COUNTIFS(WorkRessult!$W:$W,"Thành công",WorkRessult!$E:$E,'Sum payment'!$B25,WorkRessult!$U:$U,60)</f>
        <v>0</v>
      </c>
      <c r="I25" s="20">
        <f t="shared" si="6"/>
        <v>0</v>
      </c>
      <c r="J25" s="30">
        <f>COUNTIFS(WorkRessult!$W:$W,"Thành công",WorkRessult!$E:$E,'Sum payment'!$B25,WorkRessult!$U:$U,0)</f>
        <v>0</v>
      </c>
      <c r="K25" s="21">
        <f t="shared" si="7"/>
        <v>0</v>
      </c>
      <c r="M25" s="29">
        <f>COUNTIFS(WorkRessult!$W:$W,"Thành công",WorkRessult!$E:$E,'Sum payment'!$B25,WorkRessult!$U:$U,100,WorkRessult!S:S,"Diamond")</f>
        <v>0</v>
      </c>
      <c r="N25" s="20">
        <f t="shared" si="32"/>
        <v>0</v>
      </c>
      <c r="O25" s="30">
        <f>COUNTIFS(WorkRessult!$W:$W,"Thành công",WorkRessult!$E:$E,'Sum payment'!$B25,WorkRessult!$U:$U,80,WorkRessult!S:S,"Diamond")</f>
        <v>0</v>
      </c>
      <c r="P25" s="20">
        <f t="shared" si="33"/>
        <v>0</v>
      </c>
      <c r="Q25" s="30">
        <f>COUNTIFS(WorkRessult!$W:$W,"Thành công",WorkRessult!$E:$E,'Sum payment'!$B25,WorkRessult!$U:$U,60,WorkRessult!S:S,"Diamond")</f>
        <v>0</v>
      </c>
      <c r="R25" s="20">
        <f t="shared" si="34"/>
        <v>0</v>
      </c>
      <c r="S25" s="30">
        <f>COUNTIFS(WorkRessult!$W:$W,"Thành công",WorkRessult!$E:$E,'Sum payment'!$B25,WorkRessult!$U:$U,0,WorkRessult!S:S,"Diamond")</f>
        <v>0</v>
      </c>
      <c r="T25" s="21">
        <f t="shared" si="15"/>
        <v>0</v>
      </c>
      <c r="U25" s="47"/>
      <c r="V25" s="29">
        <f>COUNTIFS(WorkRessult!$W:$W,"Thành công",WorkRessult!$E:$E,'Sum payment'!$B25,WorkRessult!$U:$U,100,WorkRessult!$S:$S,"Gold")</f>
        <v>0</v>
      </c>
      <c r="W25" s="20">
        <f t="shared" si="35"/>
        <v>0</v>
      </c>
      <c r="X25" s="30">
        <f>COUNTIFS(WorkRessult!$W:$W,"Thành công",WorkRessult!$E:$E,'Sum payment'!$B25,WorkRessult!$U:$U,80,WorkRessult!$S:$S,"Gold")</f>
        <v>0</v>
      </c>
      <c r="Y25" s="20">
        <f t="shared" si="36"/>
        <v>0</v>
      </c>
      <c r="Z25" s="30">
        <f>COUNTIFS(WorkRessult!$W:$W,"Thành công",WorkRessult!$E:$E,'Sum payment'!$B25,WorkRessult!$U:$U,60,WorkRessult!$S:$S,"Gold")</f>
        <v>0</v>
      </c>
      <c r="AA25" s="20">
        <f t="shared" si="37"/>
        <v>0</v>
      </c>
      <c r="AB25" s="30">
        <f>COUNTIFS(WorkRessult!$W:$W,"Thành công",WorkRessult!$E:$E,'Sum payment'!$B25,WorkRessult!$U:$U,0,WorkRessult!$S:$S,"Gold")</f>
        <v>0</v>
      </c>
      <c r="AC25" s="21">
        <f t="shared" si="38"/>
        <v>0</v>
      </c>
      <c r="AD25" s="47"/>
      <c r="AE25" s="29">
        <f>COUNTIFS(WorkRessult!$W:$W,"Thành công",WorkRessult!$E:$E,'Sum payment'!$B25,WorkRessult!$U:$U,100,WorkRessult!$S:$S,"Titan")</f>
        <v>0</v>
      </c>
      <c r="AF25" s="20">
        <f t="shared" si="39"/>
        <v>0</v>
      </c>
      <c r="AG25" s="30">
        <f>COUNTIFS(WorkRessult!$W:$W,"Thành công",WorkRessult!$E:$E,'Sum payment'!$B25,WorkRessult!$U:$U,80,WorkRessult!$S:$S,"Titan")</f>
        <v>0</v>
      </c>
      <c r="AH25" s="20">
        <f t="shared" si="40"/>
        <v>0</v>
      </c>
      <c r="AI25" s="30">
        <f>COUNTIFS(WorkRessult!$W:$W,"Thành công",WorkRessult!$E:$E,'Sum payment'!$B25,WorkRessult!$U:$U,60,WorkRessult!$S:$S,"Titan")</f>
        <v>0</v>
      </c>
      <c r="AJ25" s="20">
        <f t="shared" si="41"/>
        <v>0</v>
      </c>
      <c r="AK25" s="30">
        <f>COUNTIFS(WorkRessult!$W:$W,"Thành công",WorkRessult!$E:$E,'Sum payment'!$B25,WorkRessult!$U:$U,0,WorkRessult!$S:$S,"Titan")</f>
        <v>0</v>
      </c>
      <c r="AL25" s="21">
        <f t="shared" si="42"/>
        <v>0</v>
      </c>
    </row>
    <row r="26" spans="1:38" x14ac:dyDescent="0.45">
      <c r="A26" s="29"/>
      <c r="B26" s="30" t="s">
        <v>47</v>
      </c>
      <c r="C26" s="30">
        <f>COUNTIFS(WorkRessult!$W:$W,"Thành công",WorkRessult!$E:$E,'Sum payment'!$B26)</f>
        <v>0</v>
      </c>
      <c r="D26" s="31">
        <f>COUNTIFS(WorkRessult!$W:$W,"Thành công",WorkRessult!$E:$E,'Sum payment'!$B26,WorkRessult!$U:$U,100)</f>
        <v>0</v>
      </c>
      <c r="E26" s="20">
        <f t="shared" si="5"/>
        <v>0</v>
      </c>
      <c r="F26" s="30">
        <f>COUNTIFS(WorkRessult!$W:$W,"Thành công",WorkRessult!$E:$E,'Sum payment'!$B26,WorkRessult!$U:$U,80)</f>
        <v>0</v>
      </c>
      <c r="G26" s="20">
        <f t="shared" si="5"/>
        <v>0</v>
      </c>
      <c r="H26" s="30">
        <f>COUNTIFS(WorkRessult!$W:$W,"Thành công",WorkRessult!$E:$E,'Sum payment'!$B26,WorkRessult!$U:$U,60)</f>
        <v>0</v>
      </c>
      <c r="I26" s="20">
        <f t="shared" si="6"/>
        <v>0</v>
      </c>
      <c r="J26" s="30">
        <f>COUNTIFS(WorkRessult!$W:$W,"Thành công",WorkRessult!$E:$E,'Sum payment'!$B26,WorkRessult!$U:$U,0)</f>
        <v>0</v>
      </c>
      <c r="K26" s="21">
        <f t="shared" si="7"/>
        <v>0</v>
      </c>
      <c r="M26" s="29">
        <f>COUNTIFS(WorkRessult!$W:$W,"Thành công",WorkRessult!$E:$E,'Sum payment'!$B26,WorkRessult!$U:$U,100,WorkRessult!S:S,"Diamond")</f>
        <v>0</v>
      </c>
      <c r="N26" s="20">
        <f t="shared" si="32"/>
        <v>0</v>
      </c>
      <c r="O26" s="30">
        <f>COUNTIFS(WorkRessult!$W:$W,"Thành công",WorkRessult!$E:$E,'Sum payment'!$B26,WorkRessult!$U:$U,80,WorkRessult!S:S,"Diamond")</f>
        <v>0</v>
      </c>
      <c r="P26" s="20">
        <f t="shared" si="33"/>
        <v>0</v>
      </c>
      <c r="Q26" s="30">
        <f>COUNTIFS(WorkRessult!$W:$W,"Thành công",WorkRessult!$E:$E,'Sum payment'!$B26,WorkRessult!$U:$U,60,WorkRessult!S:S,"Diamond")</f>
        <v>0</v>
      </c>
      <c r="R26" s="20">
        <f t="shared" si="34"/>
        <v>0</v>
      </c>
      <c r="S26" s="30">
        <f>COUNTIFS(WorkRessult!$W:$W,"Thành công",WorkRessult!$E:$E,'Sum payment'!$B26,WorkRessult!$U:$U,0,WorkRessult!S:S,"Diamond")</f>
        <v>0</v>
      </c>
      <c r="T26" s="21">
        <f t="shared" si="15"/>
        <v>0</v>
      </c>
      <c r="U26" s="47"/>
      <c r="V26" s="29">
        <f>COUNTIFS(WorkRessult!$W:$W,"Thành công",WorkRessult!$E:$E,'Sum payment'!$B26,WorkRessult!$U:$U,100,WorkRessult!$S:$S,"Gold")</f>
        <v>0</v>
      </c>
      <c r="W26" s="20">
        <f t="shared" si="35"/>
        <v>0</v>
      </c>
      <c r="X26" s="30">
        <f>COUNTIFS(WorkRessult!$W:$W,"Thành công",WorkRessult!$E:$E,'Sum payment'!$B26,WorkRessult!$U:$U,80,WorkRessult!$S:$S,"Gold")</f>
        <v>0</v>
      </c>
      <c r="Y26" s="20">
        <f t="shared" si="36"/>
        <v>0</v>
      </c>
      <c r="Z26" s="30">
        <f>COUNTIFS(WorkRessult!$W:$W,"Thành công",WorkRessult!$E:$E,'Sum payment'!$B26,WorkRessult!$U:$U,60,WorkRessult!$S:$S,"Gold")</f>
        <v>0</v>
      </c>
      <c r="AA26" s="20">
        <f t="shared" si="37"/>
        <v>0</v>
      </c>
      <c r="AB26" s="30">
        <f>COUNTIFS(WorkRessult!$W:$W,"Thành công",WorkRessult!$E:$E,'Sum payment'!$B26,WorkRessult!$U:$U,0,WorkRessult!$S:$S,"Gold")</f>
        <v>0</v>
      </c>
      <c r="AC26" s="21">
        <f t="shared" si="38"/>
        <v>0</v>
      </c>
      <c r="AD26" s="47"/>
      <c r="AE26" s="29">
        <f>COUNTIFS(WorkRessult!$W:$W,"Thành công",WorkRessult!$E:$E,'Sum payment'!$B26,WorkRessult!$U:$U,100,WorkRessult!$S:$S,"Titan")</f>
        <v>0</v>
      </c>
      <c r="AF26" s="20">
        <f t="shared" si="39"/>
        <v>0</v>
      </c>
      <c r="AG26" s="30">
        <f>COUNTIFS(WorkRessult!$W:$W,"Thành công",WorkRessult!$E:$E,'Sum payment'!$B26,WorkRessult!$U:$U,80,WorkRessult!$S:$S,"Titan")</f>
        <v>0</v>
      </c>
      <c r="AH26" s="20">
        <f t="shared" si="40"/>
        <v>0</v>
      </c>
      <c r="AI26" s="30">
        <f>COUNTIFS(WorkRessult!$W:$W,"Thành công",WorkRessult!$E:$E,'Sum payment'!$B26,WorkRessult!$U:$U,60,WorkRessult!$S:$S,"Titan")</f>
        <v>0</v>
      </c>
      <c r="AJ26" s="20">
        <f t="shared" si="41"/>
        <v>0</v>
      </c>
      <c r="AK26" s="30">
        <f>COUNTIFS(WorkRessult!$W:$W,"Thành công",WorkRessult!$E:$E,'Sum payment'!$B26,WorkRessult!$U:$U,0,WorkRessult!$S:$S,"Titan")</f>
        <v>0</v>
      </c>
      <c r="AL26" s="21">
        <f t="shared" si="42"/>
        <v>0</v>
      </c>
    </row>
    <row r="27" spans="1:38" x14ac:dyDescent="0.45">
      <c r="A27" s="29"/>
      <c r="B27" s="30" t="s">
        <v>41</v>
      </c>
      <c r="C27" s="30">
        <f>COUNTIFS(WorkRessult!$W:$W,"Thành công",WorkRessult!$E:$E,'Sum payment'!$B27)</f>
        <v>0</v>
      </c>
      <c r="D27" s="31">
        <f>COUNTIFS(WorkRessult!$W:$W,"Thành công",WorkRessult!$E:$E,'Sum payment'!$B27,WorkRessult!$U:$U,100)</f>
        <v>0</v>
      </c>
      <c r="E27" s="20">
        <f t="shared" si="5"/>
        <v>0</v>
      </c>
      <c r="F27" s="30">
        <f>COUNTIFS(WorkRessult!$W:$W,"Thành công",WorkRessult!$E:$E,'Sum payment'!$B27,WorkRessult!$U:$U,80)</f>
        <v>0</v>
      </c>
      <c r="G27" s="20">
        <f t="shared" si="5"/>
        <v>0</v>
      </c>
      <c r="H27" s="30">
        <f>COUNTIFS(WorkRessult!$W:$W,"Thành công",WorkRessult!$E:$E,'Sum payment'!$B27,WorkRessult!$U:$U,60)</f>
        <v>0</v>
      </c>
      <c r="I27" s="20">
        <f t="shared" si="6"/>
        <v>0</v>
      </c>
      <c r="J27" s="30">
        <f>COUNTIFS(WorkRessult!$W:$W,"Thành công",WorkRessult!$E:$E,'Sum payment'!$B27,WorkRessult!$U:$U,0)</f>
        <v>0</v>
      </c>
      <c r="K27" s="21">
        <f t="shared" si="7"/>
        <v>0</v>
      </c>
      <c r="M27" s="29">
        <f>COUNTIFS(WorkRessult!$W:$W,"Thành công",WorkRessult!$E:$E,'Sum payment'!$B27,WorkRessult!$U:$U,100,WorkRessult!S:S,"Diamond")</f>
        <v>0</v>
      </c>
      <c r="N27" s="20">
        <f t="shared" si="32"/>
        <v>0</v>
      </c>
      <c r="O27" s="30">
        <f>COUNTIFS(WorkRessult!$W:$W,"Thành công",WorkRessult!$E:$E,'Sum payment'!$B27,WorkRessult!$U:$U,80,WorkRessult!S:S,"Diamond")</f>
        <v>0</v>
      </c>
      <c r="P27" s="20">
        <f t="shared" si="33"/>
        <v>0</v>
      </c>
      <c r="Q27" s="30">
        <f>COUNTIFS(WorkRessult!$W:$W,"Thành công",WorkRessult!$E:$E,'Sum payment'!$B27,WorkRessult!$U:$U,60,WorkRessult!S:S,"Diamond")</f>
        <v>0</v>
      </c>
      <c r="R27" s="20">
        <f t="shared" si="34"/>
        <v>0</v>
      </c>
      <c r="S27" s="30">
        <f>COUNTIFS(WorkRessult!$W:$W,"Thành công",WorkRessult!$E:$E,'Sum payment'!$B27,WorkRessult!$U:$U,0,WorkRessult!S:S,"Diamond")</f>
        <v>0</v>
      </c>
      <c r="T27" s="21">
        <f t="shared" si="15"/>
        <v>0</v>
      </c>
      <c r="U27" s="47"/>
      <c r="V27" s="29">
        <f>COUNTIFS(WorkRessult!$W:$W,"Thành công",WorkRessult!$E:$E,'Sum payment'!$B27,WorkRessult!$U:$U,100,WorkRessult!$S:$S,"Gold")</f>
        <v>0</v>
      </c>
      <c r="W27" s="20">
        <f t="shared" si="35"/>
        <v>0</v>
      </c>
      <c r="X27" s="30">
        <f>COUNTIFS(WorkRessult!$W:$W,"Thành công",WorkRessult!$E:$E,'Sum payment'!$B27,WorkRessult!$U:$U,80,WorkRessult!$S:$S,"Gold")</f>
        <v>0</v>
      </c>
      <c r="Y27" s="20">
        <f t="shared" si="36"/>
        <v>0</v>
      </c>
      <c r="Z27" s="30">
        <f>COUNTIFS(WorkRessult!$W:$W,"Thành công",WorkRessult!$E:$E,'Sum payment'!$B27,WorkRessult!$U:$U,60,WorkRessult!$S:$S,"Gold")</f>
        <v>0</v>
      </c>
      <c r="AA27" s="20">
        <f t="shared" si="37"/>
        <v>0</v>
      </c>
      <c r="AB27" s="30">
        <f>COUNTIFS(WorkRessult!$W:$W,"Thành công",WorkRessult!$E:$E,'Sum payment'!$B27,WorkRessult!$U:$U,0,WorkRessult!$S:$S,"Gold")</f>
        <v>0</v>
      </c>
      <c r="AC27" s="21">
        <f t="shared" si="38"/>
        <v>0</v>
      </c>
      <c r="AD27" s="47"/>
      <c r="AE27" s="29">
        <f>COUNTIFS(WorkRessult!$W:$W,"Thành công",WorkRessult!$E:$E,'Sum payment'!$B27,WorkRessult!$U:$U,100,WorkRessult!$S:$S,"Titan")</f>
        <v>0</v>
      </c>
      <c r="AF27" s="20">
        <f t="shared" si="39"/>
        <v>0</v>
      </c>
      <c r="AG27" s="30">
        <f>COUNTIFS(WorkRessult!$W:$W,"Thành công",WorkRessult!$E:$E,'Sum payment'!$B27,WorkRessult!$U:$U,80,WorkRessult!$S:$S,"Titan")</f>
        <v>0</v>
      </c>
      <c r="AH27" s="20">
        <f t="shared" si="40"/>
        <v>0</v>
      </c>
      <c r="AI27" s="30">
        <f>COUNTIFS(WorkRessult!$W:$W,"Thành công",WorkRessult!$E:$E,'Sum payment'!$B27,WorkRessult!$U:$U,60,WorkRessult!$S:$S,"Titan")</f>
        <v>0</v>
      </c>
      <c r="AJ27" s="20">
        <f t="shared" si="41"/>
        <v>0</v>
      </c>
      <c r="AK27" s="30">
        <f>COUNTIFS(WorkRessult!$W:$W,"Thành công",WorkRessult!$E:$E,'Sum payment'!$B27,WorkRessult!$U:$U,0,WorkRessult!$S:$S,"Titan")</f>
        <v>0</v>
      </c>
      <c r="AL27" s="21">
        <f t="shared" si="42"/>
        <v>0</v>
      </c>
    </row>
    <row r="28" spans="1:38" x14ac:dyDescent="0.45">
      <c r="A28" s="29"/>
      <c r="B28" s="30" t="s">
        <v>39</v>
      </c>
      <c r="C28" s="30">
        <f>COUNTIFS(WorkRessult!$W:$W,"Thành công",WorkRessult!$E:$E,'Sum payment'!$B28)</f>
        <v>0</v>
      </c>
      <c r="D28" s="31">
        <f>COUNTIFS(WorkRessult!$W:$W,"Thành công",WorkRessult!$E:$E,'Sum payment'!$B28,WorkRessult!$U:$U,100)</f>
        <v>0</v>
      </c>
      <c r="E28" s="20">
        <f t="shared" si="5"/>
        <v>0</v>
      </c>
      <c r="F28" s="30">
        <f>COUNTIFS(WorkRessult!$W:$W,"Thành công",WorkRessult!$E:$E,'Sum payment'!$B28,WorkRessult!$U:$U,80)</f>
        <v>0</v>
      </c>
      <c r="G28" s="20">
        <f t="shared" si="5"/>
        <v>0</v>
      </c>
      <c r="H28" s="30">
        <f>COUNTIFS(WorkRessult!$W:$W,"Thành công",WorkRessult!$E:$E,'Sum payment'!$B28,WorkRessult!$U:$U,60)</f>
        <v>0</v>
      </c>
      <c r="I28" s="20">
        <f t="shared" si="6"/>
        <v>0</v>
      </c>
      <c r="J28" s="30">
        <f>COUNTIFS(WorkRessult!$W:$W,"Thành công",WorkRessult!$E:$E,'Sum payment'!$B28,WorkRessult!$U:$U,0)</f>
        <v>0</v>
      </c>
      <c r="K28" s="21">
        <f t="shared" si="7"/>
        <v>0</v>
      </c>
      <c r="M28" s="29">
        <f>COUNTIFS(WorkRessult!$W:$W,"Thành công",WorkRessult!$E:$E,'Sum payment'!$B28,WorkRessult!$U:$U,100,WorkRessult!S:S,"Diamond")</f>
        <v>0</v>
      </c>
      <c r="N28" s="20">
        <f t="shared" si="32"/>
        <v>0</v>
      </c>
      <c r="O28" s="30">
        <f>COUNTIFS(WorkRessult!$W:$W,"Thành công",WorkRessult!$E:$E,'Sum payment'!$B28,WorkRessult!$U:$U,80,WorkRessult!S:S,"Diamond")</f>
        <v>0</v>
      </c>
      <c r="P28" s="20">
        <f t="shared" si="33"/>
        <v>0</v>
      </c>
      <c r="Q28" s="30">
        <f>COUNTIFS(WorkRessult!$W:$W,"Thành công",WorkRessult!$E:$E,'Sum payment'!$B28,WorkRessult!$U:$U,60,WorkRessult!S:S,"Diamond")</f>
        <v>0</v>
      </c>
      <c r="R28" s="20">
        <f t="shared" si="34"/>
        <v>0</v>
      </c>
      <c r="S28" s="30">
        <f>COUNTIFS(WorkRessult!$W:$W,"Thành công",WorkRessult!$E:$E,'Sum payment'!$B28,WorkRessult!$U:$U,0,WorkRessult!S:S,"Diamond")</f>
        <v>0</v>
      </c>
      <c r="T28" s="21">
        <f t="shared" si="15"/>
        <v>0</v>
      </c>
      <c r="U28" s="47"/>
      <c r="V28" s="29">
        <f>COUNTIFS(WorkRessult!$W:$W,"Thành công",WorkRessult!$E:$E,'Sum payment'!$B28,WorkRessult!$U:$U,100,WorkRessult!$S:$S,"Gold")</f>
        <v>0</v>
      </c>
      <c r="W28" s="20">
        <f t="shared" si="35"/>
        <v>0</v>
      </c>
      <c r="X28" s="30">
        <f>COUNTIFS(WorkRessult!$W:$W,"Thành công",WorkRessult!$E:$E,'Sum payment'!$B28,WorkRessult!$U:$U,80,WorkRessult!$S:$S,"Gold")</f>
        <v>0</v>
      </c>
      <c r="Y28" s="20">
        <f t="shared" si="36"/>
        <v>0</v>
      </c>
      <c r="Z28" s="30">
        <f>COUNTIFS(WorkRessult!$W:$W,"Thành công",WorkRessult!$E:$E,'Sum payment'!$B28,WorkRessult!$U:$U,60,WorkRessult!$S:$S,"Gold")</f>
        <v>0</v>
      </c>
      <c r="AA28" s="20">
        <f t="shared" si="37"/>
        <v>0</v>
      </c>
      <c r="AB28" s="30">
        <f>COUNTIFS(WorkRessult!$W:$W,"Thành công",WorkRessult!$E:$E,'Sum payment'!$B28,WorkRessult!$U:$U,0,WorkRessult!$S:$S,"Gold")</f>
        <v>0</v>
      </c>
      <c r="AC28" s="21">
        <f t="shared" si="38"/>
        <v>0</v>
      </c>
      <c r="AD28" s="47"/>
      <c r="AE28" s="29">
        <f>COUNTIFS(WorkRessult!$W:$W,"Thành công",WorkRessult!$E:$E,'Sum payment'!$B28,WorkRessult!$U:$U,100,WorkRessult!$S:$S,"Titan")</f>
        <v>0</v>
      </c>
      <c r="AF28" s="20">
        <f t="shared" si="39"/>
        <v>0</v>
      </c>
      <c r="AG28" s="30">
        <f>COUNTIFS(WorkRessult!$W:$W,"Thành công",WorkRessult!$E:$E,'Sum payment'!$B28,WorkRessult!$U:$U,80,WorkRessult!$S:$S,"Titan")</f>
        <v>0</v>
      </c>
      <c r="AH28" s="20">
        <f t="shared" si="40"/>
        <v>0</v>
      </c>
      <c r="AI28" s="30">
        <f>COUNTIFS(WorkRessult!$W:$W,"Thành công",WorkRessult!$E:$E,'Sum payment'!$B28,WorkRessult!$U:$U,60,WorkRessult!$S:$S,"Titan")</f>
        <v>0</v>
      </c>
      <c r="AJ28" s="20">
        <f t="shared" si="41"/>
        <v>0</v>
      </c>
      <c r="AK28" s="30">
        <f>COUNTIFS(WorkRessult!$W:$W,"Thành công",WorkRessult!$E:$E,'Sum payment'!$B28,WorkRessult!$U:$U,0,WorkRessult!$S:$S,"Titan")</f>
        <v>0</v>
      </c>
      <c r="AL28" s="21">
        <f t="shared" si="42"/>
        <v>0</v>
      </c>
    </row>
    <row r="29" spans="1:38" x14ac:dyDescent="0.45">
      <c r="A29" s="24" t="s">
        <v>65</v>
      </c>
      <c r="B29" s="25"/>
      <c r="C29" s="25">
        <f>SUM(C30:C32)</f>
        <v>0</v>
      </c>
      <c r="D29" s="25">
        <f>SUM(D30:D32)</f>
        <v>0</v>
      </c>
      <c r="E29" s="27">
        <f t="shared" si="5"/>
        <v>0</v>
      </c>
      <c r="F29" s="25">
        <f>SUM(F30:F32)</f>
        <v>0</v>
      </c>
      <c r="G29" s="27">
        <f t="shared" si="5"/>
        <v>0</v>
      </c>
      <c r="H29" s="25">
        <f>SUM(H30:H32)</f>
        <v>0</v>
      </c>
      <c r="I29" s="27">
        <f t="shared" si="6"/>
        <v>0</v>
      </c>
      <c r="J29" s="25">
        <f>SUM(J30:J32)</f>
        <v>0</v>
      </c>
      <c r="K29" s="28">
        <f t="shared" si="7"/>
        <v>0</v>
      </c>
      <c r="M29" s="24">
        <f>SUM(M30:M32)</f>
        <v>0</v>
      </c>
      <c r="N29" s="27">
        <f t="shared" si="9"/>
        <v>0</v>
      </c>
      <c r="O29" s="25">
        <f>SUM(O30:O32)</f>
        <v>0</v>
      </c>
      <c r="P29" s="27">
        <f t="shared" si="11"/>
        <v>0</v>
      </c>
      <c r="Q29" s="25">
        <f>SUM(Q30:Q32)</f>
        <v>0</v>
      </c>
      <c r="R29" s="27">
        <f t="shared" si="13"/>
        <v>0</v>
      </c>
      <c r="S29" s="25">
        <f>SUM(S30:S32)</f>
        <v>0</v>
      </c>
      <c r="T29" s="28">
        <f t="shared" si="15"/>
        <v>0</v>
      </c>
      <c r="U29" s="46"/>
      <c r="V29" s="24">
        <f>SUM(V30:V32)</f>
        <v>0</v>
      </c>
      <c r="W29" s="27">
        <f t="shared" si="17"/>
        <v>0</v>
      </c>
      <c r="X29" s="25">
        <f>SUM(X30:X32)</f>
        <v>0</v>
      </c>
      <c r="Y29" s="27">
        <f t="shared" si="19"/>
        <v>0</v>
      </c>
      <c r="Z29" s="25">
        <f>SUM(Z30:Z32)</f>
        <v>0</v>
      </c>
      <c r="AA29" s="27">
        <f t="shared" si="21"/>
        <v>0</v>
      </c>
      <c r="AB29" s="25">
        <f>SUM(AB30:AB32)</f>
        <v>0</v>
      </c>
      <c r="AC29" s="28">
        <f t="shared" si="23"/>
        <v>0</v>
      </c>
      <c r="AD29" s="46"/>
      <c r="AE29" s="24">
        <f>SUM(AE30:AE32)</f>
        <v>0</v>
      </c>
      <c r="AF29" s="27">
        <f t="shared" si="25"/>
        <v>0</v>
      </c>
      <c r="AG29" s="25">
        <f>SUM(AG30:AG32)</f>
        <v>0</v>
      </c>
      <c r="AH29" s="27">
        <f t="shared" si="27"/>
        <v>0</v>
      </c>
      <c r="AI29" s="25">
        <f>SUM(AI30:AI32)</f>
        <v>0</v>
      </c>
      <c r="AJ29" s="27">
        <f t="shared" si="29"/>
        <v>0</v>
      </c>
      <c r="AK29" s="25">
        <f>SUM(AK30:AK32)</f>
        <v>0</v>
      </c>
      <c r="AL29" s="28">
        <f t="shared" si="31"/>
        <v>0</v>
      </c>
    </row>
    <row r="30" spans="1:38" x14ac:dyDescent="0.45">
      <c r="A30" s="29"/>
      <c r="B30" s="30" t="s">
        <v>35</v>
      </c>
      <c r="C30" s="30">
        <f>COUNTIFS(WorkRessult!$W:$W,"Thành công",WorkRessult!$E:$E,'Sum payment'!$B30)</f>
        <v>0</v>
      </c>
      <c r="D30" s="31">
        <f>COUNTIFS(WorkRessult!$W:$W,"Thành công",WorkRessult!$E:$E,'Sum payment'!$B30,WorkRessult!$U:$U,100)</f>
        <v>0</v>
      </c>
      <c r="E30" s="20">
        <f t="shared" ref="E30" si="43">IFERROR(D30/$C30,0)</f>
        <v>0</v>
      </c>
      <c r="F30" s="31">
        <f>COUNTIFS(WorkRessult!$W:$W,"Thành công",WorkRessult!$E:$E,'Sum payment'!$B30,WorkRessult!$U:$U,80)</f>
        <v>0</v>
      </c>
      <c r="G30" s="20">
        <f t="shared" ref="G30" si="44">IFERROR(F30/$C30,0)</f>
        <v>0</v>
      </c>
      <c r="H30" s="31">
        <f>COUNTIFS(WorkRessult!$W:$W,"Thành công",WorkRessult!$E:$E,'Sum payment'!$B30,WorkRessult!$U:$U,60)</f>
        <v>0</v>
      </c>
      <c r="I30" s="20">
        <f t="shared" ref="I30" si="45">IFERROR(H30/$C30,0)</f>
        <v>0</v>
      </c>
      <c r="J30" s="31">
        <f>COUNTIFS(WorkRessult!$W:$W,"Thành công",WorkRessult!$E:$E,'Sum payment'!$B30,WorkRessult!$U:$U,0)</f>
        <v>0</v>
      </c>
      <c r="K30" s="21">
        <f t="shared" ref="K30" si="46">IFERROR(J30/$C30,0)</f>
        <v>0</v>
      </c>
      <c r="M30" s="29">
        <f>COUNTIFS(WorkRessult!$W:$W,"Thành công",WorkRessult!$E:$E,'Sum payment'!$B30,WorkRessult!$U:$U,100,WorkRessult!S:S,"Diamond")</f>
        <v>0</v>
      </c>
      <c r="N30" s="20">
        <f t="shared" ref="N30:N32" si="47">IFERROR(M30/$C30,0)</f>
        <v>0</v>
      </c>
      <c r="O30" s="30">
        <f>COUNTIFS(WorkRessult!$W:$W,"Thành công",WorkRessult!$E:$E,'Sum payment'!$B30,WorkRessult!$U:$U,80,WorkRessult!S:S,"Diamond")</f>
        <v>0</v>
      </c>
      <c r="P30" s="20">
        <f t="shared" ref="P30:P32" si="48">IFERROR(O30/$C30,0)</f>
        <v>0</v>
      </c>
      <c r="Q30" s="30">
        <f>COUNTIFS(WorkRessult!$W:$W,"Thành công",WorkRessult!$E:$E,'Sum payment'!$B30,WorkRessult!$U:$U,60,WorkRessult!S:S,"Diamond")</f>
        <v>0</v>
      </c>
      <c r="R30" s="20">
        <f t="shared" ref="R30:R32" si="49">IFERROR(Q30/$C30,0)</f>
        <v>0</v>
      </c>
      <c r="S30" s="30">
        <f>COUNTIFS(WorkRessult!$W:$W,"Thành công",WorkRessult!$E:$E,'Sum payment'!$B30,WorkRessult!$U:$U,0,WorkRessult!S:S,"Diamond")</f>
        <v>0</v>
      </c>
      <c r="T30" s="21">
        <f t="shared" si="15"/>
        <v>0</v>
      </c>
      <c r="U30" s="47"/>
      <c r="V30" s="29">
        <f>COUNTIFS(WorkRessult!$W:$W,"Thành công",WorkRessult!$E:$E,'Sum payment'!$B30,WorkRessult!$U:$U,100,WorkRessult!$S:$S,"Gold")</f>
        <v>0</v>
      </c>
      <c r="W30" s="20">
        <f t="shared" si="17"/>
        <v>0</v>
      </c>
      <c r="X30" s="30">
        <f>COUNTIFS(WorkRessult!$W:$W,"Thành công",WorkRessult!$E:$E,'Sum payment'!$B30,WorkRessult!$U:$U,80,WorkRessult!$S:$S,"Gold")</f>
        <v>0</v>
      </c>
      <c r="Y30" s="20">
        <f t="shared" si="19"/>
        <v>0</v>
      </c>
      <c r="Z30" s="30">
        <f>COUNTIFS(WorkRessult!$W:$W,"Thành công",WorkRessult!$E:$E,'Sum payment'!$B30,WorkRessult!$U:$U,60,WorkRessult!$S:$S,"Gold")</f>
        <v>0</v>
      </c>
      <c r="AA30" s="20">
        <f t="shared" si="21"/>
        <v>0</v>
      </c>
      <c r="AB30" s="30">
        <f>COUNTIFS(WorkRessult!$W:$W,"Thành công",WorkRessult!$E:$E,'Sum payment'!$B30,WorkRessult!$U:$U,0,WorkRessult!$S:$S,"Gold")</f>
        <v>0</v>
      </c>
      <c r="AC30" s="21">
        <f t="shared" si="23"/>
        <v>0</v>
      </c>
      <c r="AD30" s="47"/>
      <c r="AE30" s="29">
        <f>COUNTIFS(WorkRessult!$W:$W,"Thành công",WorkRessult!$E:$E,'Sum payment'!$B30,WorkRessult!$U:$U,100,WorkRessult!$S:$S,"Titan")</f>
        <v>0</v>
      </c>
      <c r="AF30" s="20">
        <f t="shared" si="25"/>
        <v>0</v>
      </c>
      <c r="AG30" s="30">
        <f>COUNTIFS(WorkRessult!$W:$W,"Thành công",WorkRessult!$E:$E,'Sum payment'!$B30,WorkRessult!$U:$U,80,WorkRessult!$S:$S,"Titan")</f>
        <v>0</v>
      </c>
      <c r="AH30" s="20">
        <f t="shared" si="27"/>
        <v>0</v>
      </c>
      <c r="AI30" s="30">
        <f>COUNTIFS(WorkRessult!$W:$W,"Thành công",WorkRessult!$E:$E,'Sum payment'!$B30,WorkRessult!$U:$U,60,WorkRessult!$S:$S,"Titan")</f>
        <v>0</v>
      </c>
      <c r="AJ30" s="20">
        <f t="shared" si="29"/>
        <v>0</v>
      </c>
      <c r="AK30" s="30">
        <f>COUNTIFS(WorkRessult!$W:$W,"Thành công",WorkRessult!$E:$E,'Sum payment'!$B30,WorkRessult!$U:$U,0,WorkRessult!$S:$S,"Titan")</f>
        <v>0</v>
      </c>
      <c r="AL30" s="21">
        <f t="shared" si="31"/>
        <v>0</v>
      </c>
    </row>
    <row r="31" spans="1:38" x14ac:dyDescent="0.45">
      <c r="A31" s="29"/>
      <c r="B31" s="30" t="s">
        <v>32</v>
      </c>
      <c r="C31" s="30">
        <f>COUNTIFS(WorkRessult!$W:$W,"Thành công",WorkRessult!$E:$E,'Sum payment'!$B31)</f>
        <v>0</v>
      </c>
      <c r="D31" s="31">
        <f>COUNTIFS(WorkRessult!$W:$W,"Thành công",WorkRessult!$E:$E,'Sum payment'!$B31,WorkRessult!$U:$U,100)</f>
        <v>0</v>
      </c>
      <c r="E31" s="20">
        <f t="shared" ref="E31:E32" si="50">IFERROR(D31/$C31,0)</f>
        <v>0</v>
      </c>
      <c r="F31" s="31">
        <f>COUNTIFS(WorkRessult!$W:$W,"Thành công",WorkRessult!$E:$E,'Sum payment'!$B31,WorkRessult!$U:$U,80)</f>
        <v>0</v>
      </c>
      <c r="G31" s="20">
        <f t="shared" ref="G31:G32" si="51">IFERROR(F31/$C31,0)</f>
        <v>0</v>
      </c>
      <c r="H31" s="31">
        <f>COUNTIFS(WorkRessult!$W:$W,"Thành công",WorkRessult!$E:$E,'Sum payment'!$B31,WorkRessult!$U:$U,60)</f>
        <v>0</v>
      </c>
      <c r="I31" s="20">
        <f t="shared" ref="I31:I32" si="52">IFERROR(H31/$C31,0)</f>
        <v>0</v>
      </c>
      <c r="J31" s="31">
        <f>COUNTIFS(WorkRessult!$W:$W,"Thành công",WorkRessult!$E:$E,'Sum payment'!$B31,WorkRessult!$U:$U,0)</f>
        <v>0</v>
      </c>
      <c r="K31" s="21">
        <f t="shared" ref="K31:K32" si="53">IFERROR(J31/$C31,0)</f>
        <v>0</v>
      </c>
      <c r="M31" s="29">
        <f>COUNTIFS(WorkRessult!$W:$W,"Thành công",WorkRessult!$E:$E,'Sum payment'!$B31,WorkRessult!$U:$U,100,WorkRessult!S:S,"Diamond")</f>
        <v>0</v>
      </c>
      <c r="N31" s="20">
        <f t="shared" si="47"/>
        <v>0</v>
      </c>
      <c r="O31" s="30">
        <f>COUNTIFS(WorkRessult!$W:$W,"Thành công",WorkRessult!$E:$E,'Sum payment'!$B31,WorkRessult!$U:$U,80,WorkRessult!S:S,"Diamond")</f>
        <v>0</v>
      </c>
      <c r="P31" s="20">
        <f t="shared" si="48"/>
        <v>0</v>
      </c>
      <c r="Q31" s="30">
        <f>COUNTIFS(WorkRessult!$W:$W,"Thành công",WorkRessult!$E:$E,'Sum payment'!$B31,WorkRessult!$U:$U,60,WorkRessult!S:S,"Diamond")</f>
        <v>0</v>
      </c>
      <c r="R31" s="20">
        <f t="shared" si="49"/>
        <v>0</v>
      </c>
      <c r="S31" s="30">
        <f>COUNTIFS(WorkRessult!$W:$W,"Thành công",WorkRessult!$E:$E,'Sum payment'!$B31,WorkRessult!$U:$U,0,WorkRessult!S:S,"Diamond")</f>
        <v>0</v>
      </c>
      <c r="T31" s="21">
        <f t="shared" si="15"/>
        <v>0</v>
      </c>
      <c r="U31" s="47"/>
      <c r="V31" s="29">
        <f>COUNTIFS(WorkRessult!$W:$W,"Thành công",WorkRessult!$E:$E,'Sum payment'!$B31,WorkRessult!$U:$U,100,WorkRessult!$S:$S,"Gold")</f>
        <v>0</v>
      </c>
      <c r="W31" s="20">
        <f t="shared" ref="W31:W32" si="54">IFERROR(V31/$C31,0)</f>
        <v>0</v>
      </c>
      <c r="X31" s="30">
        <f>COUNTIFS(WorkRessult!$W:$W,"Thành công",WorkRessult!$E:$E,'Sum payment'!$B31,WorkRessult!$U:$U,80,WorkRessult!$S:$S,"Gold")</f>
        <v>0</v>
      </c>
      <c r="Y31" s="20">
        <f t="shared" ref="Y31:Y32" si="55">IFERROR(X31/$C31,0)</f>
        <v>0</v>
      </c>
      <c r="Z31" s="30">
        <f>COUNTIFS(WorkRessult!$W:$W,"Thành công",WorkRessult!$E:$E,'Sum payment'!$B31,WorkRessult!$U:$U,60,WorkRessult!$S:$S,"Gold")</f>
        <v>0</v>
      </c>
      <c r="AA31" s="20">
        <f t="shared" ref="AA31:AA32" si="56">IFERROR(Z31/$C31,0)</f>
        <v>0</v>
      </c>
      <c r="AB31" s="30">
        <f>COUNTIFS(WorkRessult!$W:$W,"Thành công",WorkRessult!$E:$E,'Sum payment'!$B31,WorkRessult!$U:$U,0,WorkRessult!$S:$S,"Gold")</f>
        <v>0</v>
      </c>
      <c r="AC31" s="21">
        <f t="shared" ref="AC31:AC32" si="57">IFERROR(AB31/$C31,0)</f>
        <v>0</v>
      </c>
      <c r="AD31" s="47"/>
      <c r="AE31" s="29">
        <f>COUNTIFS(WorkRessult!$W:$W,"Thành công",WorkRessult!$E:$E,'Sum payment'!$B31,WorkRessult!$U:$U,100,WorkRessult!$S:$S,"Titan")</f>
        <v>0</v>
      </c>
      <c r="AF31" s="20">
        <f t="shared" ref="AF31:AF32" si="58">IFERROR(AE31/$C31,0)</f>
        <v>0</v>
      </c>
      <c r="AG31" s="30">
        <f>COUNTIFS(WorkRessult!$W:$W,"Thành công",WorkRessult!$E:$E,'Sum payment'!$B31,WorkRessult!$U:$U,80,WorkRessult!$S:$S,"Titan")</f>
        <v>0</v>
      </c>
      <c r="AH31" s="20">
        <f t="shared" ref="AH31:AH32" si="59">IFERROR(AG31/$C31,0)</f>
        <v>0</v>
      </c>
      <c r="AI31" s="30">
        <f>COUNTIFS(WorkRessult!$W:$W,"Thành công",WorkRessult!$E:$E,'Sum payment'!$B31,WorkRessult!$U:$U,60,WorkRessult!$S:$S,"Titan")</f>
        <v>0</v>
      </c>
      <c r="AJ31" s="20">
        <f t="shared" ref="AJ31:AJ32" si="60">IFERROR(AI31/$C31,0)</f>
        <v>0</v>
      </c>
      <c r="AK31" s="30">
        <f>COUNTIFS(WorkRessult!$W:$W,"Thành công",WorkRessult!$E:$E,'Sum payment'!$B31,WorkRessult!$U:$U,0,WorkRessult!$S:$S,"Titan")</f>
        <v>0</v>
      </c>
      <c r="AL31" s="21">
        <f t="shared" ref="AL31:AL32" si="61">IFERROR(AK31/$C31,0)</f>
        <v>0</v>
      </c>
    </row>
    <row r="32" spans="1:38" x14ac:dyDescent="0.45">
      <c r="A32" s="29"/>
      <c r="B32" s="30" t="s">
        <v>30</v>
      </c>
      <c r="C32" s="30">
        <f>COUNTIFS(WorkRessult!$W:$W,"Thành công",WorkRessult!$E:$E,'Sum payment'!$B32)</f>
        <v>0</v>
      </c>
      <c r="D32" s="31">
        <f>COUNTIFS(WorkRessult!$W:$W,"Thành công",WorkRessult!$E:$E,'Sum payment'!$B32,WorkRessult!$U:$U,100)</f>
        <v>0</v>
      </c>
      <c r="E32" s="20">
        <f t="shared" si="50"/>
        <v>0</v>
      </c>
      <c r="F32" s="31">
        <f>COUNTIFS(WorkRessult!$W:$W,"Thành công",WorkRessult!$E:$E,'Sum payment'!$B32,WorkRessult!$U:$U,80)</f>
        <v>0</v>
      </c>
      <c r="G32" s="20">
        <f t="shared" si="51"/>
        <v>0</v>
      </c>
      <c r="H32" s="31">
        <f>COUNTIFS(WorkRessult!$W:$W,"Thành công",WorkRessult!$E:$E,'Sum payment'!$B32,WorkRessult!$U:$U,60)</f>
        <v>0</v>
      </c>
      <c r="I32" s="20">
        <f t="shared" si="52"/>
        <v>0</v>
      </c>
      <c r="J32" s="31">
        <f>COUNTIFS(WorkRessult!$W:$W,"Thành công",WorkRessult!$E:$E,'Sum payment'!$B32,WorkRessult!$U:$U,0)</f>
        <v>0</v>
      </c>
      <c r="K32" s="21">
        <f t="shared" si="53"/>
        <v>0</v>
      </c>
      <c r="M32" s="29">
        <f>COUNTIFS(WorkRessult!$W:$W,"Thành công",WorkRessult!$E:$E,'Sum payment'!$B32,WorkRessult!$U:$U,100,WorkRessult!S:S,"Diamond")</f>
        <v>0</v>
      </c>
      <c r="N32" s="20">
        <f t="shared" si="47"/>
        <v>0</v>
      </c>
      <c r="O32" s="30">
        <f>COUNTIFS(WorkRessult!$W:$W,"Thành công",WorkRessult!$E:$E,'Sum payment'!$B32,WorkRessult!$U:$U,80,WorkRessult!S:S,"Diamond")</f>
        <v>0</v>
      </c>
      <c r="P32" s="20">
        <f t="shared" si="48"/>
        <v>0</v>
      </c>
      <c r="Q32" s="30">
        <f>COUNTIFS(WorkRessult!$W:$W,"Thành công",WorkRessult!$E:$E,'Sum payment'!$B32,WorkRessult!$U:$U,60,WorkRessult!S:S,"Diamond")</f>
        <v>0</v>
      </c>
      <c r="R32" s="20">
        <f t="shared" si="49"/>
        <v>0</v>
      </c>
      <c r="S32" s="30">
        <f>COUNTIFS(WorkRessult!$W:$W,"Thành công",WorkRessult!$E:$E,'Sum payment'!$B32,WorkRessult!$U:$U,0,WorkRessult!S:S,"Diamond")</f>
        <v>0</v>
      </c>
      <c r="T32" s="21">
        <f t="shared" si="15"/>
        <v>0</v>
      </c>
      <c r="U32" s="47"/>
      <c r="V32" s="29">
        <f>COUNTIFS(WorkRessult!$W:$W,"Thành công",WorkRessult!$E:$E,'Sum payment'!$B32,WorkRessult!$U:$U,100,WorkRessult!$S:$S,"Gold")</f>
        <v>0</v>
      </c>
      <c r="W32" s="20">
        <f t="shared" si="54"/>
        <v>0</v>
      </c>
      <c r="X32" s="30">
        <f>COUNTIFS(WorkRessult!$W:$W,"Thành công",WorkRessult!$E:$E,'Sum payment'!$B32,WorkRessult!$U:$U,80,WorkRessult!$S:$S,"Gold")</f>
        <v>0</v>
      </c>
      <c r="Y32" s="20">
        <f t="shared" si="55"/>
        <v>0</v>
      </c>
      <c r="Z32" s="30">
        <f>COUNTIFS(WorkRessult!$W:$W,"Thành công",WorkRessult!$E:$E,'Sum payment'!$B32,WorkRessult!$U:$U,60,WorkRessult!$S:$S,"Gold")</f>
        <v>0</v>
      </c>
      <c r="AA32" s="20">
        <f t="shared" si="56"/>
        <v>0</v>
      </c>
      <c r="AB32" s="30">
        <f>COUNTIFS(WorkRessult!$W:$W,"Thành công",WorkRessult!$E:$E,'Sum payment'!$B32,WorkRessult!$U:$U,0,WorkRessult!$S:$S,"Gold")</f>
        <v>0</v>
      </c>
      <c r="AC32" s="21">
        <f t="shared" si="57"/>
        <v>0</v>
      </c>
      <c r="AD32" s="47"/>
      <c r="AE32" s="29">
        <f>COUNTIFS(WorkRessult!$W:$W,"Thành công",WorkRessult!$E:$E,'Sum payment'!$B32,WorkRessult!$U:$U,100,WorkRessult!$S:$S,"Titan")</f>
        <v>0</v>
      </c>
      <c r="AF32" s="20">
        <f t="shared" si="58"/>
        <v>0</v>
      </c>
      <c r="AG32" s="30">
        <f>COUNTIFS(WorkRessult!$W:$W,"Thành công",WorkRessult!$E:$E,'Sum payment'!$B32,WorkRessult!$U:$U,80,WorkRessult!$S:$S,"Titan")</f>
        <v>0</v>
      </c>
      <c r="AH32" s="20">
        <f t="shared" si="59"/>
        <v>0</v>
      </c>
      <c r="AI32" s="30">
        <f>COUNTIFS(WorkRessult!$W:$W,"Thành công",WorkRessult!$E:$E,'Sum payment'!$B32,WorkRessult!$U:$U,60,WorkRessult!$S:$S,"Titan")</f>
        <v>0</v>
      </c>
      <c r="AJ32" s="20">
        <f t="shared" si="60"/>
        <v>0</v>
      </c>
      <c r="AK32" s="30">
        <f>COUNTIFS(WorkRessult!$W:$W,"Thành công",WorkRessult!$E:$E,'Sum payment'!$B32,WorkRessult!$U:$U,0,WorkRessult!$S:$S,"Titan")</f>
        <v>0</v>
      </c>
      <c r="AL32" s="21">
        <f t="shared" si="61"/>
        <v>0</v>
      </c>
    </row>
    <row r="33" spans="1:38" x14ac:dyDescent="0.45">
      <c r="A33" s="24" t="s">
        <v>66</v>
      </c>
      <c r="B33" s="25"/>
      <c r="C33" s="25">
        <f>SUM(C34:C37)</f>
        <v>0</v>
      </c>
      <c r="D33" s="25">
        <f>SUM(D34:D37)</f>
        <v>0</v>
      </c>
      <c r="E33" s="27">
        <f t="shared" si="5"/>
        <v>0</v>
      </c>
      <c r="F33" s="25">
        <f>SUM(F34:F37)</f>
        <v>0</v>
      </c>
      <c r="G33" s="27">
        <f t="shared" si="5"/>
        <v>0</v>
      </c>
      <c r="H33" s="25">
        <f>SUM(H34:H37)</f>
        <v>0</v>
      </c>
      <c r="I33" s="27">
        <f t="shared" si="6"/>
        <v>0</v>
      </c>
      <c r="J33" s="25">
        <f>SUM(J34:J37)</f>
        <v>0</v>
      </c>
      <c r="K33" s="28">
        <f t="shared" si="7"/>
        <v>0</v>
      </c>
      <c r="M33" s="24">
        <f>SUM(M34:M37)</f>
        <v>0</v>
      </c>
      <c r="N33" s="27">
        <f t="shared" si="9"/>
        <v>0</v>
      </c>
      <c r="O33" s="25">
        <f>SUM(O34:O37)</f>
        <v>0</v>
      </c>
      <c r="P33" s="27">
        <f t="shared" si="11"/>
        <v>0</v>
      </c>
      <c r="Q33" s="25">
        <f>SUM(Q34:Q37)</f>
        <v>0</v>
      </c>
      <c r="R33" s="27">
        <f t="shared" si="13"/>
        <v>0</v>
      </c>
      <c r="S33" s="25">
        <f>SUM(S34:S37)</f>
        <v>0</v>
      </c>
      <c r="T33" s="28">
        <f t="shared" si="15"/>
        <v>0</v>
      </c>
      <c r="U33" s="46"/>
      <c r="V33" s="24">
        <f>SUM(V34:V37)</f>
        <v>0</v>
      </c>
      <c r="W33" s="27">
        <f t="shared" si="17"/>
        <v>0</v>
      </c>
      <c r="X33" s="25">
        <f>SUM(X34:X37)</f>
        <v>0</v>
      </c>
      <c r="Y33" s="27">
        <f t="shared" si="19"/>
        <v>0</v>
      </c>
      <c r="Z33" s="25">
        <f>SUM(Z34:Z37)</f>
        <v>0</v>
      </c>
      <c r="AA33" s="27">
        <f t="shared" si="21"/>
        <v>0</v>
      </c>
      <c r="AB33" s="25">
        <f>SUM(AB34:AB37)</f>
        <v>0</v>
      </c>
      <c r="AC33" s="28">
        <f t="shared" si="23"/>
        <v>0</v>
      </c>
      <c r="AD33" s="46"/>
      <c r="AE33" s="24">
        <f>SUM(AE34:AE37)</f>
        <v>0</v>
      </c>
      <c r="AF33" s="27">
        <f t="shared" si="25"/>
        <v>0</v>
      </c>
      <c r="AG33" s="25">
        <f>SUM(AG34:AG37)</f>
        <v>0</v>
      </c>
      <c r="AH33" s="27">
        <f t="shared" si="27"/>
        <v>0</v>
      </c>
      <c r="AI33" s="25">
        <f>SUM(AI34:AI37)</f>
        <v>0</v>
      </c>
      <c r="AJ33" s="27">
        <f t="shared" si="29"/>
        <v>0</v>
      </c>
      <c r="AK33" s="25">
        <f>SUM(AK34:AK37)</f>
        <v>0</v>
      </c>
      <c r="AL33" s="28">
        <f t="shared" si="31"/>
        <v>0</v>
      </c>
    </row>
    <row r="34" spans="1:38" x14ac:dyDescent="0.45">
      <c r="A34" s="29"/>
      <c r="B34" s="30" t="s">
        <v>38</v>
      </c>
      <c r="C34" s="30">
        <f>COUNTIFS(WorkRessult!$W:$W,"Thành công",WorkRessult!$E:$E,'Sum payment'!$B34)</f>
        <v>0</v>
      </c>
      <c r="D34" s="31">
        <f>COUNTIFS(WorkRessult!$W:$W,"Thành công",WorkRessult!$E:$E,'Sum payment'!$B34,WorkRessult!$U:$U,100)</f>
        <v>0</v>
      </c>
      <c r="E34" s="20">
        <f t="shared" si="5"/>
        <v>0</v>
      </c>
      <c r="F34" s="31">
        <f>COUNTIFS(WorkRessult!$W:$W,"Thành công",WorkRessult!$E:$E,'Sum payment'!$B34,WorkRessult!$U:$U,80)</f>
        <v>0</v>
      </c>
      <c r="G34" s="20">
        <f t="shared" si="5"/>
        <v>0</v>
      </c>
      <c r="H34" s="31">
        <f>COUNTIFS(WorkRessult!$W:$W,"Thành công",WorkRessult!$E:$E,'Sum payment'!$B34,WorkRessult!$U:$U,60)</f>
        <v>0</v>
      </c>
      <c r="I34" s="20">
        <f t="shared" si="6"/>
        <v>0</v>
      </c>
      <c r="J34" s="31">
        <f>COUNTIFS(WorkRessult!$W:$W,"Thành công",WorkRessult!$E:$E,'Sum payment'!$B34,WorkRessult!$U:$U,0)</f>
        <v>0</v>
      </c>
      <c r="K34" s="21">
        <f t="shared" si="7"/>
        <v>0</v>
      </c>
      <c r="M34" s="29">
        <f>COUNTIFS(WorkRessult!$W:$W,"Thành công",WorkRessult!$E:$E,'Sum payment'!$B34,WorkRessult!$U:$U,100,WorkRessult!S:S,"Diamond")</f>
        <v>0</v>
      </c>
      <c r="N34" s="20">
        <f t="shared" si="9"/>
        <v>0</v>
      </c>
      <c r="O34" s="30">
        <f>COUNTIFS(WorkRessult!$W:$W,"Thành công",WorkRessult!$E:$E,'Sum payment'!$B34,WorkRessult!$U:$U,80,WorkRessult!S:S,"Diamond")</f>
        <v>0</v>
      </c>
      <c r="P34" s="20">
        <f t="shared" si="11"/>
        <v>0</v>
      </c>
      <c r="Q34" s="30">
        <f>COUNTIFS(WorkRessult!$W:$W,"Thành công",WorkRessult!$E:$E,'Sum payment'!$B34,WorkRessult!$U:$U,60,WorkRessult!S:S,"Diamond")</f>
        <v>0</v>
      </c>
      <c r="R34" s="20">
        <f t="shared" si="13"/>
        <v>0</v>
      </c>
      <c r="S34" s="30">
        <f>COUNTIFS(WorkRessult!$W:$W,"Thành công",WorkRessult!$E:$E,'Sum payment'!$B34,WorkRessult!$U:$U,0,WorkRessult!S:S,"Diamond")</f>
        <v>0</v>
      </c>
      <c r="T34" s="21">
        <f t="shared" ref="T34" si="62">IFERROR(S34/$C34,0)</f>
        <v>0</v>
      </c>
      <c r="U34" s="47"/>
      <c r="V34" s="29">
        <f>COUNTIFS(WorkRessult!$W:$W,"Thành công",WorkRessult!$E:$E,'Sum payment'!$B34,WorkRessult!$U:$U,100,WorkRessult!$S:$S,"Gold")</f>
        <v>0</v>
      </c>
      <c r="W34" s="20">
        <f t="shared" ref="W34" si="63">IFERROR(V34/$C34,0)</f>
        <v>0</v>
      </c>
      <c r="X34" s="30">
        <f>COUNTIFS(WorkRessult!$W:$W,"Thành công",WorkRessult!$E:$E,'Sum payment'!$B34,WorkRessult!$U:$U,80,WorkRessult!$S:$S,"Gold")</f>
        <v>0</v>
      </c>
      <c r="Y34" s="20">
        <f t="shared" ref="Y34" si="64">IFERROR(X34/$C34,0)</f>
        <v>0</v>
      </c>
      <c r="Z34" s="30">
        <f>COUNTIFS(WorkRessult!$W:$W,"Thành công",WorkRessult!$E:$E,'Sum payment'!$B34,WorkRessult!$U:$U,60,WorkRessult!$S:$S,"Gold")</f>
        <v>0</v>
      </c>
      <c r="AA34" s="20">
        <f t="shared" ref="AA34" si="65">IFERROR(Z34/$C34,0)</f>
        <v>0</v>
      </c>
      <c r="AB34" s="30">
        <f>COUNTIFS(WorkRessult!$W:$W,"Thành công",WorkRessult!$E:$E,'Sum payment'!$B34,WorkRessult!$U:$U,0,WorkRessult!$S:$S,"Gold")</f>
        <v>0</v>
      </c>
      <c r="AC34" s="21">
        <f t="shared" ref="AC34" si="66">IFERROR(AB34/$C34,0)</f>
        <v>0</v>
      </c>
      <c r="AD34" s="47"/>
      <c r="AE34" s="29">
        <f>COUNTIFS(WorkRessult!$W:$W,"Thành công",WorkRessult!$E:$E,'Sum payment'!$B34,WorkRessult!$U:$U,100,WorkRessult!$S:$S,"Titan")</f>
        <v>0</v>
      </c>
      <c r="AF34" s="20">
        <f t="shared" si="25"/>
        <v>0</v>
      </c>
      <c r="AG34" s="30">
        <f>COUNTIFS(WorkRessult!$W:$W,"Thành công",WorkRessult!$E:$E,'Sum payment'!$B34,WorkRessult!$U:$U,80,WorkRessult!$S:$S,"Titan")</f>
        <v>0</v>
      </c>
      <c r="AH34" s="20">
        <f t="shared" si="27"/>
        <v>0</v>
      </c>
      <c r="AI34" s="30">
        <f>COUNTIFS(WorkRessult!$W:$W,"Thành công",WorkRessult!$E:$E,'Sum payment'!$B34,WorkRessult!$U:$U,60,WorkRessult!$S:$S,"Titan")</f>
        <v>0</v>
      </c>
      <c r="AJ34" s="20">
        <f t="shared" si="29"/>
        <v>0</v>
      </c>
      <c r="AK34" s="30">
        <f>COUNTIFS(WorkRessult!$W:$W,"Thành công",WorkRessult!$E:$E,'Sum payment'!$B34,WorkRessult!$U:$U,0,WorkRessult!$S:$S,"Titan")</f>
        <v>0</v>
      </c>
      <c r="AL34" s="21">
        <f t="shared" si="31"/>
        <v>0</v>
      </c>
    </row>
    <row r="35" spans="1:38" x14ac:dyDescent="0.45">
      <c r="A35" s="29"/>
      <c r="B35" s="30" t="s">
        <v>45</v>
      </c>
      <c r="C35" s="30">
        <f>COUNTIFS(WorkRessult!$W:$W,"Thành công",WorkRessult!$E:$E,'Sum payment'!$B35)</f>
        <v>0</v>
      </c>
      <c r="D35" s="31">
        <f>COUNTIFS(WorkRessult!$W:$W,"Thành công",WorkRessult!$E:$E,'Sum payment'!$B35,WorkRessult!$U:$U,100)</f>
        <v>0</v>
      </c>
      <c r="E35" s="20">
        <f t="shared" ref="E35:E36" si="67">IFERROR(D35/$C35,0)</f>
        <v>0</v>
      </c>
      <c r="F35" s="31">
        <f>COUNTIFS(WorkRessult!$W:$W,"Thành công",WorkRessult!$E:$E,'Sum payment'!$B35,WorkRessult!$U:$U,80)</f>
        <v>0</v>
      </c>
      <c r="G35" s="20">
        <f t="shared" ref="G35:G36" si="68">IFERROR(F35/$C35,0)</f>
        <v>0</v>
      </c>
      <c r="H35" s="31">
        <f>COUNTIFS(WorkRessult!$W:$W,"Thành công",WorkRessult!$E:$E,'Sum payment'!$B35,WorkRessult!$U:$U,60)</f>
        <v>0</v>
      </c>
      <c r="I35" s="20">
        <f t="shared" ref="I35:I36" si="69">IFERROR(H35/$C35,0)</f>
        <v>0</v>
      </c>
      <c r="J35" s="31">
        <f>COUNTIFS(WorkRessult!$W:$W,"Thành công",WorkRessult!$E:$E,'Sum payment'!$B35,WorkRessult!$U:$U,0)</f>
        <v>0</v>
      </c>
      <c r="K35" s="21">
        <f t="shared" ref="K35:K36" si="70">IFERROR(J35/$C35,0)</f>
        <v>0</v>
      </c>
      <c r="M35" s="29">
        <f>COUNTIFS(WorkRessult!$W:$W,"Thành công",WorkRessult!$E:$E,'Sum payment'!$B35,WorkRessult!$U:$U,100,WorkRessult!S:S,"Diamond")</f>
        <v>0</v>
      </c>
      <c r="N35" s="20">
        <f t="shared" ref="N35:N36" si="71">IFERROR(M35/$C35,0)</f>
        <v>0</v>
      </c>
      <c r="O35" s="30">
        <f>COUNTIFS(WorkRessult!$W:$W,"Thành công",WorkRessult!$E:$E,'Sum payment'!$B35,WorkRessult!$U:$U,80,WorkRessult!S:S,"Diamond")</f>
        <v>0</v>
      </c>
      <c r="P35" s="20">
        <f t="shared" ref="P35:P36" si="72">IFERROR(O35/$C35,0)</f>
        <v>0</v>
      </c>
      <c r="Q35" s="30">
        <f>COUNTIFS(WorkRessult!$W:$W,"Thành công",WorkRessult!$E:$E,'Sum payment'!$B35,WorkRessult!$U:$U,60,WorkRessult!S:S,"Diamond")</f>
        <v>0</v>
      </c>
      <c r="R35" s="20">
        <f t="shared" ref="R35:R36" si="73">IFERROR(Q35/$C35,0)</f>
        <v>0</v>
      </c>
      <c r="S35" s="30">
        <f>COUNTIFS(WorkRessult!$W:$W,"Thành công",WorkRessult!$E:$E,'Sum payment'!$B35,WorkRessult!$U:$U,0,WorkRessult!S:S,"Diamond")</f>
        <v>0</v>
      </c>
      <c r="T35" s="21">
        <f t="shared" ref="T35:T36" si="74">IFERROR(S35/$C35,0)</f>
        <v>0</v>
      </c>
      <c r="U35" s="47"/>
      <c r="V35" s="29">
        <f>COUNTIFS(WorkRessult!$W:$W,"Thành công",WorkRessult!$E:$E,'Sum payment'!$B35,WorkRessult!$U:$U,100,WorkRessult!$S:$S,"Gold")</f>
        <v>0</v>
      </c>
      <c r="W35" s="20">
        <f t="shared" ref="W35:W36" si="75">IFERROR(V35/$C35,0)</f>
        <v>0</v>
      </c>
      <c r="X35" s="30">
        <f>COUNTIFS(WorkRessult!$W:$W,"Thành công",WorkRessult!$E:$E,'Sum payment'!$B35,WorkRessult!$U:$U,80,WorkRessult!$S:$S,"Gold")</f>
        <v>0</v>
      </c>
      <c r="Y35" s="20">
        <f t="shared" ref="Y35:Y36" si="76">IFERROR(X35/$C35,0)</f>
        <v>0</v>
      </c>
      <c r="Z35" s="30">
        <f>COUNTIFS(WorkRessult!$W:$W,"Thành công",WorkRessult!$E:$E,'Sum payment'!$B35,WorkRessult!$U:$U,60,WorkRessult!$S:$S,"Gold")</f>
        <v>0</v>
      </c>
      <c r="AA35" s="20">
        <f t="shared" ref="AA35:AA36" si="77">IFERROR(Z35/$C35,0)</f>
        <v>0</v>
      </c>
      <c r="AB35" s="30">
        <f>COUNTIFS(WorkRessult!$W:$W,"Thành công",WorkRessult!$E:$E,'Sum payment'!$B35,WorkRessult!$U:$U,0,WorkRessult!$S:$S,"Gold")</f>
        <v>0</v>
      </c>
      <c r="AC35" s="21">
        <f t="shared" ref="AC35:AC36" si="78">IFERROR(AB35/$C35,0)</f>
        <v>0</v>
      </c>
      <c r="AD35" s="47"/>
      <c r="AE35" s="29">
        <f>COUNTIFS(WorkRessult!$W:$W,"Thành công",WorkRessult!$E:$E,'Sum payment'!$B35,WorkRessult!$U:$U,100,WorkRessult!$S:$S,"Titan")</f>
        <v>0</v>
      </c>
      <c r="AF35" s="20">
        <f t="shared" ref="AF35:AF36" si="79">IFERROR(AE35/$C35,0)</f>
        <v>0</v>
      </c>
      <c r="AG35" s="30">
        <f>COUNTIFS(WorkRessult!$W:$W,"Thành công",WorkRessult!$E:$E,'Sum payment'!$B35,WorkRessult!$U:$U,80,WorkRessult!$S:$S,"Titan")</f>
        <v>0</v>
      </c>
      <c r="AH35" s="20">
        <f t="shared" ref="AH35:AH36" si="80">IFERROR(AG35/$C35,0)</f>
        <v>0</v>
      </c>
      <c r="AI35" s="30">
        <f>COUNTIFS(WorkRessult!$W:$W,"Thành công",WorkRessult!$E:$E,'Sum payment'!$B35,WorkRessult!$U:$U,60,WorkRessult!$S:$S,"Titan")</f>
        <v>0</v>
      </c>
      <c r="AJ35" s="20">
        <f t="shared" ref="AJ35:AJ36" si="81">IFERROR(AI35/$C35,0)</f>
        <v>0</v>
      </c>
      <c r="AK35" s="30">
        <f>COUNTIFS(WorkRessult!$W:$W,"Thành công",WorkRessult!$E:$E,'Sum payment'!$B35,WorkRessult!$U:$U,0,WorkRessult!$S:$S,"Titan")</f>
        <v>0</v>
      </c>
      <c r="AL35" s="21">
        <f t="shared" ref="AL35:AL36" si="82">IFERROR(AK35/$C35,0)</f>
        <v>0</v>
      </c>
    </row>
    <row r="36" spans="1:38" x14ac:dyDescent="0.45">
      <c r="A36" s="29"/>
      <c r="B36" s="30" t="s">
        <v>33</v>
      </c>
      <c r="C36" s="30">
        <f>COUNTIFS(WorkRessult!$W:$W,"Thành công",WorkRessult!$E:$E,'Sum payment'!$B36)</f>
        <v>0</v>
      </c>
      <c r="D36" s="31">
        <f>COUNTIFS(WorkRessult!$W:$W,"Thành công",WorkRessult!$E:$E,'Sum payment'!$B36,WorkRessult!$U:$U,100)</f>
        <v>0</v>
      </c>
      <c r="E36" s="20">
        <f t="shared" si="67"/>
        <v>0</v>
      </c>
      <c r="F36" s="31">
        <f>COUNTIFS(WorkRessult!$W:$W,"Thành công",WorkRessult!$E:$E,'Sum payment'!$B36,WorkRessult!$U:$U,80)</f>
        <v>0</v>
      </c>
      <c r="G36" s="20">
        <f t="shared" si="68"/>
        <v>0</v>
      </c>
      <c r="H36" s="31">
        <f>COUNTIFS(WorkRessult!$W:$W,"Thành công",WorkRessult!$E:$E,'Sum payment'!$B36,WorkRessult!$U:$U,60)</f>
        <v>0</v>
      </c>
      <c r="I36" s="20">
        <f t="shared" si="69"/>
        <v>0</v>
      </c>
      <c r="J36" s="31">
        <f>COUNTIFS(WorkRessult!$W:$W,"Thành công",WorkRessult!$E:$E,'Sum payment'!$B36,WorkRessult!$U:$U,0)</f>
        <v>0</v>
      </c>
      <c r="K36" s="21">
        <f t="shared" si="70"/>
        <v>0</v>
      </c>
      <c r="M36" s="29">
        <f>COUNTIFS(WorkRessult!$W:$W,"Thành công",WorkRessult!$E:$E,'Sum payment'!$B36,WorkRessult!$U:$U,100,WorkRessult!S:S,"Diamond")</f>
        <v>0</v>
      </c>
      <c r="N36" s="20">
        <f t="shared" si="71"/>
        <v>0</v>
      </c>
      <c r="O36" s="30">
        <f>COUNTIFS(WorkRessult!$W:$W,"Thành công",WorkRessult!$E:$E,'Sum payment'!$B36,WorkRessult!$U:$U,80,WorkRessult!S:S,"Diamond")</f>
        <v>0</v>
      </c>
      <c r="P36" s="20">
        <f t="shared" si="72"/>
        <v>0</v>
      </c>
      <c r="Q36" s="30">
        <f>COUNTIFS(WorkRessult!$W:$W,"Thành công",WorkRessult!$E:$E,'Sum payment'!$B36,WorkRessult!$U:$U,60,WorkRessult!S:S,"Diamond")</f>
        <v>0</v>
      </c>
      <c r="R36" s="20">
        <f t="shared" si="73"/>
        <v>0</v>
      </c>
      <c r="S36" s="30">
        <f>COUNTIFS(WorkRessult!$W:$W,"Thành công",WorkRessult!$E:$E,'Sum payment'!$B36,WorkRessult!$U:$U,0,WorkRessult!S:S,"Diamond")</f>
        <v>0</v>
      </c>
      <c r="T36" s="21">
        <f t="shared" si="74"/>
        <v>0</v>
      </c>
      <c r="U36" s="47"/>
      <c r="V36" s="29">
        <f>COUNTIFS(WorkRessult!$W:$W,"Thành công",WorkRessult!$E:$E,'Sum payment'!$B36,WorkRessult!$U:$U,100,WorkRessult!$S:$S,"Gold")</f>
        <v>0</v>
      </c>
      <c r="W36" s="20">
        <f t="shared" si="75"/>
        <v>0</v>
      </c>
      <c r="X36" s="30">
        <f>COUNTIFS(WorkRessult!$W:$W,"Thành công",WorkRessult!$E:$E,'Sum payment'!$B36,WorkRessult!$U:$U,80,WorkRessult!$S:$S,"Gold")</f>
        <v>0</v>
      </c>
      <c r="Y36" s="20">
        <f t="shared" si="76"/>
        <v>0</v>
      </c>
      <c r="Z36" s="30">
        <f>COUNTIFS(WorkRessult!$W:$W,"Thành công",WorkRessult!$E:$E,'Sum payment'!$B36,WorkRessult!$U:$U,60,WorkRessult!$S:$S,"Gold")</f>
        <v>0</v>
      </c>
      <c r="AA36" s="20">
        <f t="shared" si="77"/>
        <v>0</v>
      </c>
      <c r="AB36" s="30">
        <f>COUNTIFS(WorkRessult!$W:$W,"Thành công",WorkRessult!$E:$E,'Sum payment'!$B36,WorkRessult!$U:$U,0,WorkRessult!$S:$S,"Gold")</f>
        <v>0</v>
      </c>
      <c r="AC36" s="21">
        <f t="shared" si="78"/>
        <v>0</v>
      </c>
      <c r="AD36" s="47"/>
      <c r="AE36" s="29">
        <f>COUNTIFS(WorkRessult!$W:$W,"Thành công",WorkRessult!$E:$E,'Sum payment'!$B36,WorkRessult!$U:$U,100,WorkRessult!$S:$S,"Titan")</f>
        <v>0</v>
      </c>
      <c r="AF36" s="20">
        <f t="shared" si="79"/>
        <v>0</v>
      </c>
      <c r="AG36" s="30">
        <f>COUNTIFS(WorkRessult!$W:$W,"Thành công",WorkRessult!$E:$E,'Sum payment'!$B36,WorkRessult!$U:$U,80,WorkRessult!$S:$S,"Titan")</f>
        <v>0</v>
      </c>
      <c r="AH36" s="20">
        <f t="shared" si="80"/>
        <v>0</v>
      </c>
      <c r="AI36" s="30">
        <f>COUNTIFS(WorkRessult!$W:$W,"Thành công",WorkRessult!$E:$E,'Sum payment'!$B36,WorkRessult!$U:$U,60,WorkRessult!$S:$S,"Titan")</f>
        <v>0</v>
      </c>
      <c r="AJ36" s="20">
        <f t="shared" si="81"/>
        <v>0</v>
      </c>
      <c r="AK36" s="30">
        <f>COUNTIFS(WorkRessult!$W:$W,"Thành công",WorkRessult!$E:$E,'Sum payment'!$B36,WorkRessult!$U:$U,0,WorkRessult!$S:$S,"Titan")</f>
        <v>0</v>
      </c>
      <c r="AL36" s="21">
        <f t="shared" si="82"/>
        <v>0</v>
      </c>
    </row>
    <row r="37" spans="1:38" ht="14.65" thickBot="1" x14ac:dyDescent="0.5">
      <c r="A37" s="32"/>
      <c r="B37" s="33" t="s">
        <v>36</v>
      </c>
      <c r="C37" s="33">
        <f>COUNTIFS(WorkRessult!$W:$W,"Thành công",WorkRessult!$E:$E,'Sum payment'!$B37)</f>
        <v>0</v>
      </c>
      <c r="D37" s="34">
        <f>COUNTIFS(WorkRessult!$W:$W,"Thành công",WorkRessult!$E:$E,'Sum payment'!$B37,WorkRessult!$U:$U,100)</f>
        <v>0</v>
      </c>
      <c r="E37" s="12">
        <f t="shared" ref="E37" si="83">IFERROR(D37/$C37,0)</f>
        <v>0</v>
      </c>
      <c r="F37" s="33">
        <f>COUNTIFS(WorkRessult!$W:$W,"Thành công",WorkRessult!$E:$E,'Sum payment'!$B37,WorkRessult!$U:$U,80)</f>
        <v>0</v>
      </c>
      <c r="G37" s="12">
        <f t="shared" ref="G37" si="84">IFERROR(F37/$C37,0)</f>
        <v>0</v>
      </c>
      <c r="H37" s="33">
        <f>COUNTIFS(WorkRessult!$W:$W,"Thành công",WorkRessult!$E:$E,'Sum payment'!$B37,WorkRessult!$U:$U,60)</f>
        <v>0</v>
      </c>
      <c r="I37" s="12">
        <f t="shared" si="6"/>
        <v>0</v>
      </c>
      <c r="J37" s="33">
        <f>COUNTIFS(WorkRessult!$W:$W,"Thành công",WorkRessult!$E:$E,'Sum payment'!$B37,WorkRessult!$U:$U,0)</f>
        <v>0</v>
      </c>
      <c r="K37" s="14">
        <f t="shared" si="7"/>
        <v>0</v>
      </c>
      <c r="M37" s="32">
        <f>COUNTIFS(WorkRessult!$W:$W,"Thành công",WorkRessult!$E:$E,'Sum payment'!$B37,WorkRessult!$U:$U,100,WorkRessult!S:S,"Diamond")</f>
        <v>0</v>
      </c>
      <c r="N37" s="12">
        <f t="shared" si="9"/>
        <v>0</v>
      </c>
      <c r="O37" s="33">
        <f>COUNTIFS(WorkRessult!$W:$W,"Thành công",WorkRessult!$E:$E,'Sum payment'!$B37,WorkRessult!$U:$U,80,WorkRessult!S:S,"Diamond")</f>
        <v>0</v>
      </c>
      <c r="P37" s="12">
        <f t="shared" si="11"/>
        <v>0</v>
      </c>
      <c r="Q37" s="33">
        <f>COUNTIFS(WorkRessult!$W:$W,"Thành công",WorkRessult!$E:$E,'Sum payment'!$B37,WorkRessult!$U:$U,60,WorkRessult!S:S,"Diamond")</f>
        <v>0</v>
      </c>
      <c r="R37" s="12">
        <f t="shared" si="13"/>
        <v>0</v>
      </c>
      <c r="S37" s="33">
        <f>COUNTIFS(WorkRessult!$W:$W,"Thành công",WorkRessult!$E:$E,'Sum payment'!$B37,WorkRessult!$U:$U,0,WorkRessult!S:S,"Diamond")</f>
        <v>0</v>
      </c>
      <c r="T37" s="14">
        <f t="shared" si="15"/>
        <v>0</v>
      </c>
      <c r="U37" s="47"/>
      <c r="V37" s="32">
        <f>COUNTIFS(WorkRessult!$W:$W,"Thành công",WorkRessult!$E:$E,'Sum payment'!$B37,WorkRessult!$U:$U,100,WorkRessult!$S:$S,"Gold")</f>
        <v>0</v>
      </c>
      <c r="W37" s="12">
        <f t="shared" ref="W37" si="85">IFERROR(V37/$C37,0)</f>
        <v>0</v>
      </c>
      <c r="X37" s="33">
        <f>COUNTIFS(WorkRessult!$W:$W,"Thành công",WorkRessult!$E:$E,'Sum payment'!$B37,WorkRessult!$U:$U,80,WorkRessult!$S:$S,"Gold")</f>
        <v>0</v>
      </c>
      <c r="Y37" s="12">
        <f t="shared" ref="Y37" si="86">IFERROR(X37/$C37,0)</f>
        <v>0</v>
      </c>
      <c r="Z37" s="33">
        <f>COUNTIFS(WorkRessult!$W:$W,"Thành công",WorkRessult!$E:$E,'Sum payment'!$B37,WorkRessult!$U:$U,60,WorkRessult!$S:$S,"Gold")</f>
        <v>0</v>
      </c>
      <c r="AA37" s="12">
        <f t="shared" ref="AA37" si="87">IFERROR(Z37/$C37,0)</f>
        <v>0</v>
      </c>
      <c r="AB37" s="33">
        <f>COUNTIFS(WorkRessult!$W:$W,"Thành công",WorkRessult!$E:$E,'Sum payment'!$B37,WorkRessult!$U:$U,0,WorkRessult!$S:$S,"Gold")</f>
        <v>0</v>
      </c>
      <c r="AC37" s="14">
        <f t="shared" ref="AC37" si="88">IFERROR(AB37/$C37,0)</f>
        <v>0</v>
      </c>
      <c r="AD37" s="47"/>
      <c r="AE37" s="32">
        <f>COUNTIFS(WorkRessult!$W:$W,"Thành công",WorkRessult!$E:$E,'Sum payment'!$B37,WorkRessult!$U:$U,100,WorkRessult!$S:$S,"Titan")</f>
        <v>0</v>
      </c>
      <c r="AF37" s="12">
        <f t="shared" ref="AF37" si="89">IFERROR(AE37/$C37,0)</f>
        <v>0</v>
      </c>
      <c r="AG37" s="33">
        <f>COUNTIFS(WorkRessult!$W:$W,"Thành công",WorkRessult!$E:$E,'Sum payment'!$B37,WorkRessult!$U:$U,80,WorkRessult!$S:$S,"Titan")</f>
        <v>0</v>
      </c>
      <c r="AH37" s="12">
        <f t="shared" ref="AH37" si="90">IFERROR(AG37/$C37,0)</f>
        <v>0</v>
      </c>
      <c r="AI37" s="33">
        <f>COUNTIFS(WorkRessult!$W:$W,"Thành công",WorkRessult!$E:$E,'Sum payment'!$B37,WorkRessult!$U:$U,60,WorkRessult!$S:$S,"Titan")</f>
        <v>0</v>
      </c>
      <c r="AJ37" s="12">
        <f t="shared" ref="AJ37" si="91">IFERROR(AI37/$C37,0)</f>
        <v>0</v>
      </c>
      <c r="AK37" s="33">
        <f>COUNTIFS(WorkRessult!$W:$W,"Thành công",WorkRessult!$E:$E,'Sum payment'!$B37,WorkRessult!$U:$U,0,WorkRessult!$S:$S,"Titan")</f>
        <v>0</v>
      </c>
      <c r="AL37" s="14">
        <f t="shared" ref="AL37" si="92">IFERROR(AK37/$C37,0)</f>
        <v>0</v>
      </c>
    </row>
    <row r="38" spans="1:38" ht="14.65" thickTop="1" x14ac:dyDescent="0.45"/>
  </sheetData>
  <mergeCells count="27">
    <mergeCell ref="D4:E4"/>
    <mergeCell ref="F4:G4"/>
    <mergeCell ref="H4:I4"/>
    <mergeCell ref="J4:K4"/>
    <mergeCell ref="D10:E10"/>
    <mergeCell ref="F10:G10"/>
    <mergeCell ref="H10:I10"/>
    <mergeCell ref="J10:K10"/>
    <mergeCell ref="D18:E18"/>
    <mergeCell ref="F18:G18"/>
    <mergeCell ref="H18:I18"/>
    <mergeCell ref="J18:K18"/>
    <mergeCell ref="M17:T17"/>
    <mergeCell ref="AG18:AH18"/>
    <mergeCell ref="AI18:AJ18"/>
    <mergeCell ref="AK18:AL18"/>
    <mergeCell ref="AE17:AL17"/>
    <mergeCell ref="M18:N18"/>
    <mergeCell ref="O18:P18"/>
    <mergeCell ref="Q18:R18"/>
    <mergeCell ref="S18:T18"/>
    <mergeCell ref="V18:W18"/>
    <mergeCell ref="X18:Y18"/>
    <mergeCell ref="Z18:AA18"/>
    <mergeCell ref="AB18:AC18"/>
    <mergeCell ref="AE18:AF18"/>
    <mergeCell ref="V17:A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"/>
  <sheetViews>
    <sheetView workbookViewId="0">
      <selection activeCell="F13" sqref="F13"/>
    </sheetView>
  </sheetViews>
  <sheetFormatPr defaultRowHeight="14.25" x14ac:dyDescent="0.45"/>
  <cols>
    <col min="2" max="4" width="9.06640625" style="48"/>
    <col min="5" max="5" width="11.53125" bestFit="1" customWidth="1"/>
    <col min="6" max="6" width="16.59765625" bestFit="1" customWidth="1"/>
    <col min="7" max="7" width="20.19921875" customWidth="1"/>
    <col min="8" max="8" width="19.86328125" customWidth="1"/>
    <col min="9" max="9" width="13.46484375" customWidth="1"/>
    <col min="10" max="10" width="9.06640625" style="48"/>
    <col min="11" max="11" width="11.19921875" bestFit="1" customWidth="1"/>
    <col min="12" max="13" width="15.53125" customWidth="1"/>
    <col min="16" max="16" width="20.59765625" bestFit="1" customWidth="1"/>
    <col min="17" max="17" width="12.1328125" bestFit="1" customWidth="1"/>
    <col min="18" max="18" width="20.19921875" bestFit="1" customWidth="1"/>
    <col min="20" max="21" width="9.06640625" style="48"/>
    <col min="22" max="22" width="12.6640625" style="48" customWidth="1"/>
    <col min="23" max="23" width="25.9296875" bestFit="1" customWidth="1"/>
    <col min="25" max="25" width="15.3984375" style="55" bestFit="1" customWidth="1"/>
    <col min="26" max="26" width="14.6640625" style="55" bestFit="1" customWidth="1"/>
    <col min="28" max="28" width="12.6640625" customWidth="1"/>
    <col min="29" max="29" width="13.9296875" style="55" customWidth="1"/>
    <col min="30" max="30" width="12.19921875" style="55" bestFit="1" customWidth="1"/>
    <col min="31" max="31" width="11.9296875" customWidth="1"/>
    <col min="32" max="32" width="13.3984375" customWidth="1"/>
  </cols>
  <sheetData>
    <row r="2" spans="2:32" x14ac:dyDescent="0.45">
      <c r="B2" s="51" t="s">
        <v>4</v>
      </c>
      <c r="C2" s="51" t="s">
        <v>0</v>
      </c>
      <c r="D2" s="51" t="s">
        <v>5</v>
      </c>
      <c r="E2" s="52" t="s">
        <v>6</v>
      </c>
      <c r="F2" s="52" t="s">
        <v>67</v>
      </c>
      <c r="G2" s="52" t="s">
        <v>7</v>
      </c>
      <c r="H2" s="52" t="s">
        <v>8</v>
      </c>
      <c r="I2" s="52" t="s">
        <v>9</v>
      </c>
      <c r="J2" s="51" t="s">
        <v>10</v>
      </c>
      <c r="K2" s="52" t="s">
        <v>11</v>
      </c>
      <c r="L2" s="52" t="s">
        <v>12</v>
      </c>
      <c r="M2" s="52" t="s">
        <v>13</v>
      </c>
      <c r="N2" s="52" t="s">
        <v>14</v>
      </c>
      <c r="O2" s="52" t="s">
        <v>15</v>
      </c>
      <c r="P2" s="52" t="s">
        <v>16</v>
      </c>
      <c r="Q2" s="52" t="s">
        <v>17</v>
      </c>
      <c r="R2" s="52" t="s">
        <v>18</v>
      </c>
      <c r="S2" s="52" t="s">
        <v>19</v>
      </c>
      <c r="T2" s="51" t="s">
        <v>1</v>
      </c>
      <c r="U2" s="51" t="s">
        <v>20</v>
      </c>
      <c r="V2" s="51" t="s">
        <v>21</v>
      </c>
      <c r="W2" s="52" t="s">
        <v>22</v>
      </c>
      <c r="X2" s="52" t="s">
        <v>23</v>
      </c>
      <c r="Y2" s="53" t="s">
        <v>24</v>
      </c>
      <c r="Z2" s="53" t="s">
        <v>25</v>
      </c>
      <c r="AA2" s="52" t="s">
        <v>2</v>
      </c>
      <c r="AB2" s="52" t="s">
        <v>3</v>
      </c>
      <c r="AC2" s="53" t="s">
        <v>26</v>
      </c>
      <c r="AD2" s="53" t="s">
        <v>27</v>
      </c>
      <c r="AE2" s="52" t="s">
        <v>28</v>
      </c>
      <c r="AF2" s="52" t="s">
        <v>29</v>
      </c>
    </row>
    <row r="3" spans="2:32" x14ac:dyDescent="0.45">
      <c r="B3" s="49"/>
      <c r="C3" s="49"/>
      <c r="D3" s="49"/>
      <c r="E3" s="50"/>
      <c r="F3" s="50"/>
      <c r="G3" s="50"/>
      <c r="H3" s="50"/>
      <c r="I3" s="50"/>
      <c r="J3" s="49"/>
      <c r="K3" s="50"/>
      <c r="L3" s="50"/>
      <c r="M3" s="50"/>
      <c r="N3" s="50"/>
      <c r="O3" s="50"/>
      <c r="P3" s="50"/>
      <c r="Q3" s="50"/>
      <c r="R3" s="50"/>
      <c r="S3" s="50"/>
      <c r="T3" s="49"/>
      <c r="U3" s="49"/>
      <c r="V3" s="49"/>
      <c r="W3" s="50"/>
      <c r="X3" s="50"/>
      <c r="Y3" s="54"/>
      <c r="Z3" s="54"/>
      <c r="AA3" s="50"/>
      <c r="AB3" s="50"/>
      <c r="AC3" s="54"/>
      <c r="AD3" s="54"/>
      <c r="AE3" s="50"/>
      <c r="AF3" s="50"/>
    </row>
  </sheetData>
  <autoFilter ref="B2:AF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 payment</vt:lpstr>
      <vt:lpstr>WorkRessult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2022-07-05T11:41:12Z</dcterms:modified>
</cp:coreProperties>
</file>